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87375emi_eur_nl/Documents/Documents/Thesis/Shiny/my_model/my_model/msc_etm/data/source/"/>
    </mc:Choice>
  </mc:AlternateContent>
  <xr:revisionPtr revIDLastSave="136" documentId="13_ncr:1_{B40EF29B-A566-42A8-9D35-FF98F1A16138}" xr6:coauthVersionLast="47" xr6:coauthVersionMax="47" xr10:uidLastSave="{0966A569-B72F-4AA8-A901-ACFC6BFF26BA}"/>
  <bookViews>
    <workbookView xWindow="-120" yWindow="-120" windowWidth="29040" windowHeight="15840" tabRatio="724" xr2:uid="{00000000-000D-0000-FFFF-FFFF00000000}"/>
  </bookViews>
  <sheets>
    <sheet name="RR" sheetId="11" r:id="rId1"/>
    <sheet name="Combine_uw_no_KM" sheetId="1" r:id="rId2"/>
    <sheet name="Censoring_mid_KM" sheetId="8" r:id="rId3"/>
    <sheet name="Censoring_mid_Plots" sheetId="9" r:id="rId4"/>
    <sheet name="No censoring_KM" sheetId="6" r:id="rId5"/>
    <sheet name="No censoring_Plots" sheetId="7" r:id="rId6"/>
    <sheet name="Observed_KM" sheetId="3" r:id="rId7"/>
    <sheet name="Cohort" sheetId="4" r:id="rId8"/>
    <sheet name="Non_diab_mort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5" i="1"/>
  <c r="F4" i="2"/>
  <c r="F3" i="2"/>
  <c r="G3" i="2" l="1"/>
  <c r="H3" i="2" s="1"/>
  <c r="D5" i="8"/>
  <c r="G4" i="2"/>
  <c r="H4" i="2" s="1"/>
  <c r="G2" i="2"/>
  <c r="H2" i="2" s="1"/>
  <c r="E3" i="2"/>
  <c r="E2" i="2"/>
  <c r="C3" i="2"/>
  <c r="C4" i="2"/>
  <c r="E4" i="2" s="1"/>
  <c r="C2" i="2"/>
  <c r="D7" i="11"/>
  <c r="D6" i="11"/>
  <c r="T14" i="1"/>
  <c r="V14" i="1"/>
  <c r="T13" i="1"/>
  <c r="V13" i="1"/>
  <c r="T12" i="1"/>
  <c r="V12" i="1"/>
  <c r="T11" i="1"/>
  <c r="V11" i="1"/>
  <c r="A21" i="1"/>
  <c r="A16" i="1"/>
  <c r="A6" i="1"/>
  <c r="J6" i="1" s="1"/>
  <c r="T4" i="1"/>
  <c r="T5" i="1"/>
  <c r="T6" i="1"/>
  <c r="T7" i="1"/>
  <c r="T8" i="1"/>
  <c r="T9" i="1"/>
  <c r="T10" i="1"/>
  <c r="T3" i="1"/>
  <c r="V4" i="1"/>
  <c r="U4" i="1" s="1"/>
  <c r="V5" i="1"/>
  <c r="U5" i="1" s="1"/>
  <c r="V6" i="1"/>
  <c r="V7" i="1"/>
  <c r="V8" i="1"/>
  <c r="U8" i="1" s="1"/>
  <c r="V9" i="1"/>
  <c r="U9" i="1" s="1"/>
  <c r="V10" i="1"/>
  <c r="U10" i="1" s="1"/>
  <c r="V3" i="1"/>
  <c r="U3" i="1" s="1"/>
  <c r="T2" i="1"/>
  <c r="A20" i="1" s="1"/>
  <c r="M3" i="1"/>
  <c r="L3" i="1"/>
  <c r="J3" i="1"/>
  <c r="I3" i="1"/>
  <c r="F3" i="1"/>
  <c r="E3" i="1"/>
  <c r="C3" i="1"/>
  <c r="B3" i="1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5" i="8"/>
  <c r="BO30" i="8"/>
  <c r="BO29" i="8"/>
  <c r="BO23" i="8"/>
  <c r="BO22" i="8"/>
  <c r="BO14" i="8"/>
  <c r="BO13" i="8"/>
  <c r="BO7" i="8"/>
  <c r="BO6" i="8"/>
  <c r="I3" i="2" l="1"/>
  <c r="I4" i="2"/>
  <c r="N3" i="1"/>
  <c r="U14" i="1"/>
  <c r="U6" i="1"/>
  <c r="U7" i="1"/>
  <c r="U12" i="1"/>
  <c r="U2" i="1"/>
  <c r="A8" i="1" s="1"/>
  <c r="G3" i="1"/>
  <c r="K3" i="1"/>
  <c r="A5" i="1"/>
  <c r="A22" i="1"/>
  <c r="A7" i="1"/>
  <c r="U11" i="1"/>
  <c r="A15" i="1"/>
  <c r="A17" i="1"/>
  <c r="U13" i="1"/>
  <c r="D3" i="1"/>
  <c r="B6" i="1"/>
  <c r="F6" i="1"/>
  <c r="L6" i="1"/>
  <c r="M6" i="1"/>
  <c r="C6" i="1"/>
  <c r="I6" i="1"/>
  <c r="O6" i="1" s="1"/>
  <c r="E6" i="1"/>
  <c r="BL29" i="8" a="1"/>
  <c r="BL29" i="8" s="1"/>
  <c r="BN29" i="8" a="1"/>
  <c r="BN29" i="8" s="1"/>
  <c r="BN22" i="8" a="1"/>
  <c r="BN22" i="8" s="1"/>
  <c r="BL22" i="8" a="1"/>
  <c r="BL22" i="8" s="1"/>
  <c r="BL13" i="8" a="1"/>
  <c r="BL13" i="8" s="1"/>
  <c r="BN13" i="8" a="1"/>
  <c r="BN13" i="8" s="1"/>
  <c r="BL6" i="8" a="1"/>
  <c r="BL7" i="8" s="1"/>
  <c r="BN6" i="8" a="1"/>
  <c r="L16" i="1" l="1"/>
  <c r="L21" i="1" s="1"/>
  <c r="M16" i="1"/>
  <c r="M21" i="1" s="1"/>
  <c r="N6" i="1"/>
  <c r="H6" i="1"/>
  <c r="F8" i="1"/>
  <c r="J8" i="1"/>
  <c r="I8" i="1"/>
  <c r="A18" i="1"/>
  <c r="A23" i="1"/>
  <c r="K6" i="1"/>
  <c r="G6" i="1"/>
  <c r="D6" i="1"/>
  <c r="M7" i="1"/>
  <c r="L7" i="1"/>
  <c r="M5" i="1"/>
  <c r="L5" i="1"/>
  <c r="L8" i="1"/>
  <c r="M8" i="1"/>
  <c r="J7" i="1"/>
  <c r="E7" i="1"/>
  <c r="I7" i="1"/>
  <c r="O7" i="1" s="1"/>
  <c r="C7" i="1"/>
  <c r="F7" i="1"/>
  <c r="B7" i="1"/>
  <c r="F5" i="1"/>
  <c r="B5" i="1"/>
  <c r="J5" i="1"/>
  <c r="E5" i="1"/>
  <c r="I5" i="1"/>
  <c r="C5" i="1"/>
  <c r="BL14" i="8"/>
  <c r="E8" i="1" s="1"/>
  <c r="BL6" i="8"/>
  <c r="B8" i="1" s="1"/>
  <c r="BN6" i="8"/>
  <c r="BN7" i="8"/>
  <c r="N7" i="1" l="1"/>
  <c r="O5" i="1"/>
  <c r="M17" i="1"/>
  <c r="M22" i="1" s="1"/>
  <c r="L17" i="1"/>
  <c r="L22" i="1" s="1"/>
  <c r="K16" i="1"/>
  <c r="K21" i="1" s="1"/>
  <c r="D3" i="11" s="1"/>
  <c r="J21" i="1"/>
  <c r="D2" i="11" s="1"/>
  <c r="G16" i="1"/>
  <c r="I16" i="1"/>
  <c r="I21" i="1" s="1"/>
  <c r="O8" i="1"/>
  <c r="N5" i="1"/>
  <c r="N8" i="1"/>
  <c r="H5" i="1"/>
  <c r="H7" i="1"/>
  <c r="G8" i="1"/>
  <c r="E18" i="1" s="1"/>
  <c r="E23" i="1" s="1"/>
  <c r="K5" i="1"/>
  <c r="K8" i="1"/>
  <c r="B16" i="1"/>
  <c r="B21" i="1" s="1"/>
  <c r="D16" i="1"/>
  <c r="D21" i="1" s="1"/>
  <c r="E16" i="1"/>
  <c r="E21" i="1" s="1"/>
  <c r="C16" i="1"/>
  <c r="C21" i="1" s="1"/>
  <c r="G21" i="1"/>
  <c r="F16" i="1"/>
  <c r="F21" i="1" s="1"/>
  <c r="H16" i="1"/>
  <c r="H21" i="1" s="1"/>
  <c r="K7" i="1"/>
  <c r="D5" i="1"/>
  <c r="G5" i="1"/>
  <c r="G7" i="1"/>
  <c r="D7" i="1"/>
  <c r="C8" i="1"/>
  <c r="D8" i="1" s="1"/>
  <c r="D18" i="1" s="1"/>
  <c r="D23" i="1" s="1"/>
  <c r="H15" i="1" l="1"/>
  <c r="H20" i="1" s="1"/>
  <c r="K17" i="1"/>
  <c r="K22" i="1" s="1"/>
  <c r="J17" i="1"/>
  <c r="J22" i="1" s="1"/>
  <c r="K15" i="1"/>
  <c r="K20" i="1" s="1"/>
  <c r="J20" i="1"/>
  <c r="I15" i="1"/>
  <c r="I20" i="1" s="1"/>
  <c r="G15" i="1"/>
  <c r="G20" i="1" s="1"/>
  <c r="M15" i="1"/>
  <c r="M20" i="1" s="1"/>
  <c r="L15" i="1"/>
  <c r="L20" i="1" s="1"/>
  <c r="G17" i="1"/>
  <c r="I17" i="1"/>
  <c r="I22" i="1" s="1"/>
  <c r="L18" i="1"/>
  <c r="L23" i="1" s="1"/>
  <c r="M18" i="1"/>
  <c r="M23" i="1" s="1"/>
  <c r="G18" i="1"/>
  <c r="G23" i="1" s="1"/>
  <c r="I18" i="1"/>
  <c r="I23" i="1" s="1"/>
  <c r="H18" i="1"/>
  <c r="H23" i="1" s="1"/>
  <c r="H8" i="1"/>
  <c r="C18" i="1"/>
  <c r="C23" i="1" s="1"/>
  <c r="F15" i="1"/>
  <c r="F20" i="1" s="1"/>
  <c r="F18" i="1"/>
  <c r="F23" i="1" s="1"/>
  <c r="G22" i="1"/>
  <c r="D17" i="1"/>
  <c r="D22" i="1" s="1"/>
  <c r="B17" i="1"/>
  <c r="B22" i="1" s="1"/>
  <c r="H17" i="1"/>
  <c r="H22" i="1" s="1"/>
  <c r="F17" i="1"/>
  <c r="F22" i="1" s="1"/>
  <c r="C17" i="1"/>
  <c r="C22" i="1" s="1"/>
  <c r="E17" i="1"/>
  <c r="E22" i="1" s="1"/>
  <c r="C15" i="1"/>
  <c r="C20" i="1" s="1"/>
  <c r="E15" i="1"/>
  <c r="E20" i="1" s="1"/>
  <c r="B15" i="1"/>
  <c r="B20" i="1" s="1"/>
  <c r="D15" i="1"/>
  <c r="D20" i="1" s="1"/>
  <c r="B18" i="1"/>
  <c r="B23" i="1" s="1"/>
  <c r="K18" i="1" l="1"/>
  <c r="K23" i="1" s="1"/>
  <c r="J18" i="1"/>
  <c r="J23" i="1" s="1"/>
  <c r="P12" i="4" l="1"/>
  <c r="P13" i="4" l="1"/>
  <c r="P6" i="4" l="1"/>
  <c r="P5" i="4"/>
  <c r="Q5" i="4"/>
  <c r="Q6" i="4"/>
  <c r="Q12" i="4"/>
  <c r="Q13" i="4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O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O26" i="8"/>
  <c r="AM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O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O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O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N5" i="8"/>
  <c r="M5" i="8"/>
  <c r="L5" i="8"/>
  <c r="K5" i="8"/>
  <c r="J5" i="8"/>
  <c r="I5" i="8"/>
  <c r="H5" i="8"/>
  <c r="G5" i="8"/>
  <c r="F5" i="8"/>
  <c r="E5" i="8"/>
  <c r="C5" i="8"/>
  <c r="B5" i="8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J24" i="4"/>
  <c r="I24" i="4"/>
  <c r="H24" i="4"/>
  <c r="J23" i="4"/>
  <c r="I23" i="4"/>
  <c r="H23" i="4"/>
  <c r="J22" i="4"/>
  <c r="I22" i="4"/>
  <c r="H22" i="4"/>
  <c r="J21" i="4"/>
  <c r="I21" i="4"/>
  <c r="H21" i="4"/>
  <c r="I30" i="4"/>
  <c r="J30" i="4"/>
  <c r="I31" i="4"/>
  <c r="J31" i="4"/>
  <c r="H30" i="4"/>
  <c r="H31" i="4"/>
  <c r="H29" i="4"/>
  <c r="I29" i="4"/>
  <c r="L29" i="4" s="1"/>
  <c r="J29" i="4"/>
  <c r="M29" i="4" s="1"/>
  <c r="J28" i="4"/>
  <c r="M28" i="4" s="1"/>
  <c r="I28" i="4"/>
  <c r="H28" i="4"/>
  <c r="M22" i="4" l="1"/>
  <c r="O22" i="4" s="1"/>
  <c r="O29" i="4"/>
  <c r="K21" i="4"/>
  <c r="K29" i="4"/>
  <c r="N29" i="4" s="1"/>
  <c r="L21" i="4"/>
  <c r="N21" i="4" s="1"/>
  <c r="M21" i="4"/>
  <c r="O21" i="4" s="1"/>
  <c r="K22" i="4"/>
  <c r="K28" i="4"/>
  <c r="O28" i="4" s="1"/>
  <c r="L22" i="4"/>
  <c r="N22" i="4" s="1"/>
  <c r="L28" i="4"/>
  <c r="N28" i="4" l="1"/>
  <c r="B6" i="6" l="1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G5" i="6"/>
  <c r="AC5" i="6"/>
  <c r="Y5" i="6"/>
  <c r="U5" i="6"/>
  <c r="Q5" i="6"/>
  <c r="M5" i="6"/>
  <c r="I5" i="6"/>
  <c r="E5" i="6"/>
  <c r="AE5" i="6"/>
  <c r="AA5" i="6"/>
  <c r="W5" i="6"/>
  <c r="S5" i="6"/>
  <c r="AF5" i="6"/>
  <c r="AB5" i="6"/>
  <c r="X5" i="6"/>
  <c r="T5" i="6"/>
  <c r="P5" i="6"/>
  <c r="L5" i="6"/>
  <c r="H5" i="6"/>
  <c r="D5" i="6"/>
  <c r="AD5" i="6"/>
  <c r="Z5" i="6"/>
  <c r="V5" i="6"/>
  <c r="R5" i="6"/>
  <c r="N5" i="6"/>
  <c r="J5" i="6"/>
  <c r="F5" i="6"/>
  <c r="B5" i="6"/>
  <c r="O5" i="6" l="1"/>
  <c r="K5" i="6"/>
  <c r="G5" i="6"/>
  <c r="C5" i="6"/>
  <c r="I4" i="3" l="1"/>
  <c r="A4" i="3"/>
  <c r="J10" i="4"/>
  <c r="I10" i="4"/>
  <c r="H10" i="4"/>
  <c r="J3" i="4"/>
  <c r="I3" i="4"/>
  <c r="H3" i="4"/>
  <c r="G13" i="4"/>
  <c r="F13" i="4"/>
  <c r="E13" i="4"/>
  <c r="D13" i="4"/>
  <c r="C13" i="4"/>
  <c r="O4" i="3" s="1"/>
  <c r="B13" i="4"/>
  <c r="G12" i="4"/>
  <c r="F12" i="4"/>
  <c r="E12" i="4"/>
  <c r="D12" i="4"/>
  <c r="C12" i="4"/>
  <c r="K4" i="3" s="1"/>
  <c r="B12" i="4"/>
  <c r="H12" i="4" s="1"/>
  <c r="G6" i="4"/>
  <c r="F6" i="4"/>
  <c r="E6" i="4"/>
  <c r="D6" i="4"/>
  <c r="I6" i="4" s="1"/>
  <c r="C6" i="4"/>
  <c r="G4" i="3" s="1"/>
  <c r="B6" i="4"/>
  <c r="G5" i="4"/>
  <c r="F5" i="4"/>
  <c r="E5" i="4"/>
  <c r="D5" i="4"/>
  <c r="C5" i="4"/>
  <c r="B5" i="4"/>
  <c r="I5" i="4" l="1"/>
  <c r="J6" i="4"/>
  <c r="H13" i="4"/>
  <c r="J5" i="4"/>
  <c r="I13" i="4"/>
  <c r="H6" i="4"/>
  <c r="I12" i="4"/>
  <c r="J13" i="4"/>
  <c r="H5" i="4"/>
  <c r="J12" i="4"/>
  <c r="C4" i="3"/>
  <c r="E4" i="3"/>
  <c r="M4" i="3"/>
  <c r="AL6" i="6"/>
  <c r="AL25" i="6"/>
  <c r="AL24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O26" i="6"/>
  <c r="AO25" i="6"/>
  <c r="AO24" i="6"/>
  <c r="AO23" i="6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7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8" i="6"/>
  <c r="AH34" i="6"/>
  <c r="AH6" i="6"/>
  <c r="AH5" i="6"/>
  <c r="AH27" i="6"/>
  <c r="AH35" i="6"/>
  <c r="AH29" i="6"/>
  <c r="AH31" i="6"/>
  <c r="AH33" i="6"/>
  <c r="AH26" i="6"/>
  <c r="AH25" i="6"/>
  <c r="AH36" i="6"/>
  <c r="AH32" i="6"/>
  <c r="AH37" i="6"/>
  <c r="AH24" i="6"/>
  <c r="AH30" i="6"/>
  <c r="AK25" i="6"/>
  <c r="AK24" i="6"/>
  <c r="AK30" i="6"/>
  <c r="AK34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8" i="6"/>
  <c r="AK32" i="6"/>
  <c r="AK6" i="6"/>
  <c r="AK27" i="6"/>
  <c r="AK29" i="6"/>
  <c r="AK33" i="6"/>
  <c r="AK26" i="6"/>
  <c r="AK31" i="6"/>
  <c r="AI24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30" i="6"/>
  <c r="AI6" i="6"/>
  <c r="AI5" i="6"/>
  <c r="AI33" i="6"/>
  <c r="AI37" i="6"/>
  <c r="AI29" i="6"/>
  <c r="AI32" i="6"/>
  <c r="AI27" i="6"/>
  <c r="AI35" i="6"/>
  <c r="AI31" i="6"/>
  <c r="AI34" i="6"/>
  <c r="AI26" i="6"/>
  <c r="AI36" i="6"/>
  <c r="AI25" i="6"/>
  <c r="AI28" i="6"/>
  <c r="AJ24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8" i="6"/>
  <c r="AJ30" i="6"/>
  <c r="AJ32" i="6"/>
  <c r="AJ34" i="6"/>
  <c r="AJ5" i="6"/>
  <c r="AJ6" i="6"/>
  <c r="AJ27" i="6"/>
  <c r="AJ29" i="6"/>
  <c r="AJ31" i="6"/>
  <c r="AJ33" i="6"/>
  <c r="AJ26" i="6"/>
  <c r="AJ25" i="6"/>
  <c r="AM26" i="6"/>
  <c r="AM25" i="6"/>
  <c r="AM24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tc={A326E59F-1587-46FD-B235-55D80D4CA56D}</author>
    <author>tc={79473FBC-E8D4-43DB-B4A7-2BE63A82AB39}</author>
  </authors>
  <commentList>
    <comment ref="A6" authorId="0" shapeId="0" xr:uid="{A326E59F-1587-46FD-B235-55D80D4CA56D}">
      <text>
        <t>[Threaded comment]
Your version of Excel allows you to read this threaded comment; however, any edits to it will get removed if the file is opened in a newer version of Excel. Learn more: https://go.microsoft.com/fwlink/?linkid=870924
Comment:
    20 women (7 deaths) with missing data on smoking status were excluded from the stratified analysis, hence the total number is 4934
Reply:
    The manual censoring number is defined as
#censor in group = # estimated deaths - #observed deaths + 3.3
Reply:
    Censoring an additional 3.3 (20/6) people from each group, so that the event estimationg is more aligned with real numbers</t>
      </text>
    </comment>
    <comment ref="A13" authorId="1" shapeId="0" xr:uid="{79473FBC-E8D4-43DB-B4A7-2BE63A82AB39}">
      <text>
        <t>[Threaded comment]
Your version of Excel allows you to read this threaded comment; however, any edits to it will get removed if the file is opened in a newer version of Excel. Learn more: https://go.microsoft.com/fwlink/?linkid=870924
Comment:
    79 men (17 deaths) with missing data on smoking status were excluded from the stratified analysis, hence the total number is 1387
Reply:
    Censoring an additional 13.6 (79/6) people from each group, so that the event estimationg is more aligned with real numbers
Reply:
    The manual censoring number is defined as
#censor in group = # estimated deaths - #observed deaths + 13.6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<sst xmlns="http://schemas.openxmlformats.org/spreadsheetml/2006/main" count="695" uniqueCount="113">
  <si>
    <t>bmi_gr</t>
  </si>
  <si>
    <t>uw</t>
  </si>
  <si>
    <t>no</t>
  </si>
  <si>
    <t>ow</t>
  </si>
  <si>
    <t>t</t>
  </si>
  <si>
    <t>S(t)</t>
  </si>
  <si>
    <t>NHS (women)</t>
  </si>
  <si>
    <t>Never smokers</t>
  </si>
  <si>
    <t>Ever smokers</t>
  </si>
  <si>
    <t>18.5–22.4</t>
  </si>
  <si>
    <t>22.5–24.9</t>
  </si>
  <si>
    <t>25.0–27.4</t>
  </si>
  <si>
    <t>27.5–29.9</t>
  </si>
  <si>
    <t>30.0–34.9</t>
  </si>
  <si>
    <t>≥35.0</t>
  </si>
  <si>
    <t>never sm (%)</t>
  </si>
  <si>
    <t>N total</t>
  </si>
  <si>
    <t>N ever smoker</t>
  </si>
  <si>
    <t>N never smoker</t>
  </si>
  <si>
    <t>BMI groups</t>
  </si>
  <si>
    <t xml:space="preserve">NHS Cohort </t>
  </si>
  <si>
    <t>N Women</t>
  </si>
  <si>
    <t xml:space="preserve">HPFS Cohort </t>
  </si>
  <si>
    <t>N Men</t>
  </si>
  <si>
    <t>New BMI groups</t>
  </si>
  <si>
    <t>18.5-24.9</t>
  </si>
  <si>
    <t>25.0-29.9</t>
  </si>
  <si>
    <t>&gt;= 30</t>
  </si>
  <si>
    <t>HPFUS (men)</t>
  </si>
  <si>
    <t>Deterministic</t>
  </si>
  <si>
    <t>exponential</t>
  </si>
  <si>
    <t>Weibull</t>
  </si>
  <si>
    <t>lognormal</t>
  </si>
  <si>
    <t>loglogistic</t>
  </si>
  <si>
    <t>AIC</t>
  </si>
  <si>
    <t>intercept</t>
  </si>
  <si>
    <t>log(scale)</t>
  </si>
  <si>
    <t>Never Smokers Women</t>
  </si>
  <si>
    <t>Never Smokers Men</t>
  </si>
  <si>
    <t>Ever Smokers Women</t>
  </si>
  <si>
    <t>Ever Smokers Men</t>
  </si>
  <si>
    <t>Underweight</t>
  </si>
  <si>
    <t>Normal weight</t>
  </si>
  <si>
    <t>inter</t>
  </si>
  <si>
    <t>lscale</t>
  </si>
  <si>
    <t>NA</t>
  </si>
  <si>
    <t>Years since diag</t>
  </si>
  <si>
    <t>Approx observed</t>
  </si>
  <si>
    <t>Total deaths observed</t>
  </si>
  <si>
    <t>No deaths actual</t>
  </si>
  <si>
    <t>No deaths estimated</t>
  </si>
  <si>
    <t>ob</t>
  </si>
  <si>
    <t>mort</t>
  </si>
  <si>
    <t>sex</t>
  </si>
  <si>
    <t>N deaths never smoker</t>
  </si>
  <si>
    <t>N deaths ever smoker</t>
  </si>
  <si>
    <t>N PY never smoker</t>
  </si>
  <si>
    <t>N PY deaths ever smoker</t>
  </si>
  <si>
    <t>Mortality</t>
  </si>
  <si>
    <t>No censoring assumed</t>
  </si>
  <si>
    <t>Mid-duration of diabetes</t>
  </si>
  <si>
    <t>With censoring</t>
  </si>
  <si>
    <t># censored uw</t>
  </si>
  <si>
    <t xml:space="preserve"> # censored no</t>
  </si>
  <si>
    <t>#deaths uw</t>
  </si>
  <si>
    <t>#deaths no</t>
  </si>
  <si>
    <t>Lognormal</t>
  </si>
  <si>
    <t>Loglogistic</t>
  </si>
  <si>
    <t>Normal</t>
  </si>
  <si>
    <t>Covariance matrices of chosen distribution (denoted in blue)</t>
  </si>
  <si>
    <t>Cholesky decompostions of variance</t>
  </si>
  <si>
    <t>Probabilistic</t>
  </si>
  <si>
    <t>Random Values N(0, 1)</t>
  </si>
  <si>
    <t>Years since diab</t>
  </si>
  <si>
    <t>Women</t>
  </si>
  <si>
    <t>Men</t>
  </si>
  <si>
    <t>Neversmoker</t>
  </si>
  <si>
    <t>Smoker</t>
  </si>
  <si>
    <t>Mean</t>
  </si>
  <si>
    <t>SD</t>
  </si>
  <si>
    <t>All</t>
  </si>
  <si>
    <t>Diabetes duration (yrs)</t>
  </si>
  <si>
    <t>Neversmoker ow HR</t>
  </si>
  <si>
    <t>Eversmoker ow HR</t>
  </si>
  <si>
    <t>Neversmoker ob HR</t>
  </si>
  <si>
    <t>Eversmoker ob HR</t>
  </si>
  <si>
    <t>Upper 95% CI raw</t>
  </si>
  <si>
    <t>S(no,t)</t>
  </si>
  <si>
    <t>S(ow,t)</t>
  </si>
  <si>
    <t>Sex</t>
  </si>
  <si>
    <t>Duration diab</t>
  </si>
  <si>
    <t>Never</t>
  </si>
  <si>
    <t>Ever</t>
  </si>
  <si>
    <t>S(ob,t)</t>
  </si>
  <si>
    <t>ln(mean)</t>
  </si>
  <si>
    <t>RR(ow,t)</t>
  </si>
  <si>
    <t>RR(ob,t)</t>
  </si>
  <si>
    <t>Total ow HR</t>
  </si>
  <si>
    <t>Total ob HR</t>
  </si>
  <si>
    <t>Women S(t) All groups combined</t>
  </si>
  <si>
    <t>Men S(t) All groups combined</t>
  </si>
  <si>
    <t>S(no, eversm,t)</t>
  </si>
  <si>
    <t>S(no, neversm,t)</t>
  </si>
  <si>
    <t>diab</t>
  </si>
  <si>
    <t>yes</t>
  </si>
  <si>
    <t>RR_prob</t>
  </si>
  <si>
    <t>RR_det</t>
  </si>
  <si>
    <t>-</t>
  </si>
  <si>
    <t>mort_prob</t>
  </si>
  <si>
    <t>p_mort</t>
  </si>
  <si>
    <t>mortality per 1000 PY</t>
  </si>
  <si>
    <t>mort_rate</t>
  </si>
  <si>
    <t>SD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</si>
</sst>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"/>
    <numFmt numFmtId="167" formatCode="0.00000"/>
    <numFmt numFmtId="168" formatCode="0.00000000"/>
    <numFmt numFmtId="169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9" tint="-0.24994659260841701"/>
      <name val="Calibri"/>
      <family val="2"/>
      <scheme val="minor"/>
    </font>
    <font>
      <b/>
      <sz val="15"/>
      <color theme="6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/>
  </cellStyleXfs>
  <cellXfs count="35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165" fontId="0" fillId="0" borderId="0" xfId="0" applyNumberFormat="1"/>
    <xf numFmtId="165" fontId="0" fillId="0" borderId="6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5" xfId="0" applyFill="1" applyBorder="1"/>
    <xf numFmtId="0" fontId="0" fillId="6" borderId="13" xfId="0" applyFill="1" applyBorder="1"/>
    <xf numFmtId="0" fontId="0" fillId="6" borderId="14" xfId="0" applyFill="1" applyBorder="1"/>
    <xf numFmtId="1" fontId="0" fillId="0" borderId="5" xfId="0" applyNumberFormat="1" applyBorder="1"/>
    <xf numFmtId="1" fontId="0" fillId="0" borderId="7" xfId="0" applyNumberFormat="1" applyBorder="1"/>
    <xf numFmtId="164" fontId="0" fillId="0" borderId="5" xfId="0" applyNumberFormat="1" applyBorder="1"/>
    <xf numFmtId="3" fontId="0" fillId="0" borderId="0" xfId="0" applyNumberFormat="1"/>
    <xf numFmtId="0" fontId="0" fillId="0" borderId="17" xfId="0" applyBorder="1"/>
    <xf numFmtId="0" fontId="0" fillId="0" borderId="19" xfId="0" applyBorder="1"/>
    <xf numFmtId="3" fontId="0" fillId="0" borderId="17" xfId="0" applyNumberForma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3" fontId="0" fillId="0" borderId="19" xfId="0" applyNumberFormat="1" applyBorder="1"/>
    <xf numFmtId="0" fontId="5" fillId="0" borderId="0" xfId="6" applyFont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6" fillId="0" borderId="27" xfId="0" applyFont="1" applyBorder="1"/>
    <xf numFmtId="0" fontId="6" fillId="0" borderId="28" xfId="0" applyFont="1" applyBorder="1"/>
    <xf numFmtId="0" fontId="0" fillId="0" borderId="31" xfId="0" applyBorder="1"/>
    <xf numFmtId="0" fontId="1" fillId="0" borderId="0" xfId="4" applyFill="1" applyBorder="1"/>
    <xf numFmtId="0" fontId="7" fillId="0" borderId="0" xfId="2" applyFont="1" applyFill="1" applyBorder="1"/>
    <xf numFmtId="0" fontId="7" fillId="0" borderId="32" xfId="5" applyFont="1" applyFill="1" applyBorder="1"/>
    <xf numFmtId="166" fontId="0" fillId="0" borderId="0" xfId="0" applyNumberFormat="1"/>
    <xf numFmtId="0" fontId="1" fillId="0" borderId="0" xfId="3" applyFill="1" applyBorder="1"/>
    <xf numFmtId="0" fontId="7" fillId="0" borderId="0" xfId="5" applyFont="1" applyFill="1" applyBorder="1"/>
    <xf numFmtId="0" fontId="1" fillId="0" borderId="32" xfId="4" applyFill="1" applyBorder="1"/>
    <xf numFmtId="165" fontId="0" fillId="0" borderId="31" xfId="0" applyNumberFormat="1" applyBorder="1"/>
    <xf numFmtId="165" fontId="0" fillId="0" borderId="32" xfId="0" applyNumberFormat="1" applyBorder="1"/>
    <xf numFmtId="165" fontId="0" fillId="7" borderId="33" xfId="0" applyNumberFormat="1" applyFill="1" applyBorder="1"/>
    <xf numFmtId="165" fontId="0" fillId="0" borderId="34" xfId="0" applyNumberFormat="1" applyBorder="1"/>
    <xf numFmtId="165" fontId="0" fillId="0" borderId="35" xfId="0" applyNumberFormat="1" applyBorder="1"/>
    <xf numFmtId="0" fontId="2" fillId="0" borderId="27" xfId="0" applyFont="1" applyBorder="1" applyAlignment="1">
      <alignment horizontal="center"/>
    </xf>
    <xf numFmtId="0" fontId="0" fillId="0" borderId="3" xfId="0" applyBorder="1"/>
    <xf numFmtId="0" fontId="9" fillId="0" borderId="5" xfId="0" applyFont="1" applyBorder="1"/>
    <xf numFmtId="0" fontId="0" fillId="0" borderId="4" xfId="0" applyBorder="1"/>
    <xf numFmtId="0" fontId="8" fillId="8" borderId="11" xfId="0" applyFont="1" applyFill="1" applyBorder="1" applyAlignment="1">
      <alignment horizontal="right" vertical="center"/>
    </xf>
    <xf numFmtId="0" fontId="8" fillId="8" borderId="9" xfId="0" applyFont="1" applyFill="1" applyBorder="1" applyAlignment="1">
      <alignment horizontal="right" vertical="center"/>
    </xf>
    <xf numFmtId="0" fontId="11" fillId="0" borderId="27" xfId="0" applyFont="1" applyBorder="1"/>
    <xf numFmtId="0" fontId="10" fillId="0" borderId="0" xfId="4" applyFont="1" applyFill="1" applyBorder="1"/>
    <xf numFmtId="165" fontId="10" fillId="0" borderId="0" xfId="0" applyNumberFormat="1" applyFont="1"/>
    <xf numFmtId="165" fontId="10" fillId="0" borderId="34" xfId="0" applyNumberFormat="1" applyFont="1" applyBorder="1"/>
    <xf numFmtId="0" fontId="10" fillId="0" borderId="0" xfId="3" applyFont="1" applyFill="1" applyBorder="1"/>
    <xf numFmtId="0" fontId="11" fillId="0" borderId="28" xfId="0" applyFont="1" applyBorder="1"/>
    <xf numFmtId="0" fontId="10" fillId="0" borderId="32" xfId="4" applyFont="1" applyFill="1" applyBorder="1"/>
    <xf numFmtId="165" fontId="10" fillId="0" borderId="32" xfId="0" applyNumberFormat="1" applyFont="1" applyBorder="1"/>
    <xf numFmtId="165" fontId="10" fillId="0" borderId="35" xfId="0" applyNumberFormat="1" applyFont="1" applyBorder="1"/>
    <xf numFmtId="0" fontId="10" fillId="0" borderId="0" xfId="5" applyFont="1" applyFill="1" applyBorder="1"/>
    <xf numFmtId="0" fontId="0" fillId="0" borderId="36" xfId="0" applyBorder="1" applyAlignment="1">
      <alignment wrapText="1"/>
    </xf>
    <xf numFmtId="0" fontId="2" fillId="0" borderId="37" xfId="0" applyFont="1" applyBorder="1" applyAlignment="1">
      <alignment horizontal="center"/>
    </xf>
    <xf numFmtId="0" fontId="6" fillId="0" borderId="37" xfId="0" applyFont="1" applyBorder="1" applyAlignment="1">
      <alignment wrapText="1"/>
    </xf>
    <xf numFmtId="0" fontId="0" fillId="6" borderId="0" xfId="0" applyFill="1"/>
    <xf numFmtId="0" fontId="0" fillId="0" borderId="38" xfId="0" applyBorder="1"/>
    <xf numFmtId="0" fontId="0" fillId="0" borderId="39" xfId="0" applyBorder="1"/>
    <xf numFmtId="0" fontId="2" fillId="6" borderId="0" xfId="0" applyFont="1" applyFill="1"/>
    <xf numFmtId="0" fontId="0" fillId="0" borderId="0" xfId="0" applyAlignment="1">
      <alignment wrapText="1"/>
    </xf>
    <xf numFmtId="0" fontId="0" fillId="0" borderId="24" xfId="0" applyBorder="1"/>
    <xf numFmtId="0" fontId="0" fillId="0" borderId="18" xfId="0" applyBorder="1"/>
    <xf numFmtId="0" fontId="0" fillId="0" borderId="40" xfId="0" applyBorder="1"/>
    <xf numFmtId="0" fontId="0" fillId="0" borderId="41" xfId="0" applyBorder="1"/>
    <xf numFmtId="0" fontId="0" fillId="6" borderId="10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5" xfId="0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5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0" fontId="2" fillId="0" borderId="48" xfId="0" applyFont="1" applyBorder="1" applyAlignment="1">
      <alignment horizontal="center"/>
    </xf>
    <xf numFmtId="0" fontId="0" fillId="0" borderId="48" xfId="0" applyBorder="1" applyAlignment="1">
      <alignment wrapText="1"/>
    </xf>
    <xf numFmtId="0" fontId="6" fillId="0" borderId="48" xfId="0" applyFont="1" applyBorder="1"/>
    <xf numFmtId="0" fontId="0" fillId="0" borderId="52" xfId="0" applyBorder="1"/>
    <xf numFmtId="0" fontId="0" fillId="0" borderId="53" xfId="0" applyBorder="1"/>
    <xf numFmtId="10" fontId="0" fillId="0" borderId="52" xfId="1" applyNumberFormat="1" applyFont="1" applyBorder="1"/>
    <xf numFmtId="10" fontId="0" fillId="0" borderId="0" xfId="1" applyNumberFormat="1" applyFont="1" applyBorder="1"/>
    <xf numFmtId="10" fontId="0" fillId="0" borderId="19" xfId="1" applyNumberFormat="1" applyFont="1" applyBorder="1"/>
    <xf numFmtId="10" fontId="0" fillId="0" borderId="53" xfId="1" applyNumberFormat="1" applyFont="1" applyBorder="1"/>
    <xf numFmtId="10" fontId="0" fillId="0" borderId="38" xfId="1" applyNumberFormat="1" applyFont="1" applyBorder="1"/>
    <xf numFmtId="10" fontId="0" fillId="0" borderId="39" xfId="1" applyNumberFormat="1" applyFont="1" applyBorder="1"/>
    <xf numFmtId="0" fontId="13" fillId="0" borderId="48" xfId="0" applyFont="1" applyBorder="1" applyAlignment="1">
      <alignment horizontal="center"/>
    </xf>
    <xf numFmtId="0" fontId="14" fillId="0" borderId="48" xfId="0" applyFont="1" applyBorder="1"/>
    <xf numFmtId="10" fontId="15" fillId="0" borderId="0" xfId="1" applyNumberFormat="1" applyFont="1" applyBorder="1"/>
    <xf numFmtId="0" fontId="15" fillId="0" borderId="0" xfId="0" applyFont="1"/>
    <xf numFmtId="10" fontId="15" fillId="0" borderId="53" xfId="1" applyNumberFormat="1" applyFont="1" applyBorder="1"/>
    <xf numFmtId="0" fontId="15" fillId="0" borderId="53" xfId="0" applyFont="1" applyBorder="1"/>
    <xf numFmtId="0" fontId="0" fillId="0" borderId="2" xfId="0" applyBorder="1" applyAlignment="1">
      <alignment horizontal="center"/>
    </xf>
    <xf numFmtId="0" fontId="0" fillId="9" borderId="0" xfId="0" applyFill="1"/>
    <xf numFmtId="1" fontId="0" fillId="9" borderId="0" xfId="0" applyNumberFormat="1" applyFill="1"/>
    <xf numFmtId="0" fontId="16" fillId="0" borderId="48" xfId="0" applyFont="1" applyBorder="1" applyAlignment="1">
      <alignment horizontal="center"/>
    </xf>
    <xf numFmtId="0" fontId="17" fillId="0" borderId="48" xfId="0" applyFont="1" applyBorder="1"/>
    <xf numFmtId="10" fontId="7" fillId="0" borderId="0" xfId="1" applyNumberFormat="1" applyFont="1" applyBorder="1"/>
    <xf numFmtId="0" fontId="7" fillId="0" borderId="0" xfId="0" applyFont="1"/>
    <xf numFmtId="10" fontId="7" fillId="0" borderId="53" xfId="1" applyNumberFormat="1" applyFont="1" applyBorder="1"/>
    <xf numFmtId="0" fontId="7" fillId="0" borderId="53" xfId="0" applyFont="1" applyBorder="1"/>
    <xf numFmtId="0" fontId="17" fillId="0" borderId="27" xfId="0" applyFont="1" applyBorder="1"/>
    <xf numFmtId="0" fontId="7" fillId="0" borderId="0" xfId="4" applyFont="1" applyFill="1" applyBorder="1"/>
    <xf numFmtId="165" fontId="7" fillId="0" borderId="0" xfId="0" applyNumberFormat="1" applyFont="1"/>
    <xf numFmtId="165" fontId="7" fillId="0" borderId="34" xfId="0" applyNumberFormat="1" applyFont="1" applyBorder="1"/>
    <xf numFmtId="0" fontId="7" fillId="0" borderId="0" xfId="3" applyFont="1" applyFill="1" applyBorder="1"/>
    <xf numFmtId="0" fontId="17" fillId="0" borderId="28" xfId="0" applyFont="1" applyBorder="1"/>
    <xf numFmtId="166" fontId="7" fillId="0" borderId="0" xfId="0" applyNumberFormat="1" applyFont="1"/>
    <xf numFmtId="0" fontId="7" fillId="0" borderId="32" xfId="4" applyFont="1" applyFill="1" applyBorder="1"/>
    <xf numFmtId="165" fontId="7" fillId="0" borderId="32" xfId="0" applyNumberFormat="1" applyFont="1" applyBorder="1"/>
    <xf numFmtId="165" fontId="7" fillId="7" borderId="33" xfId="0" applyNumberFormat="1" applyFont="1" applyFill="1" applyBorder="1"/>
    <xf numFmtId="165" fontId="7" fillId="0" borderId="35" xfId="0" applyNumberFormat="1" applyFont="1" applyBorder="1"/>
    <xf numFmtId="0" fontId="7" fillId="0" borderId="29" xfId="0" applyFont="1" applyBorder="1"/>
    <xf numFmtId="0" fontId="7" fillId="0" borderId="30" xfId="0" applyFont="1" applyBorder="1"/>
    <xf numFmtId="1" fontId="0" fillId="0" borderId="47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4" xfId="0" applyBorder="1"/>
    <xf numFmtId="0" fontId="0" fillId="0" borderId="55" xfId="0" applyBorder="1"/>
    <xf numFmtId="1" fontId="0" fillId="0" borderId="24" xfId="0" applyNumberFormat="1" applyBorder="1"/>
    <xf numFmtId="0" fontId="0" fillId="0" borderId="46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7" xfId="0" applyBorder="1" applyAlignment="1">
      <alignment horizontal="center"/>
    </xf>
    <xf numFmtId="1" fontId="0" fillId="0" borderId="60" xfId="0" applyNumberFormat="1" applyBorder="1"/>
    <xf numFmtId="1" fontId="0" fillId="0" borderId="61" xfId="0" applyNumberFormat="1" applyBorder="1"/>
    <xf numFmtId="1" fontId="0" fillId="0" borderId="46" xfId="0" applyNumberFormat="1" applyBorder="1"/>
    <xf numFmtId="1" fontId="0" fillId="0" borderId="59" xfId="0" applyNumberFormat="1" applyBorder="1"/>
    <xf numFmtId="0" fontId="14" fillId="0" borderId="27" xfId="0" applyFont="1" applyBorder="1"/>
    <xf numFmtId="0" fontId="15" fillId="0" borderId="0" xfId="2" applyFont="1" applyFill="1" applyBorder="1"/>
    <xf numFmtId="165" fontId="15" fillId="0" borderId="0" xfId="0" applyNumberFormat="1" applyFont="1"/>
    <xf numFmtId="165" fontId="15" fillId="0" borderId="34" xfId="0" applyNumberFormat="1" applyFont="1" applyBorder="1"/>
    <xf numFmtId="0" fontId="15" fillId="0" borderId="0" xfId="3" applyFont="1" applyFill="1" applyBorder="1"/>
    <xf numFmtId="0" fontId="15" fillId="0" borderId="0" xfId="4" applyFont="1" applyFill="1" applyBorder="1"/>
    <xf numFmtId="0" fontId="14" fillId="0" borderId="28" xfId="0" applyFont="1" applyBorder="1"/>
    <xf numFmtId="0" fontId="15" fillId="0" borderId="32" xfId="4" applyFont="1" applyFill="1" applyBorder="1"/>
    <xf numFmtId="165" fontId="15" fillId="0" borderId="32" xfId="0" applyNumberFormat="1" applyFont="1" applyBorder="1"/>
    <xf numFmtId="165" fontId="15" fillId="0" borderId="35" xfId="0" applyNumberFormat="1" applyFont="1" applyBorder="1"/>
    <xf numFmtId="0" fontId="0" fillId="0" borderId="26" xfId="0" applyBorder="1"/>
    <xf numFmtId="0" fontId="2" fillId="0" borderId="28" xfId="0" applyFont="1" applyBorder="1"/>
    <xf numFmtId="0" fontId="2" fillId="0" borderId="0" xfId="0" applyFont="1" applyAlignment="1">
      <alignment wrapText="1"/>
    </xf>
    <xf numFmtId="165" fontId="0" fillId="0" borderId="29" xfId="0" applyNumberFormat="1" applyBorder="1"/>
    <xf numFmtId="165" fontId="0" fillId="0" borderId="30" xfId="0" applyNumberFormat="1" applyBorder="1"/>
    <xf numFmtId="2" fontId="0" fillId="0" borderId="0" xfId="0" applyNumberFormat="1"/>
    <xf numFmtId="167" fontId="0" fillId="0" borderId="0" xfId="0" applyNumberForma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0" xfId="0" applyBorder="1"/>
    <xf numFmtId="0" fontId="0" fillId="0" borderId="57" xfId="0" applyBorder="1"/>
    <xf numFmtId="0" fontId="0" fillId="0" borderId="59" xfId="0" applyBorder="1"/>
    <xf numFmtId="2" fontId="0" fillId="0" borderId="12" xfId="0" applyNumberFormat="1" applyBorder="1"/>
    <xf numFmtId="2" fontId="0" fillId="0" borderId="11" xfId="0" applyNumberFormat="1" applyBorder="1"/>
    <xf numFmtId="1" fontId="2" fillId="9" borderId="57" xfId="0" applyNumberFormat="1" applyFont="1" applyFill="1" applyBorder="1" applyAlignment="1">
      <alignment horizontal="center"/>
    </xf>
    <xf numFmtId="1" fontId="2" fillId="9" borderId="18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6" xfId="0" applyBorder="1"/>
    <xf numFmtId="0" fontId="0" fillId="0" borderId="67" xfId="0" applyBorder="1"/>
    <xf numFmtId="165" fontId="0" fillId="0" borderId="63" xfId="0" applyNumberFormat="1" applyBorder="1"/>
    <xf numFmtId="166" fontId="0" fillId="0" borderId="63" xfId="0" applyNumberFormat="1" applyBorder="1"/>
    <xf numFmtId="0" fontId="0" fillId="11" borderId="0" xfId="0" applyFill="1"/>
    <xf numFmtId="0" fontId="0" fillId="11" borderId="6" xfId="0" applyFill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" fontId="0" fillId="0" borderId="6" xfId="0" applyNumberFormat="1" applyBorder="1"/>
    <xf numFmtId="166" fontId="0" fillId="0" borderId="66" xfId="0" applyNumberFormat="1" applyBorder="1"/>
    <xf numFmtId="166" fontId="0" fillId="0" borderId="64" xfId="0" applyNumberFormat="1" applyBorder="1"/>
    <xf numFmtId="166" fontId="0" fillId="0" borderId="67" xfId="0" applyNumberFormat="1" applyBorder="1"/>
    <xf numFmtId="166" fontId="0" fillId="0" borderId="6" xfId="0" applyNumberFormat="1" applyBorder="1"/>
    <xf numFmtId="166" fontId="0" fillId="10" borderId="0" xfId="0" applyNumberFormat="1" applyFill="1"/>
    <xf numFmtId="0" fontId="0" fillId="0" borderId="11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" fontId="0" fillId="0" borderId="5" xfId="0" applyNumberFormat="1" applyBorder="1"/>
    <xf numFmtId="166" fontId="0" fillId="0" borderId="5" xfId="0" applyNumberFormat="1" applyBorder="1"/>
    <xf numFmtId="165" fontId="0" fillId="0" borderId="5" xfId="0" applyNumberFormat="1" applyBorder="1"/>
    <xf numFmtId="165" fontId="0" fillId="0" borderId="64" xfId="0" applyNumberFormat="1" applyBorder="1"/>
    <xf numFmtId="166" fontId="0" fillId="0" borderId="63" xfId="0" applyNumberFormat="1" applyBorder="1" applyAlignment="1">
      <alignment horizontal="left" indent="2"/>
    </xf>
    <xf numFmtId="166" fontId="0" fillId="0" borderId="64" xfId="0" applyNumberFormat="1" applyBorder="1" applyAlignment="1">
      <alignment horizontal="left" indent="2"/>
    </xf>
    <xf numFmtId="166" fontId="0" fillId="0" borderId="0" xfId="0" applyNumberFormat="1" applyAlignment="1">
      <alignment horizontal="left" indent="2"/>
    </xf>
    <xf numFmtId="166" fontId="0" fillId="0" borderId="8" xfId="0" applyNumberFormat="1" applyBorder="1" applyAlignment="1">
      <alignment horizontal="left" indent="2"/>
    </xf>
    <xf numFmtId="2" fontId="0" fillId="0" borderId="10" xfId="0" applyNumberFormat="1" applyBorder="1"/>
    <xf numFmtId="0" fontId="0" fillId="0" borderId="10" xfId="0" applyBorder="1" applyAlignment="1">
      <alignment horizontal="left"/>
    </xf>
    <xf numFmtId="166" fontId="0" fillId="0" borderId="2" xfId="0" applyNumberFormat="1" applyBorder="1" applyAlignment="1">
      <alignment horizontal="left" indent="2"/>
    </xf>
    <xf numFmtId="166" fontId="0" fillId="0" borderId="2" xfId="0" applyNumberFormat="1" applyBorder="1"/>
    <xf numFmtId="165" fontId="0" fillId="0" borderId="3" xfId="0" applyNumberFormat="1" applyBorder="1"/>
    <xf numFmtId="1" fontId="16" fillId="9" borderId="18" xfId="0" applyNumberFormat="1" applyFont="1" applyFill="1" applyBorder="1" applyAlignment="1">
      <alignment horizontal="center"/>
    </xf>
    <xf numFmtId="1" fontId="16" fillId="6" borderId="18" xfId="0" applyNumberFormat="1" applyFont="1" applyFill="1" applyBorder="1" applyAlignment="1">
      <alignment horizontal="center"/>
    </xf>
    <xf numFmtId="0" fontId="7" fillId="0" borderId="24" xfId="0" applyFont="1" applyBorder="1"/>
    <xf numFmtId="0" fontId="7" fillId="0" borderId="18" xfId="0" applyFont="1" applyBorder="1"/>
    <xf numFmtId="0" fontId="7" fillId="0" borderId="59" xfId="0" applyFont="1" applyBorder="1"/>
    <xf numFmtId="1" fontId="16" fillId="9" borderId="22" xfId="0" applyNumberFormat="1" applyFont="1" applyFill="1" applyBorder="1" applyAlignment="1">
      <alignment horizontal="center"/>
    </xf>
    <xf numFmtId="0" fontId="7" fillId="0" borderId="16" xfId="0" applyFont="1" applyBorder="1"/>
    <xf numFmtId="0" fontId="7" fillId="0" borderId="22" xfId="0" applyFont="1" applyBorder="1"/>
    <xf numFmtId="0" fontId="7" fillId="0" borderId="68" xfId="0" applyFont="1" applyBorder="1"/>
    <xf numFmtId="1" fontId="16" fillId="6" borderId="21" xfId="0" applyNumberFormat="1" applyFont="1" applyFill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7" fillId="0" borderId="55" xfId="0" applyFont="1" applyBorder="1"/>
    <xf numFmtId="1" fontId="16" fillId="9" borderId="21" xfId="0" applyNumberFormat="1" applyFont="1" applyFill="1" applyBorder="1" applyAlignment="1">
      <alignment horizontal="center"/>
    </xf>
    <xf numFmtId="0" fontId="7" fillId="0" borderId="69" xfId="0" applyFont="1" applyBorder="1"/>
    <xf numFmtId="0" fontId="15" fillId="0" borderId="41" xfId="0" applyFont="1" applyBorder="1"/>
    <xf numFmtId="0" fontId="0" fillId="9" borderId="46" xfId="0" applyFill="1" applyBorder="1" applyAlignment="1">
      <alignment horizontal="center" wrapText="1"/>
    </xf>
    <xf numFmtId="0" fontId="0" fillId="9" borderId="59" xfId="0" applyFill="1" applyBorder="1" applyAlignment="1">
      <alignment horizontal="center" wrapText="1"/>
    </xf>
    <xf numFmtId="0" fontId="7" fillId="9" borderId="59" xfId="0" applyFont="1" applyFill="1" applyBorder="1" applyAlignment="1">
      <alignment horizontal="center" wrapText="1"/>
    </xf>
    <xf numFmtId="0" fontId="7" fillId="6" borderId="59" xfId="0" applyFont="1" applyFill="1" applyBorder="1" applyAlignment="1">
      <alignment horizontal="center" wrapText="1"/>
    </xf>
    <xf numFmtId="0" fontId="7" fillId="9" borderId="55" xfId="0" applyFont="1" applyFill="1" applyBorder="1" applyAlignment="1">
      <alignment horizontal="center" wrapText="1"/>
    </xf>
    <xf numFmtId="0" fontId="15" fillId="9" borderId="40" xfId="0" applyFont="1" applyFill="1" applyBorder="1" applyAlignment="1">
      <alignment horizontal="center" wrapText="1"/>
    </xf>
    <xf numFmtId="0" fontId="7" fillId="9" borderId="68" xfId="0" applyFont="1" applyFill="1" applyBorder="1" applyAlignment="1">
      <alignment horizontal="center" wrapText="1"/>
    </xf>
    <xf numFmtId="0" fontId="0" fillId="0" borderId="62" xfId="0" applyBorder="1" applyAlignment="1">
      <alignment horizontal="left" wrapText="1"/>
    </xf>
    <xf numFmtId="166" fontId="0" fillId="0" borderId="63" xfId="0" applyNumberFormat="1" applyBorder="1" applyAlignment="1">
      <alignment horizontal="left" wrapText="1"/>
    </xf>
    <xf numFmtId="166" fontId="0" fillId="0" borderId="66" xfId="0" applyNumberFormat="1" applyBorder="1" applyAlignment="1">
      <alignment wrapText="1"/>
    </xf>
    <xf numFmtId="166" fontId="0" fillId="0" borderId="63" xfId="0" applyNumberFormat="1" applyBorder="1" applyAlignment="1">
      <alignment wrapText="1"/>
    </xf>
    <xf numFmtId="165" fontId="0" fillId="0" borderId="63" xfId="0" applyNumberFormat="1" applyBorder="1" applyAlignment="1">
      <alignment wrapText="1"/>
    </xf>
    <xf numFmtId="0" fontId="0" fillId="0" borderId="66" xfId="0" applyBorder="1" applyAlignment="1">
      <alignment wrapText="1"/>
    </xf>
    <xf numFmtId="164" fontId="15" fillId="0" borderId="41" xfId="0" applyNumberFormat="1" applyFont="1" applyBorder="1"/>
    <xf numFmtId="164" fontId="15" fillId="0" borderId="40" xfId="0" applyNumberFormat="1" applyFont="1" applyBorder="1"/>
    <xf numFmtId="0" fontId="0" fillId="0" borderId="6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7" xfId="0" applyBorder="1" applyAlignment="1">
      <alignment wrapText="1"/>
    </xf>
    <xf numFmtId="166" fontId="0" fillId="0" borderId="9" xfId="0" applyNumberFormat="1" applyBorder="1" applyAlignment="1">
      <alignment wrapText="1"/>
    </xf>
    <xf numFmtId="166" fontId="0" fillId="0" borderId="7" xfId="0" applyNumberFormat="1" applyBorder="1" applyAlignment="1">
      <alignment wrapText="1"/>
    </xf>
    <xf numFmtId="166" fontId="0" fillId="0" borderId="8" xfId="0" applyNumberForma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68" fontId="0" fillId="0" borderId="0" xfId="0" applyNumberFormat="1"/>
    <xf numFmtId="169" fontId="0" fillId="0" borderId="18" xfId="0" applyNumberFormat="1" applyBorder="1"/>
    <xf numFmtId="167" fontId="0" fillId="0" borderId="4" xfId="0" applyNumberFormat="1" applyBorder="1"/>
    <xf numFmtId="2" fontId="0" fillId="13" borderId="12" xfId="0" applyNumberFormat="1" applyFill="1" applyBorder="1"/>
    <xf numFmtId="2" fontId="0" fillId="13" borderId="0" xfId="0" applyNumberFormat="1" applyFill="1"/>
    <xf numFmtId="2" fontId="0" fillId="13" borderId="5" xfId="0" applyNumberFormat="1" applyFill="1" applyBorder="1"/>
    <xf numFmtId="2" fontId="0" fillId="13" borderId="6" xfId="0" applyNumberFormat="1" applyFill="1" applyBorder="1"/>
    <xf numFmtId="164" fontId="0" fillId="0" borderId="0" xfId="0" applyNumberFormat="1"/>
    <xf numFmtId="0" fontId="2" fillId="9" borderId="44" xfId="0" applyFont="1" applyFill="1" applyBorder="1" applyAlignment="1">
      <alignment horizontal="center"/>
    </xf>
    <xf numFmtId="0" fontId="2" fillId="9" borderId="56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16" fillId="9" borderId="22" xfId="0" applyFont="1" applyFill="1" applyBorder="1" applyAlignment="1">
      <alignment horizontal="center"/>
    </xf>
    <xf numFmtId="0" fontId="16" fillId="9" borderId="18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9" borderId="5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13" fillId="9" borderId="10" xfId="0" applyFont="1" applyFill="1" applyBorder="1" applyAlignment="1">
      <alignment horizontal="center" wrapText="1"/>
    </xf>
    <xf numFmtId="0" fontId="13" fillId="9" borderId="12" xfId="0" applyFont="1" applyFill="1" applyBorder="1" applyAlignment="1">
      <alignment horizontal="center" wrapText="1"/>
    </xf>
    <xf numFmtId="0" fontId="13" fillId="9" borderId="41" xfId="0" applyFont="1" applyFill="1" applyBorder="1" applyAlignment="1">
      <alignment horizontal="center" wrapText="1"/>
    </xf>
    <xf numFmtId="0" fontId="16" fillId="6" borderId="21" xfId="0" applyFont="1" applyFill="1" applyBorder="1" applyAlignment="1">
      <alignment horizontal="center"/>
    </xf>
    <xf numFmtId="0" fontId="16" fillId="6" borderId="23" xfId="0" applyFont="1" applyFill="1" applyBorder="1" applyAlignment="1">
      <alignment horizontal="center"/>
    </xf>
    <xf numFmtId="0" fontId="16" fillId="9" borderId="70" xfId="0" applyFont="1" applyFill="1" applyBorder="1" applyAlignment="1">
      <alignment horizontal="center"/>
    </xf>
    <xf numFmtId="0" fontId="16" fillId="9" borderId="71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10" borderId="5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58" xfId="0" applyFill="1" applyBorder="1" applyAlignment="1">
      <alignment horizontal="center"/>
    </xf>
  </cellXfs>
  <cellStyles count="7">
    <cellStyle name="20% - Accent3" xfId="3" builtinId="38"/>
    <cellStyle name="40% - Accent3" xfId="4" builtinId="39"/>
    <cellStyle name="60% - Accent3" xfId="5" builtinId="40"/>
    <cellStyle name="Accent3" xfId="2" builtinId="37"/>
    <cellStyle name="Normal" xfId="0" builtinId="0"/>
    <cellStyle name="Percent" xfId="1" builtinId="5"/>
    <cellStyle name="Style 2" xfId="6" xr:uid="{3B25F63E-6BAE-4CA9-B0AF-8A67DDFAE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 Women Underweight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Censoring_mid_KM!$B$2:$B$3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Censoring_mid_KM!$B$4:$B$43</c:f>
              <c:numCache>
                <c:formatCode>0.00%</c:formatCode>
                <c:ptCount val="40"/>
                <c:pt idx="0">
                  <c:v>1</c:v>
                </c:pt>
                <c:pt idx="1">
                  <c:v>0.98655847802288743</c:v>
                </c:pt>
                <c:pt idx="2">
                  <c:v>0.973297630558836</c:v>
                </c:pt>
                <c:pt idx="3">
                  <c:v>0.96021502906740785</c:v>
                </c:pt>
                <c:pt idx="4">
                  <c:v>0.94730827765144454</c:v>
                </c:pt>
                <c:pt idx="5">
                  <c:v>0.93457501261829201</c:v>
                </c:pt>
                <c:pt idx="6">
                  <c:v>0.92201290204692288</c:v>
                </c:pt>
                <c:pt idx="7">
                  <c:v>0.90961964536087792</c:v>
                </c:pt>
                <c:pt idx="8">
                  <c:v>0.89739297290694631</c:v>
                </c:pt>
                <c:pt idx="9">
                  <c:v>0.88533064553951113</c:v>
                </c:pt>
                <c:pt idx="10">
                  <c:v>0.8734304542104806</c:v>
                </c:pt>
                <c:pt idx="11">
                  <c:v>0.86169021956473102</c:v>
                </c:pt>
                <c:pt idx="12">
                  <c:v>0.8501077915409887</c:v>
                </c:pt>
                <c:pt idx="13">
                  <c:v>0.83868104897807583</c:v>
                </c:pt>
                <c:pt idx="14">
                  <c:v>0.82740789922644919</c:v>
                </c:pt>
                <c:pt idx="15">
                  <c:v>0.81628627776496032</c:v>
                </c:pt>
                <c:pt idx="16">
                  <c:v>0.80531414782276722</c:v>
                </c:pt>
                <c:pt idx="17">
                  <c:v>0.79448950000632779</c:v>
                </c:pt>
                <c:pt idx="18">
                  <c:v>0.78381035193140758</c:v>
                </c:pt>
                <c:pt idx="19">
                  <c:v>0.77327474786003325</c:v>
                </c:pt>
                <c:pt idx="20">
                  <c:v>0.76288075834232638</c:v>
                </c:pt>
                <c:pt idx="21">
                  <c:v>0.75262647986315168</c:v>
                </c:pt>
                <c:pt idx="22">
                  <c:v>0.74251003449351427</c:v>
                </c:pt>
                <c:pt idx="23">
                  <c:v>0.73252956954664306</c:v>
                </c:pt>
                <c:pt idx="24">
                  <c:v>0.72268325723869709</c:v>
                </c:pt>
                <c:pt idx="25">
                  <c:v>0.71296929435403189</c:v>
                </c:pt>
                <c:pt idx="26">
                  <c:v>0.70338590191496564</c:v>
                </c:pt>
                <c:pt idx="27">
                  <c:v>0.69393132485598452</c:v>
                </c:pt>
                <c:pt idx="28">
                  <c:v>0.68460383170232597</c:v>
                </c:pt>
                <c:pt idx="29">
                  <c:v>0.67540171425288364</c:v>
                </c:pt>
                <c:pt idx="30">
                  <c:v>0.666323287267374</c:v>
                </c:pt>
                <c:pt idx="31">
                  <c:v>0.65736688815770772</c:v>
                </c:pt>
                <c:pt idx="32">
                  <c:v>0.64853087668350973</c:v>
                </c:pt>
                <c:pt idx="33">
                  <c:v>0.63981363465173235</c:v>
                </c:pt>
                <c:pt idx="34">
                  <c:v>0.63121356562030473</c:v>
                </c:pt>
                <c:pt idx="35">
                  <c:v>0.62272909460576786</c:v>
                </c:pt>
                <c:pt idx="36">
                  <c:v>0.61435866779483705</c:v>
                </c:pt>
                <c:pt idx="37">
                  <c:v>0.60610075225984306</c:v>
                </c:pt>
                <c:pt idx="38">
                  <c:v>0.59795383567799798</c:v>
                </c:pt>
                <c:pt idx="39">
                  <c:v>0.5899164260544334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2-4959-B210-2B439C549852}"/>
            </c:ext>
          </c:extLst>
        </c:ser>
        <c:ser>
          <c:idx val="1"/>
          <c:order val="1"/>
          <c:tx>
            <c:strRef>
              <c:f>Censoring_mid_KM!$C$2:$C$3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Censoring_mid_KM!$C$4:$C$43</c:f>
              <c:numCache>
                <c:formatCode>0.00%</c:formatCode>
                <c:ptCount val="40"/>
                <c:pt idx="0">
                  <c:v>1</c:v>
                </c:pt>
                <c:pt idx="1">
                  <c:v>0.9956997401392923</c:v>
                </c:pt>
                <c:pt idx="2">
                  <c:v>0.98899162195059231</c:v>
                </c:pt>
                <c:pt idx="3">
                  <c:v>0.98096233554933576</c:v>
                </c:pt>
                <c:pt idx="4">
                  <c:v>0.97196761920788066</c:v>
                </c:pt>
                <c:pt idx="5">
                  <c:v>0.96221029294542249</c:v>
                </c:pt>
                <c:pt idx="6">
                  <c:v>0.95182755331991742</c:v>
                </c:pt>
                <c:pt idx="7">
                  <c:v>0.94092113295046842</c:v>
                </c:pt>
                <c:pt idx="8">
                  <c:v>0.92957094143182217</c:v>
                </c:pt>
                <c:pt idx="9">
                  <c:v>0.91784226136982527</c:v>
                </c:pt>
                <c:pt idx="10">
                  <c:v>0.90578995284084385</c:v>
                </c:pt>
                <c:pt idx="11">
                  <c:v>0.89346109754712222</c:v>
                </c:pt>
                <c:pt idx="12">
                  <c:v>0.88089675733178352</c:v>
                </c:pt>
                <c:pt idx="13">
                  <c:v>0.86813319646993425</c:v>
                </c:pt>
                <c:pt idx="14">
                  <c:v>0.85520276228347025</c:v>
                </c:pt>
                <c:pt idx="15">
                  <c:v>0.84213453881824618</c:v>
                </c:pt>
                <c:pt idx="16">
                  <c:v>0.82895484450950474</c:v>
                </c:pt>
                <c:pt idx="17">
                  <c:v>0.81568761942914847</c:v>
                </c:pt>
                <c:pt idx="18">
                  <c:v>0.80235473241192645</c:v>
                </c:pt>
                <c:pt idx="19">
                  <c:v>0.78897622877404994</c:v>
                </c:pt>
                <c:pt idx="20">
                  <c:v>0.77557053313972601</c:v>
                </c:pt>
                <c:pt idx="21">
                  <c:v>0.76215461777021776</c:v>
                </c:pt>
                <c:pt idx="22">
                  <c:v>0.74874414398278955</c:v>
                </c:pt>
                <c:pt idx="23">
                  <c:v>0.73535358229289527</c:v>
                </c:pt>
                <c:pt idx="24">
                  <c:v>0.72199631552647858</c:v>
                </c:pt>
                <c:pt idx="25">
                  <c:v>0.70868472814834738</c:v>
                </c:pt>
                <c:pt idx="26">
                  <c:v>0.69543028431866127</c:v>
                </c:pt>
                <c:pt idx="27">
                  <c:v>0.68224359664378642</c:v>
                </c:pt>
                <c:pt idx="28">
                  <c:v>0.66913448717659851</c:v>
                </c:pt>
                <c:pt idx="29">
                  <c:v>0.65611204190792682</c:v>
                </c:pt>
                <c:pt idx="30">
                  <c:v>0.64318465974933392</c:v>
                </c:pt>
                <c:pt idx="31">
                  <c:v>0.63036009681948757</c:v>
                </c:pt>
                <c:pt idx="32">
                  <c:v>0.61764550669877105</c:v>
                </c:pt>
                <c:pt idx="33">
                  <c:v>0.60504747719983687</c:v>
                </c:pt>
                <c:pt idx="34">
                  <c:v>0.59257206410844021</c:v>
                </c:pt>
                <c:pt idx="35">
                  <c:v>0.58022482227378447</c:v>
                </c:pt>
                <c:pt idx="36">
                  <c:v>0.56801083436678335</c:v>
                </c:pt>
                <c:pt idx="37">
                  <c:v>0.5559347375750584</c:v>
                </c:pt>
                <c:pt idx="38">
                  <c:v>0.54400074846282953</c:v>
                </c:pt>
                <c:pt idx="39">
                  <c:v>0.53221268619032702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2-4959-B210-2B439C549852}"/>
            </c:ext>
          </c:extLst>
        </c:ser>
        <c:ser>
          <c:idx val="2"/>
          <c:order val="2"/>
          <c:tx>
            <c:strRef>
              <c:f>Censoring_mid_KM!$D$2:$D$3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Censoring_mid_KM!$D$4:$D$43</c:f>
              <c:numCache>
                <c:formatCode>0.00%</c:formatCode>
                <c:ptCount val="40"/>
                <c:pt idx="0">
                  <c:v>1</c:v>
                </c:pt>
                <c:pt idx="1">
                  <c:v>0.99907268398357962</c:v>
                </c:pt>
                <c:pt idx="2">
                  <c:v>0.99475095490574783</c:v>
                </c:pt>
                <c:pt idx="3">
                  <c:v>0.98729598933281359</c:v>
                </c:pt>
                <c:pt idx="4">
                  <c:v>0.97753867861099808</c:v>
                </c:pt>
                <c:pt idx="5">
                  <c:v>0.96616208706798634</c:v>
                </c:pt>
                <c:pt idx="6">
                  <c:v>0.95367134110819829</c:v>
                </c:pt>
                <c:pt idx="7">
                  <c:v>0.94043407057371575</c:v>
                </c:pt>
                <c:pt idx="8">
                  <c:v>0.926718590187252</c:v>
                </c:pt>
                <c:pt idx="9">
                  <c:v>0.91272209214023847</c:v>
                </c:pt>
                <c:pt idx="10">
                  <c:v>0.89859049120997858</c:v>
                </c:pt>
                <c:pt idx="11">
                  <c:v>0.88443232560157714</c:v>
                </c:pt>
                <c:pt idx="12">
                  <c:v>0.87032857236538808</c:v>
                </c:pt>
                <c:pt idx="13">
                  <c:v>0.85633966210793111</c:v>
                </c:pt>
                <c:pt idx="14">
                  <c:v>0.84251055733348956</c:v>
                </c:pt>
                <c:pt idx="15">
                  <c:v>0.82887447543226667</c:v>
                </c:pt>
                <c:pt idx="16">
                  <c:v>0.81545565028070566</c:v>
                </c:pt>
                <c:pt idx="17">
                  <c:v>0.80227140287249821</c:v>
                </c:pt>
                <c:pt idx="18">
                  <c:v>0.78933370908205913</c:v>
                </c:pt>
                <c:pt idx="19">
                  <c:v>0.77665039715461337</c:v>
                </c:pt>
                <c:pt idx="20">
                  <c:v>0.76422606959346417</c:v>
                </c:pt>
                <c:pt idx="21">
                  <c:v>0.75206281786053775</c:v>
                </c:pt>
                <c:pt idx="22">
                  <c:v>0.74016077989559437</c:v>
                </c:pt>
                <c:pt idx="23">
                  <c:v>0.72851857739019388</c:v>
                </c:pt>
                <c:pt idx="24">
                  <c:v>0.71713366036714987</c:v>
                </c:pt>
                <c:pt idx="25">
                  <c:v>0.70600257980291459</c:v>
                </c:pt>
                <c:pt idx="26">
                  <c:v>0.69512120403374689</c:v>
                </c:pt>
                <c:pt idx="27">
                  <c:v>0.68448489098733223</c:v>
                </c:pt>
                <c:pt idx="28">
                  <c:v>0.67408862551844317</c:v>
                </c:pt>
                <c:pt idx="29">
                  <c:v>0.66392712904623907</c:v>
                </c:pt>
                <c:pt idx="30">
                  <c:v>0.65399494711131712</c:v>
                </c:pt>
                <c:pt idx="31">
                  <c:v>0.64428651926309888</c:v>
                </c:pt>
                <c:pt idx="32">
                  <c:v>0.63479623475868285</c:v>
                </c:pt>
                <c:pt idx="33">
                  <c:v>0.62551847683433992</c:v>
                </c:pt>
                <c:pt idx="34">
                  <c:v>0.61644765774981503</c:v>
                </c:pt>
                <c:pt idx="35">
                  <c:v>0.60757824636601698</c:v>
                </c:pt>
                <c:pt idx="36">
                  <c:v>0.59890478967041205</c:v>
                </c:pt>
                <c:pt idx="37">
                  <c:v>0.59042192939037286</c:v>
                </c:pt>
                <c:pt idx="38">
                  <c:v>0.58212441461678366</c:v>
                </c:pt>
                <c:pt idx="39">
                  <c:v>0.57400711118615533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2-4959-B210-2B439C549852}"/>
            </c:ext>
          </c:extLst>
        </c:ser>
        <c:ser>
          <c:idx val="3"/>
          <c:order val="3"/>
          <c:tx>
            <c:strRef>
              <c:f>Censoring_mid_KM!$E$2:$E$3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Censoring_mid_KM!$E$4:$E$43</c:f>
              <c:numCache>
                <c:formatCode>0.00%</c:formatCode>
                <c:ptCount val="40"/>
                <c:pt idx="0">
                  <c:v>1</c:v>
                </c:pt>
                <c:pt idx="1">
                  <c:v>0.99671624438735684</c:v>
                </c:pt>
                <c:pt idx="2">
                  <c:v>0.9907408526854794</c:v>
                </c:pt>
                <c:pt idx="3">
                  <c:v>0.98309235711471776</c:v>
                </c:pt>
                <c:pt idx="4">
                  <c:v>0.97417388754676026</c:v>
                </c:pt>
                <c:pt idx="5">
                  <c:v>0.96424135188422233</c:v>
                </c:pt>
                <c:pt idx="6">
                  <c:v>0.95348283317718951</c:v>
                </c:pt>
                <c:pt idx="7">
                  <c:v>0.94204713819149</c:v>
                </c:pt>
                <c:pt idx="8">
                  <c:v>0.93005707579406638</c:v>
                </c:pt>
                <c:pt idx="9">
                  <c:v>0.91761664327820391</c:v>
                </c:pt>
                <c:pt idx="10">
                  <c:v>0.90481534753898052</c:v>
                </c:pt>
                <c:pt idx="11">
                  <c:v>0.8917310213455627</c:v>
                </c:pt>
                <c:pt idx="12">
                  <c:v>0.87843178249592169</c:v>
                </c:pt>
                <c:pt idx="13">
                  <c:v>0.86497747277672155</c:v>
                </c:pt>
                <c:pt idx="14">
                  <c:v>0.85142076406552092</c:v>
                </c:pt>
                <c:pt idx="15">
                  <c:v>0.83780804134930187</c:v>
                </c:pt>
                <c:pt idx="16">
                  <c:v>0.82418012978820943</c:v>
                </c:pt>
                <c:pt idx="17">
                  <c:v>0.81057290838220741</c:v>
                </c:pt>
                <c:pt idx="18">
                  <c:v>0.79701783809266169</c:v>
                </c:pt>
                <c:pt idx="19">
                  <c:v>0.78354242319010481</c:v>
                </c:pt>
                <c:pt idx="20">
                  <c:v>0.77017061884351823</c:v>
                </c:pt>
                <c:pt idx="21">
                  <c:v>0.75692319423539289</c:v>
                </c:pt>
                <c:pt idx="22">
                  <c:v>0.74381805801984924</c:v>
                </c:pt>
                <c:pt idx="23">
                  <c:v>0.73087055127969747</c:v>
                </c:pt>
                <c:pt idx="24">
                  <c:v>0.7180937119991142</c:v>
                </c:pt>
                <c:pt idx="25">
                  <c:v>0.70549851427281185</c:v>
                </c:pt>
                <c:pt idx="26">
                  <c:v>0.69309408490533431</c:v>
                </c:pt>
                <c:pt idx="27">
                  <c:v>0.68088789964064411</c:v>
                </c:pt>
                <c:pt idx="28">
                  <c:v>0.66888596095314734</c:v>
                </c:pt>
                <c:pt idx="29">
                  <c:v>0.65709295909397336</c:v>
                </c:pt>
                <c:pt idx="30">
                  <c:v>0.64551241789872238</c:v>
                </c:pt>
                <c:pt idx="31">
                  <c:v>0.63414682671019251</c:v>
                </c:pt>
                <c:pt idx="32">
                  <c:v>0.62299775964187654</c:v>
                </c:pt>
                <c:pt idx="33">
                  <c:v>0.61206598329842699</c:v>
                </c:pt>
                <c:pt idx="34">
                  <c:v>0.60135155397326701</c:v>
                </c:pt>
                <c:pt idx="35">
                  <c:v>0.59085390525793502</c:v>
                </c:pt>
                <c:pt idx="36">
                  <c:v>0.58057192692042292</c:v>
                </c:pt>
                <c:pt idx="37">
                  <c:v>0.57050403583926179</c:v>
                </c:pt>
                <c:pt idx="38">
                  <c:v>0.56064823971534872</c:v>
                </c:pt>
                <c:pt idx="39">
                  <c:v>0.5510021942238168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2-4959-B210-2B439C549852}"/>
            </c:ext>
          </c:extLst>
        </c:ser>
        <c:ser>
          <c:idx val="4"/>
          <c:order val="4"/>
          <c:tx>
            <c:strRef>
              <c:f>Censoring_mid_KM!$AH$2:$AH$3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Censoring_mid_KM!$AH$4:$AH$37</c:f>
              <c:numCache>
                <c:formatCode>0.00%</c:formatCode>
                <c:ptCount val="34"/>
                <c:pt idx="0">
                  <c:v>1</c:v>
                </c:pt>
                <c:pt idx="1">
                  <c:v>0.99861</c:v>
                </c:pt>
                <c:pt idx="2">
                  <c:v>0.99722</c:v>
                </c:pt>
                <c:pt idx="3">
                  <c:v>0.9923766666666668</c:v>
                </c:pt>
                <c:pt idx="4">
                  <c:v>0.97648000000000001</c:v>
                </c:pt>
                <c:pt idx="5">
                  <c:v>0.96740000000000004</c:v>
                </c:pt>
                <c:pt idx="6">
                  <c:v>0.95821666666666661</c:v>
                </c:pt>
                <c:pt idx="7">
                  <c:v>0.95077</c:v>
                </c:pt>
                <c:pt idx="8">
                  <c:v>0.93607666666666667</c:v>
                </c:pt>
                <c:pt idx="9">
                  <c:v>0.9119799999999999</c:v>
                </c:pt>
                <c:pt idx="10">
                  <c:v>0.90983000000000003</c:v>
                </c:pt>
                <c:pt idx="11">
                  <c:v>0.90983000000000003</c:v>
                </c:pt>
                <c:pt idx="12">
                  <c:v>0.89147999999999994</c:v>
                </c:pt>
                <c:pt idx="13">
                  <c:v>0.85375333333333325</c:v>
                </c:pt>
                <c:pt idx="14">
                  <c:v>0.83939333333333332</c:v>
                </c:pt>
                <c:pt idx="15">
                  <c:v>0.83862999999999999</c:v>
                </c:pt>
                <c:pt idx="16">
                  <c:v>0.81835666666666673</c:v>
                </c:pt>
                <c:pt idx="17">
                  <c:v>0.79825750000000006</c:v>
                </c:pt>
                <c:pt idx="18">
                  <c:v>0.78147500000000003</c:v>
                </c:pt>
                <c:pt idx="19">
                  <c:v>0.77036000000000004</c:v>
                </c:pt>
                <c:pt idx="20">
                  <c:v>0.77036000000000004</c:v>
                </c:pt>
                <c:pt idx="21">
                  <c:v>0.77036000000000004</c:v>
                </c:pt>
                <c:pt idx="22">
                  <c:v>0.75500499999999993</c:v>
                </c:pt>
                <c:pt idx="23">
                  <c:v>0.74604999999999999</c:v>
                </c:pt>
                <c:pt idx="24">
                  <c:v>0.74604999999999999</c:v>
                </c:pt>
                <c:pt idx="25">
                  <c:v>0.72901250000000006</c:v>
                </c:pt>
                <c:pt idx="26">
                  <c:v>0.7147</c:v>
                </c:pt>
                <c:pt idx="27">
                  <c:v>0.71445999999999998</c:v>
                </c:pt>
                <c:pt idx="28">
                  <c:v>0.67735750000000006</c:v>
                </c:pt>
                <c:pt idx="29">
                  <c:v>0.64852799999999999</c:v>
                </c:pt>
                <c:pt idx="30">
                  <c:v>0.58631999999999995</c:v>
                </c:pt>
                <c:pt idx="31">
                  <c:v>0.56179999999999997</c:v>
                </c:pt>
                <c:pt idx="32">
                  <c:v>0.56179999999999997</c:v>
                </c:pt>
                <c:pt idx="33">
                  <c:v>0.56179999999999997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F2-4959-B210-2B439C549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 Women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Censoring_mid_KM!$F$2:$F$3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Censoring_mid_KM!$F$4:$F$43</c:f>
              <c:numCache>
                <c:formatCode>0.00%</c:formatCode>
                <c:ptCount val="40"/>
                <c:pt idx="0">
                  <c:v>1</c:v>
                </c:pt>
                <c:pt idx="1">
                  <c:v>0.97893170150387065</c:v>
                </c:pt>
                <c:pt idx="2">
                  <c:v>0.95830727620926326</c:v>
                </c:pt>
                <c:pt idx="3">
                  <c:v>0.93811737246307381</c:v>
                </c:pt>
                <c:pt idx="4">
                  <c:v>0.9183528356356172</c:v>
                </c:pt>
                <c:pt idx="5">
                  <c:v>0.89900470396967913</c:v>
                </c:pt>
                <c:pt idx="6">
                  <c:v>0.8800642045170215</c:v>
                </c:pt>
                <c:pt idx="7">
                  <c:v>0.8615227491604982</c:v>
                </c:pt>
                <c:pt idx="8">
                  <c:v>0.84337193071997885</c:v>
                </c:pt>
                <c:pt idx="9">
                  <c:v>0.82560351914031349</c:v>
                </c:pt>
                <c:pt idx="10">
                  <c:v>0.80820945775961039</c:v>
                </c:pt>
                <c:pt idx="11">
                  <c:v>0.79118185965613608</c:v>
                </c:pt>
                <c:pt idx="12">
                  <c:v>0.77451300407217794</c:v>
                </c:pt>
                <c:pt idx="13">
                  <c:v>0.75819533291325136</c:v>
                </c:pt>
                <c:pt idx="14">
                  <c:v>0.74222144732106277</c:v>
                </c:pt>
                <c:pt idx="15">
                  <c:v>0.72658410431867348</c:v>
                </c:pt>
                <c:pt idx="16">
                  <c:v>0.71127621352634485</c:v>
                </c:pt>
                <c:pt idx="17">
                  <c:v>0.69629083394657521</c:v>
                </c:pt>
                <c:pt idx="18">
                  <c:v>0.6816211708168699</c:v>
                </c:pt>
                <c:pt idx="19">
                  <c:v>0.66726057252881887</c:v>
                </c:pt>
                <c:pt idx="20">
                  <c:v>0.65320252761208353</c:v>
                </c:pt>
                <c:pt idx="21">
                  <c:v>0.63944066178192593</c:v>
                </c:pt>
                <c:pt idx="22">
                  <c:v>0.6259687350489419</c:v>
                </c:pt>
                <c:pt idx="23">
                  <c:v>0.61278063888968626</c:v>
                </c:pt>
                <c:pt idx="24">
                  <c:v>0.59987039347690951</c:v>
                </c:pt>
                <c:pt idx="25">
                  <c:v>0.58723214496814735</c:v>
                </c:pt>
                <c:pt idx="26">
                  <c:v>0.57486016285143604</c:v>
                </c:pt>
                <c:pt idx="27">
                  <c:v>0.56274883734694847</c:v>
                </c:pt>
                <c:pt idx="28">
                  <c:v>0.55089267686337318</c:v>
                </c:pt>
                <c:pt idx="29">
                  <c:v>0.53928630550788392</c:v>
                </c:pt>
                <c:pt idx="30">
                  <c:v>0.52792446064856902</c:v>
                </c:pt>
                <c:pt idx="31">
                  <c:v>0.51680199052821685</c:v>
                </c:pt>
                <c:pt idx="32">
                  <c:v>0.50591385192837457</c:v>
                </c:pt>
                <c:pt idx="33">
                  <c:v>0.49525510788262095</c:v>
                </c:pt>
                <c:pt idx="34">
                  <c:v>0.48482092543801714</c:v>
                </c:pt>
                <c:pt idx="35">
                  <c:v>0.47460657346371932</c:v>
                </c:pt>
                <c:pt idx="36">
                  <c:v>0.46460742050576054</c:v>
                </c:pt>
                <c:pt idx="37">
                  <c:v>0.45481893268702844</c:v>
                </c:pt>
                <c:pt idx="38">
                  <c:v>0.44523667165148717</c:v>
                </c:pt>
                <c:pt idx="39">
                  <c:v>0.43585629255171049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8-4486-B0DF-78FA4D2F0DAC}"/>
            </c:ext>
          </c:extLst>
        </c:ser>
        <c:ser>
          <c:idx val="1"/>
          <c:order val="1"/>
          <c:tx>
            <c:strRef>
              <c:f>Censoring_mid_KM!$G$2:$G$3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Censoring_mid_KM!$G$4:$G$43</c:f>
              <c:numCache>
                <c:formatCode>0.00%</c:formatCode>
                <c:ptCount val="40"/>
                <c:pt idx="0">
                  <c:v>1</c:v>
                </c:pt>
                <c:pt idx="1">
                  <c:v>0.99964257236479381</c:v>
                </c:pt>
                <c:pt idx="2">
                  <c:v>0.99818983650357407</c:v>
                </c:pt>
                <c:pt idx="3">
                  <c:v>0.99532907330806197</c:v>
                </c:pt>
                <c:pt idx="4">
                  <c:v>0.99085962149297491</c:v>
                </c:pt>
                <c:pt idx="5">
                  <c:v>0.98463585865447367</c:v>
                </c:pt>
                <c:pt idx="6">
                  <c:v>0.97655110384531674</c:v>
                </c:pt>
                <c:pt idx="7">
                  <c:v>0.96653076257260306</c:v>
                </c:pt>
                <c:pt idx="8">
                  <c:v>0.95452887167437761</c:v>
                </c:pt>
                <c:pt idx="9">
                  <c:v>0.94052611274071385</c:v>
                </c:pt>
                <c:pt idx="10">
                  <c:v>0.92452847623988144</c:v>
                </c:pt>
                <c:pt idx="11">
                  <c:v>0.90656617391945471</c:v>
                </c:pt>
                <c:pt idx="12">
                  <c:v>0.88669258154586017</c:v>
                </c:pt>
                <c:pt idx="13">
                  <c:v>0.86498308766247267</c:v>
                </c:pt>
                <c:pt idx="14">
                  <c:v>0.84153377726659884</c:v>
                </c:pt>
                <c:pt idx="15">
                  <c:v>0.81645991279399233</c:v>
                </c:pt>
                <c:pt idx="16">
                  <c:v>0.78989419781925818</c:v>
                </c:pt>
                <c:pt idx="17">
                  <c:v>0.76198482585610661</c:v>
                </c:pt>
                <c:pt idx="18">
                  <c:v>0.73289332977161337</c:v>
                </c:pt>
                <c:pt idx="19">
                  <c:v>0.7027922577238801</c:v>
                </c:pt>
                <c:pt idx="20">
                  <c:v>0.67186270974933004</c:v>
                </c:pt>
                <c:pt idx="21">
                  <c:v>0.64029177543465987</c:v>
                </c:pt>
                <c:pt idx="22">
                  <c:v>0.60826991763611093</c:v>
                </c:pt>
                <c:pt idx="23">
                  <c:v>0.57598835001825244</c:v>
                </c:pt>
                <c:pt idx="24">
                  <c:v>0.54363645732160992</c:v>
                </c:pt>
                <c:pt idx="25">
                  <c:v>0.51139930678894885</c:v>
                </c:pt>
                <c:pt idx="26">
                  <c:v>0.4794552971653282</c:v>
                </c:pt>
                <c:pt idx="27">
                  <c:v>0.44797398825271867</c:v>
                </c:pt>
                <c:pt idx="28">
                  <c:v>0.41711414929789636</c:v>
                </c:pt>
                <c:pt idx="29">
                  <c:v>0.38702205870974499</c:v>
                </c:pt>
                <c:pt idx="30">
                  <c:v>0.35783008095659868</c:v>
                </c:pt>
                <c:pt idx="31">
                  <c:v>0.32965553922736313</c:v>
                </c:pt>
                <c:pt idx="32">
                  <c:v>0.30259989480839061</c:v>
                </c:pt>
                <c:pt idx="33">
                  <c:v>0.27674823639372281</c:v>
                </c:pt>
                <c:pt idx="34">
                  <c:v>0.25216907496717889</c:v>
                </c:pt>
                <c:pt idx="35">
                  <c:v>0.22891443271459536</c:v>
                </c:pt>
                <c:pt idx="36">
                  <c:v>0.20702020786376044</c:v>
                </c:pt>
                <c:pt idx="37">
                  <c:v>0.1865067915974673</c:v>
                </c:pt>
                <c:pt idx="38">
                  <c:v>0.16737990839330802</c:v>
                </c:pt>
                <c:pt idx="39">
                  <c:v>0.14963164742198631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8-4486-B0DF-78FA4D2F0DAC}"/>
            </c:ext>
          </c:extLst>
        </c:ser>
        <c:ser>
          <c:idx val="2"/>
          <c:order val="2"/>
          <c:tx>
            <c:strRef>
              <c:f>Censoring_mid_KM!$H$2:$H$3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Censoring_mid_KM!$H$4:$H$43</c:f>
              <c:numCache>
                <c:formatCode>0.00%</c:formatCode>
                <c:ptCount val="40"/>
                <c:pt idx="0">
                  <c:v>1</c:v>
                </c:pt>
                <c:pt idx="1">
                  <c:v>0.99999368753661011</c:v>
                </c:pt>
                <c:pt idx="2">
                  <c:v>0.9997211017682186</c:v>
                </c:pt>
                <c:pt idx="3">
                  <c:v>0.99822731750003435</c:v>
                </c:pt>
                <c:pt idx="4">
                  <c:v>0.99439664847801923</c:v>
                </c:pt>
                <c:pt idx="5">
                  <c:v>0.98750543501788168</c:v>
                </c:pt>
                <c:pt idx="6">
                  <c:v>0.97729583438242684</c:v>
                </c:pt>
                <c:pt idx="7">
                  <c:v>0.96385817046820554</c:v>
                </c:pt>
                <c:pt idx="8">
                  <c:v>0.94749399925494981</c:v>
                </c:pt>
                <c:pt idx="9">
                  <c:v>0.92861013427953998</c:v>
                </c:pt>
                <c:pt idx="10">
                  <c:v>0.90764811833222048</c:v>
                </c:pt>
                <c:pt idx="11">
                  <c:v>0.88504151016531574</c:v>
                </c:pt>
                <c:pt idx="12">
                  <c:v>0.86119233111492277</c:v>
                </c:pt>
                <c:pt idx="13">
                  <c:v>0.83645983230103516</c:v>
                </c:pt>
                <c:pt idx="14">
                  <c:v>0.81115679476103653</c:v>
                </c:pt>
                <c:pt idx="15">
                  <c:v>0.78555020307750101</c:v>
                </c:pt>
                <c:pt idx="16">
                  <c:v>0.75986428248296933</c:v>
                </c:pt>
                <c:pt idx="17">
                  <c:v>0.73428465768049722</c:v>
                </c:pt>
                <c:pt idx="18">
                  <c:v>0.70896288951341724</c:v>
                </c:pt>
                <c:pt idx="19">
                  <c:v>0.68402096160836889</c:v>
                </c:pt>
                <c:pt idx="20">
                  <c:v>0.65955548612410553</c:v>
                </c:pt>
                <c:pt idx="21">
                  <c:v>0.6356415182452515</c:v>
                </c:pt>
                <c:pt idx="22">
                  <c:v>0.61233594097838251</c:v>
                </c:pt>
                <c:pt idx="23">
                  <c:v>0.58968042319948255</c:v>
                </c:pt>
                <c:pt idx="24">
                  <c:v>0.56770397634255343</c:v>
                </c:pt>
                <c:pt idx="25">
                  <c:v>0.54642514597547365</c:v>
                </c:pt>
                <c:pt idx="26">
                  <c:v>0.52585387843880271</c:v>
                </c:pt>
                <c:pt idx="27">
                  <c:v>0.50599310264953656</c:v>
                </c:pt>
                <c:pt idx="28">
                  <c:v>0.48684006491177345</c:v>
                </c:pt>
                <c:pt idx="29">
                  <c:v>0.46838745124365755</c:v>
                </c:pt>
                <c:pt idx="30">
                  <c:v>0.45062432799341146</c:v>
                </c:pt>
                <c:pt idx="31">
                  <c:v>0.43353692776539599</c:v>
                </c:pt>
                <c:pt idx="32">
                  <c:v>0.41710930412395653</c:v>
                </c:pt>
                <c:pt idx="33">
                  <c:v>0.4013238752948538</c:v>
                </c:pt>
                <c:pt idx="34">
                  <c:v>0.38616187418306958</c:v>
                </c:pt>
                <c:pt idx="35">
                  <c:v>0.37160371947551807</c:v>
                </c:pt>
                <c:pt idx="36">
                  <c:v>0.35762932038043294</c:v>
                </c:pt>
                <c:pt idx="37">
                  <c:v>0.34421832564404597</c:v>
                </c:pt>
                <c:pt idx="38">
                  <c:v>0.33135032584739221</c:v>
                </c:pt>
                <c:pt idx="39">
                  <c:v>0.3190050165888757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8-4486-B0DF-78FA4D2F0DAC}"/>
            </c:ext>
          </c:extLst>
        </c:ser>
        <c:ser>
          <c:idx val="3"/>
          <c:order val="3"/>
          <c:tx>
            <c:strRef>
              <c:f>Censoring_mid_KM!$I$2:$I$3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Censoring_mid_KM!$I$4:$I$43</c:f>
              <c:numCache>
                <c:formatCode>0.00%</c:formatCode>
                <c:ptCount val="40"/>
                <c:pt idx="0">
                  <c:v>1</c:v>
                </c:pt>
                <c:pt idx="1">
                  <c:v>0.9998209577670425</c:v>
                </c:pt>
                <c:pt idx="2">
                  <c:v>0.99888027792992207</c:v>
                </c:pt>
                <c:pt idx="3">
                  <c:v>0.9967331026526981</c:v>
                </c:pt>
                <c:pt idx="4">
                  <c:v>0.99303175380579334</c:v>
                </c:pt>
                <c:pt idx="5">
                  <c:v>0.98749364233560766</c:v>
                </c:pt>
                <c:pt idx="6">
                  <c:v>0.97989519864800267</c:v>
                </c:pt>
                <c:pt idx="7">
                  <c:v>0.97007225886992776</c:v>
                </c:pt>
                <c:pt idx="8">
                  <c:v>0.95792209662763761</c:v>
                </c:pt>
                <c:pt idx="9">
                  <c:v>0.94340499109247078</c:v>
                </c:pt>
                <c:pt idx="10">
                  <c:v>0.92654417873858386</c:v>
                </c:pt>
                <c:pt idx="11">
                  <c:v>0.90742356837038674</c:v>
                </c:pt>
                <c:pt idx="12">
                  <c:v>0.88618300295180097</c:v>
                </c:pt>
                <c:pt idx="13">
                  <c:v>0.86301119458268416</c:v>
                </c:pt>
                <c:pt idx="14">
                  <c:v>0.83813674025276841</c:v>
                </c:pt>
                <c:pt idx="15">
                  <c:v>0.81181782771392075</c:v>
                </c:pt>
                <c:pt idx="16">
                  <c:v>0.78433134790383485</c:v>
                </c:pt>
                <c:pt idx="17">
                  <c:v>0.75596213995243755</c:v>
                </c:pt>
                <c:pt idx="18">
                  <c:v>0.72699301831568941</c:v>
                </c:pt>
                <c:pt idx="19">
                  <c:v>0.6976960919259827</c:v>
                </c:pt>
                <c:pt idx="20">
                  <c:v>0.66832571129433349</c:v>
                </c:pt>
                <c:pt idx="21">
                  <c:v>0.63911319992491844</c:v>
                </c:pt>
                <c:pt idx="22">
                  <c:v>0.61026336471833209</c:v>
                </c:pt>
                <c:pt idx="23">
                  <c:v>0.58195265176606337</c:v>
                </c:pt>
                <c:pt idx="24">
                  <c:v>0.55432872605482342</c:v>
                </c:pt>
                <c:pt idx="25">
                  <c:v>0.52751120576357391</c:v>
                </c:pt>
                <c:pt idx="26">
                  <c:v>0.50159326857671727</c:v>
                </c:pt>
                <c:pt idx="27">
                  <c:v>0.47664386055183766</c:v>
                </c:pt>
                <c:pt idx="28">
                  <c:v>0.45271026869877495</c:v>
                </c:pt>
                <c:pt idx="29">
                  <c:v>0.42982085846240697</c:v>
                </c:pt>
                <c:pt idx="30">
                  <c:v>0.40798782025871155</c:v>
                </c:pt>
                <c:pt idx="31">
                  <c:v>0.38720981045548919</c:v>
                </c:pt>
                <c:pt idx="32">
                  <c:v>0.36747440883347177</c:v>
                </c:pt>
                <c:pt idx="33">
                  <c:v>0.34876034517673093</c:v>
                </c:pt>
                <c:pt idx="34">
                  <c:v>0.33103947185850757</c:v>
                </c:pt>
                <c:pt idx="35">
                  <c:v>0.31427847744975956</c:v>
                </c:pt>
                <c:pt idx="36">
                  <c:v>0.2984403492232503</c:v>
                </c:pt>
                <c:pt idx="37">
                  <c:v>0.28348560086961044</c:v>
                </c:pt>
                <c:pt idx="38">
                  <c:v>0.26937328671613731</c:v>
                </c:pt>
                <c:pt idx="39">
                  <c:v>0.25606182610320205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8-4486-B0DF-78FA4D2F0DAC}"/>
            </c:ext>
          </c:extLst>
        </c:ser>
        <c:ser>
          <c:idx val="4"/>
          <c:order val="4"/>
          <c:tx>
            <c:strRef>
              <c:f>Censoring_mid_KM!$AI$2:$AI$3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Censoring_mid_KM!$AI$4:$AI$37</c:f>
              <c:numCache>
                <c:formatCode>0.00%</c:formatCode>
                <c:ptCount val="34"/>
                <c:pt idx="0">
                  <c:v>1</c:v>
                </c:pt>
                <c:pt idx="1">
                  <c:v>0.99665999999999999</c:v>
                </c:pt>
                <c:pt idx="2">
                  <c:v>0.99626499999999996</c:v>
                </c:pt>
                <c:pt idx="3">
                  <c:v>0.99518333333333331</c:v>
                </c:pt>
                <c:pt idx="4">
                  <c:v>0.98943000000000003</c:v>
                </c:pt>
                <c:pt idx="5">
                  <c:v>0.97891499999999998</c:v>
                </c:pt>
                <c:pt idx="6">
                  <c:v>0.97467999999999999</c:v>
                </c:pt>
                <c:pt idx="7">
                  <c:v>0.97315000000000007</c:v>
                </c:pt>
                <c:pt idx="8">
                  <c:v>0.95837499999999998</c:v>
                </c:pt>
                <c:pt idx="9">
                  <c:v>0.94220333333333339</c:v>
                </c:pt>
                <c:pt idx="10">
                  <c:v>0.93130333333333348</c:v>
                </c:pt>
                <c:pt idx="11">
                  <c:v>0.92209000000000008</c:v>
                </c:pt>
                <c:pt idx="12">
                  <c:v>0.91426666666666667</c:v>
                </c:pt>
                <c:pt idx="13">
                  <c:v>0.89126666666666665</c:v>
                </c:pt>
                <c:pt idx="14">
                  <c:v>0.86467000000000005</c:v>
                </c:pt>
                <c:pt idx="15">
                  <c:v>0.85169499999999998</c:v>
                </c:pt>
                <c:pt idx="16">
                  <c:v>0.8288633333333334</c:v>
                </c:pt>
                <c:pt idx="17">
                  <c:v>0.81023999999999996</c:v>
                </c:pt>
                <c:pt idx="18">
                  <c:v>0.7893</c:v>
                </c:pt>
                <c:pt idx="19">
                  <c:v>0.781945</c:v>
                </c:pt>
                <c:pt idx="20">
                  <c:v>0.76020333333333323</c:v>
                </c:pt>
                <c:pt idx="21">
                  <c:v>0.73133666666666663</c:v>
                </c:pt>
                <c:pt idx="22">
                  <c:v>0.70702500000000001</c:v>
                </c:pt>
                <c:pt idx="23">
                  <c:v>0.69275333333333344</c:v>
                </c:pt>
                <c:pt idx="24">
                  <c:v>0.67436666666666667</c:v>
                </c:pt>
                <c:pt idx="25">
                  <c:v>0.66095999999999999</c:v>
                </c:pt>
                <c:pt idx="26">
                  <c:v>0.63520500000000002</c:v>
                </c:pt>
                <c:pt idx="27">
                  <c:v>0.578295</c:v>
                </c:pt>
                <c:pt idx="28">
                  <c:v>0.52177800000000008</c:v>
                </c:pt>
                <c:pt idx="29">
                  <c:v>0.50358000000000003</c:v>
                </c:pt>
                <c:pt idx="30">
                  <c:v>0.49162499999999998</c:v>
                </c:pt>
                <c:pt idx="31">
                  <c:v>0.48054999999999998</c:v>
                </c:pt>
                <c:pt idx="32">
                  <c:v>0.48054999999999998</c:v>
                </c:pt>
                <c:pt idx="33">
                  <c:v>0.48054999999999998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18-4486-B0DF-78FA4D2F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 Women Underweight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Censoring_mid_KM!$J$2:$J$3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Censoring_mid_KM!$J$4:$J$43</c:f>
              <c:numCache>
                <c:formatCode>0.00%</c:formatCode>
                <c:ptCount val="40"/>
                <c:pt idx="0">
                  <c:v>1</c:v>
                </c:pt>
                <c:pt idx="1">
                  <c:v>0.96328196567120583</c:v>
                </c:pt>
                <c:pt idx="2">
                  <c:v>0.92791214538738209</c:v>
                </c:pt>
                <c:pt idx="3">
                  <c:v>0.89384103537894311</c:v>
                </c:pt>
                <c:pt idx="4">
                  <c:v>0.86102094955741415</c:v>
                </c:pt>
                <c:pt idx="5">
                  <c:v>0.82940595277375406</c:v>
                </c:pt>
                <c:pt idx="6">
                  <c:v>0.79895179652730097</c:v>
                </c:pt>
                <c:pt idx="7">
                  <c:v>0.76961585703535973</c:v>
                </c:pt>
                <c:pt idx="8">
                  <c:v>0.74135707557675112</c:v>
                </c:pt>
                <c:pt idx="9">
                  <c:v>0.71413590102582947</c:v>
                </c:pt>
                <c:pt idx="10">
                  <c:v>0.68791423449653866</c:v>
                </c:pt>
                <c:pt idx="11">
                  <c:v>0.66265537601902857</c:v>
                </c:pt>
                <c:pt idx="12">
                  <c:v>0.63832397317420186</c:v>
                </c:pt>
                <c:pt idx="13">
                  <c:v>0.61488597161429914</c:v>
                </c:pt>
                <c:pt idx="14">
                  <c:v>0.59230856740027138</c:v>
                </c:pt>
                <c:pt idx="15">
                  <c:v>0.57056016108922925</c:v>
                </c:pt>
                <c:pt idx="16">
                  <c:v>0.54961031350771261</c:v>
                </c:pt>
                <c:pt idx="17">
                  <c:v>0.52942970314887705</c:v>
                </c:pt>
                <c:pt idx="18">
                  <c:v>0.50999008513397326</c:v>
                </c:pt>
                <c:pt idx="19">
                  <c:v>0.49126425168067939</c:v>
                </c:pt>
                <c:pt idx="20">
                  <c:v>0.47322599402295878</c:v>
                </c:pt>
                <c:pt idx="21">
                  <c:v>0.45585006572914605</c:v>
                </c:pt>
                <c:pt idx="22">
                  <c:v>0.43911214736692017</c:v>
                </c:pt>
                <c:pt idx="23">
                  <c:v>0.42298881246571102</c:v>
                </c:pt>
                <c:pt idx="24">
                  <c:v>0.40745749472889914</c:v>
                </c:pt>
                <c:pt idx="25">
                  <c:v>0.39249645644991893</c:v>
                </c:pt>
                <c:pt idx="26">
                  <c:v>0.37808475808806069</c:v>
                </c:pt>
                <c:pt idx="27">
                  <c:v>0.36420222896138943</c:v>
                </c:pt>
                <c:pt idx="28">
                  <c:v>0.3508294390157618</c:v>
                </c:pt>
                <c:pt idx="29">
                  <c:v>0.33794767163042944</c:v>
                </c:pt>
                <c:pt idx="30">
                  <c:v>0.32553889742216724</c:v>
                </c:pt>
                <c:pt idx="31">
                  <c:v>0.31358574901126229</c:v>
                </c:pt>
                <c:pt idx="32">
                  <c:v>0.30207149671404615</c:v>
                </c:pt>
                <c:pt idx="33">
                  <c:v>0.29098002512794952</c:v>
                </c:pt>
                <c:pt idx="34">
                  <c:v>0.28029581057630809</c:v>
                </c:pt>
                <c:pt idx="35">
                  <c:v>0.27000389938135</c:v>
                </c:pt>
                <c:pt idx="36">
                  <c:v>0.26008988693495733</c:v>
                </c:pt>
                <c:pt idx="37">
                  <c:v>0.25053989753790734</c:v>
                </c:pt>
                <c:pt idx="38">
                  <c:v>0.24134056497937789</c:v>
                </c:pt>
                <c:pt idx="39">
                  <c:v>0.23247901382953451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8-440E-9B47-1497CAEE218E}"/>
            </c:ext>
          </c:extLst>
        </c:ser>
        <c:ser>
          <c:idx val="1"/>
          <c:order val="1"/>
          <c:tx>
            <c:strRef>
              <c:f>Censoring_mid_KM!$K$2:$K$3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Censoring_mid_KM!$K$4:$K$43</c:f>
              <c:numCache>
                <c:formatCode>0.00%</c:formatCode>
                <c:ptCount val="40"/>
                <c:pt idx="0">
                  <c:v>1</c:v>
                </c:pt>
                <c:pt idx="1">
                  <c:v>0.99310534719583243</c:v>
                </c:pt>
                <c:pt idx="2">
                  <c:v>0.97944837819560093</c:v>
                </c:pt>
                <c:pt idx="3">
                  <c:v>0.96127234005027717</c:v>
                </c:pt>
                <c:pt idx="4">
                  <c:v>0.93957492883567351</c:v>
                </c:pt>
                <c:pt idx="5">
                  <c:v>0.91504066307806364</c:v>
                </c:pt>
                <c:pt idx="6">
                  <c:v>0.88820694571464276</c:v>
                </c:pt>
                <c:pt idx="7">
                  <c:v>0.85952391463634437</c:v>
                </c:pt>
                <c:pt idx="8">
                  <c:v>0.82938186699865002</c:v>
                </c:pt>
                <c:pt idx="9">
                  <c:v>0.79812568576978649</c:v>
                </c:pt>
                <c:pt idx="10">
                  <c:v>0.7660631913510868</c:v>
                </c:pt>
                <c:pt idx="11">
                  <c:v>0.73347036399554577</c:v>
                </c:pt>
                <c:pt idx="12">
                  <c:v>0.70059484811309336</c:v>
                </c:pt>
                <c:pt idx="13">
                  <c:v>0.66765847343220552</c:v>
                </c:pt>
                <c:pt idx="14">
                  <c:v>0.63485919954305903</c:v>
                </c:pt>
                <c:pt idx="15">
                  <c:v>0.60237271835613393</c:v>
                </c:pt>
                <c:pt idx="16">
                  <c:v>0.57035385346686684</c:v>
                </c:pt>
                <c:pt idx="17">
                  <c:v>0.53893783980134591</c:v>
                </c:pt>
                <c:pt idx="18">
                  <c:v>0.50824153334089628</c:v>
                </c:pt>
                <c:pt idx="19">
                  <c:v>0.4783645798920938</c:v>
                </c:pt>
                <c:pt idx="20">
                  <c:v>0.44939055870892441</c:v>
                </c:pt>
                <c:pt idx="21">
                  <c:v>0.42138810839164487</c:v>
                </c:pt>
                <c:pt idx="22">
                  <c:v>0.39441203716753453</c:v>
                </c:pt>
                <c:pt idx="23">
                  <c:v>0.36850441635017323</c:v>
                </c:pt>
                <c:pt idx="24">
                  <c:v>0.34369565381037409</c:v>
                </c:pt>
                <c:pt idx="25">
                  <c:v>0.32000554323960334</c:v>
                </c:pt>
                <c:pt idx="26">
                  <c:v>0.29744428455564614</c:v>
                </c:pt>
                <c:pt idx="27">
                  <c:v>0.27601347079176808</c:v>
                </c:pt>
                <c:pt idx="28">
                  <c:v>0.25570703708575165</c:v>
                </c:pt>
                <c:pt idx="29">
                  <c:v>0.23651216784514728</c:v>
                </c:pt>
                <c:pt idx="30">
                  <c:v>0.2184101587384448</c:v>
                </c:pt>
                <c:pt idx="31">
                  <c:v>0.20137723079666708</c:v>
                </c:pt>
                <c:pt idx="32">
                  <c:v>0.18538529456803024</c:v>
                </c:pt>
                <c:pt idx="33">
                  <c:v>0.17040266292196521</c:v>
                </c:pt>
                <c:pt idx="34">
                  <c:v>0.15639471172782143</c:v>
                </c:pt>
                <c:pt idx="35">
                  <c:v>0.14332448822369095</c:v>
                </c:pt>
                <c:pt idx="36">
                  <c:v>0.13115326743223696</c:v>
                </c:pt>
                <c:pt idx="37">
                  <c:v>0.11984105746697954</c:v>
                </c:pt>
                <c:pt idx="38">
                  <c:v>0.10934705500069483</c:v>
                </c:pt>
                <c:pt idx="39">
                  <c:v>9.9630052536175406E-2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78-440E-9B47-1497CAEE218E}"/>
            </c:ext>
          </c:extLst>
        </c:ser>
        <c:ser>
          <c:idx val="2"/>
          <c:order val="2"/>
          <c:tx>
            <c:strRef>
              <c:f>Censoring_mid_KM!$L$2:$L$3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Censoring_mid_KM!$L$4:$L$43</c:f>
              <c:numCache>
                <c:formatCode>0.00%</c:formatCode>
                <c:ptCount val="40"/>
                <c:pt idx="0">
                  <c:v>1</c:v>
                </c:pt>
                <c:pt idx="1">
                  <c:v>0.99857534469967124</c:v>
                </c:pt>
                <c:pt idx="2">
                  <c:v>0.98835222119314936</c:v>
                </c:pt>
                <c:pt idx="3">
                  <c:v>0.96786549841387026</c:v>
                </c:pt>
                <c:pt idx="4">
                  <c:v>0.93985539707466559</c:v>
                </c:pt>
                <c:pt idx="5">
                  <c:v>0.90714630533219154</c:v>
                </c:pt>
                <c:pt idx="6">
                  <c:v>0.87187886024445649</c:v>
                </c:pt>
                <c:pt idx="7">
                  <c:v>0.83554428704701444</c:v>
                </c:pt>
                <c:pt idx="8">
                  <c:v>0.7991444668353429</c:v>
                </c:pt>
                <c:pt idx="9">
                  <c:v>0.76333587843887418</c:v>
                </c:pt>
                <c:pt idx="10">
                  <c:v>0.72853670046443864</c:v>
                </c:pt>
                <c:pt idx="11">
                  <c:v>0.6950021241287978</c:v>
                </c:pt>
                <c:pt idx="12">
                  <c:v>0.66287633960249481</c:v>
                </c:pt>
                <c:pt idx="13">
                  <c:v>0.63222825820030093</c:v>
                </c:pt>
                <c:pt idx="14">
                  <c:v>0.60307608219681585</c:v>
                </c:pt>
                <c:pt idx="15">
                  <c:v>0.57540425161935205</c:v>
                </c:pt>
                <c:pt idx="16">
                  <c:v>0.54917516680319745</c:v>
                </c:pt>
                <c:pt idx="17">
                  <c:v>0.52433731262733563</c:v>
                </c:pt>
                <c:pt idx="18">
                  <c:v>0.50083088993926117</c:v>
                </c:pt>
                <c:pt idx="19">
                  <c:v>0.47859171019900026</c:v>
                </c:pt>
                <c:pt idx="20">
                  <c:v>0.45755387393790214</c:v>
                </c:pt>
                <c:pt idx="21">
                  <c:v>0.43765159407114151</c:v>
                </c:pt>
                <c:pt idx="22">
                  <c:v>0.4188204161825424</c:v>
                </c:pt>
                <c:pt idx="23">
                  <c:v>0.40099801297143345</c:v>
                </c:pt>
                <c:pt idx="24">
                  <c:v>0.38412467810757556</c:v>
                </c:pt>
                <c:pt idx="25">
                  <c:v>0.36814360846259253</c:v>
                </c:pt>
                <c:pt idx="26">
                  <c:v>0.353001038172293</c:v>
                </c:pt>
                <c:pt idx="27">
                  <c:v>0.33864626992412439</c:v>
                </c:pt>
                <c:pt idx="28">
                  <c:v>0.32503163600504636</c:v>
                </c:pt>
                <c:pt idx="29">
                  <c:v>0.31211241244171717</c:v>
                </c:pt>
                <c:pt idx="30">
                  <c:v>0.29984670294809257</c:v>
                </c:pt>
                <c:pt idx="31">
                  <c:v>0.28819530462045084</c:v>
                </c:pt>
                <c:pt idx="32">
                  <c:v>0.27712156386366871</c:v>
                </c:pt>
                <c:pt idx="33">
                  <c:v>0.26659122852578054</c:v>
                </c:pt>
                <c:pt idx="34">
                  <c:v>0.25657230039769052</c:v>
                </c:pt>
                <c:pt idx="35">
                  <c:v>0.24703489091334974</c:v>
                </c:pt>
                <c:pt idx="36">
                  <c:v>0.23795108192747583</c:v>
                </c:pt>
                <c:pt idx="37">
                  <c:v>0.22929479275519171</c:v>
                </c:pt>
                <c:pt idx="38">
                  <c:v>0.22104165415968091</c:v>
                </c:pt>
                <c:pt idx="39">
                  <c:v>0.21316888961830593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78-440E-9B47-1497CAEE218E}"/>
            </c:ext>
          </c:extLst>
        </c:ser>
        <c:ser>
          <c:idx val="3"/>
          <c:order val="3"/>
          <c:tx>
            <c:strRef>
              <c:f>Censoring_mid_KM!$M$2:$M$3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Censoring_mid_KM!$M$4:$M$43</c:f>
              <c:numCache>
                <c:formatCode>0.00%</c:formatCode>
                <c:ptCount val="40"/>
                <c:pt idx="0">
                  <c:v>1</c:v>
                </c:pt>
                <c:pt idx="1">
                  <c:v>0.99555509024637001</c:v>
                </c:pt>
                <c:pt idx="2">
                  <c:v>0.98403894210089971</c:v>
                </c:pt>
                <c:pt idx="3">
                  <c:v>0.96665378095134735</c:v>
                </c:pt>
                <c:pt idx="4">
                  <c:v>0.94435375831314194</c:v>
                </c:pt>
                <c:pt idx="5">
                  <c:v>0.91805359000804165</c:v>
                </c:pt>
                <c:pt idx="6">
                  <c:v>0.88863452720683511</c:v>
                </c:pt>
                <c:pt idx="7">
                  <c:v>0.85692438437241747</c:v>
                </c:pt>
                <c:pt idx="8">
                  <c:v>0.82367672098376421</c:v>
                </c:pt>
                <c:pt idx="9">
                  <c:v>0.78955598888716594</c:v>
                </c:pt>
                <c:pt idx="10">
                  <c:v>0.75513009402246012</c:v>
                </c:pt>
                <c:pt idx="11">
                  <c:v>0.72086969392430589</c:v>
                </c:pt>
                <c:pt idx="12">
                  <c:v>0.68715271737439665</c:v>
                </c:pt>
                <c:pt idx="13">
                  <c:v>0.65427241074240039</c:v>
                </c:pt>
                <c:pt idx="14">
                  <c:v>0.62244737240263226</c:v>
                </c:pt>
                <c:pt idx="15">
                  <c:v>0.59183234305795929</c:v>
                </c:pt>
                <c:pt idx="16">
                  <c:v>0.56252886042179984</c:v>
                </c:pt>
                <c:pt idx="17">
                  <c:v>0.53459519751036533</c:v>
                </c:pt>
                <c:pt idx="18">
                  <c:v>0.50805525617029323</c:v>
                </c:pt>
                <c:pt idx="19">
                  <c:v>0.48290627502500533</c:v>
                </c:pt>
                <c:pt idx="20">
                  <c:v>0.45912533952348888</c:v>
                </c:pt>
                <c:pt idx="21">
                  <c:v>0.4366747621969434</c:v>
                </c:pt>
                <c:pt idx="22">
                  <c:v>0.41550644556781979</c:v>
                </c:pt>
                <c:pt idx="23">
                  <c:v>0.39556535923084563</c:v>
                </c:pt>
                <c:pt idx="24">
                  <c:v>0.37679226519795445</c:v>
                </c:pt>
                <c:pt idx="25">
                  <c:v>0.35912581824952255</c:v>
                </c:pt>
                <c:pt idx="26">
                  <c:v>0.34250415541194307</c:v>
                </c:pt>
                <c:pt idx="27">
                  <c:v>0.32686607388724637</c:v>
                </c:pt>
                <c:pt idx="28">
                  <c:v>0.31215188173728953</c:v>
                </c:pt>
                <c:pt idx="29">
                  <c:v>0.29830399149629078</c:v>
                </c:pt>
                <c:pt idx="30">
                  <c:v>0.28526731422196311</c:v>
                </c:pt>
                <c:pt idx="31">
                  <c:v>0.27298950051386872</c:v>
                </c:pt>
                <c:pt idx="32">
                  <c:v>0.26142106573066887</c:v>
                </c:pt>
                <c:pt idx="33">
                  <c:v>0.2505154289096348</c:v>
                </c:pt>
                <c:pt idx="34">
                  <c:v>0.2402288885588991</c:v>
                </c:pt>
                <c:pt idx="35">
                  <c:v>0.23052055336332489</c:v>
                </c:pt>
                <c:pt idx="36">
                  <c:v>0.2213522417297539</c:v>
                </c:pt>
                <c:pt idx="37">
                  <c:v>0.21268836082325873</c:v>
                </c:pt>
                <c:pt idx="38">
                  <c:v>0.20449577315988057</c:v>
                </c:pt>
                <c:pt idx="39">
                  <c:v>0.19674365679219252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78-440E-9B47-1497CAEE218E}"/>
            </c:ext>
          </c:extLst>
        </c:ser>
        <c:ser>
          <c:idx val="4"/>
          <c:order val="4"/>
          <c:tx>
            <c:strRef>
              <c:f>Censoring_mid_KM!$AJ$2:$AJ$3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Censoring_mid_KM!$AJ$4:$AJ$34</c:f>
              <c:numCache>
                <c:formatCode>0.00%</c:formatCode>
                <c:ptCount val="31"/>
                <c:pt idx="0">
                  <c:v>1</c:v>
                </c:pt>
                <c:pt idx="1">
                  <c:v>0.99621000000000004</c:v>
                </c:pt>
                <c:pt idx="2">
                  <c:v>0.98881333333333343</c:v>
                </c:pt>
                <c:pt idx="3">
                  <c:v>0.97564499999999998</c:v>
                </c:pt>
                <c:pt idx="4">
                  <c:v>0.95213000000000003</c:v>
                </c:pt>
                <c:pt idx="5">
                  <c:v>0.92394666666666669</c:v>
                </c:pt>
                <c:pt idx="6">
                  <c:v>0.88493333333333324</c:v>
                </c:pt>
                <c:pt idx="7">
                  <c:v>0.86108999999999991</c:v>
                </c:pt>
                <c:pt idx="8">
                  <c:v>0.82539666666666667</c:v>
                </c:pt>
                <c:pt idx="9">
                  <c:v>0.80980000000000008</c:v>
                </c:pt>
                <c:pt idx="10">
                  <c:v>0.79389333333333323</c:v>
                </c:pt>
                <c:pt idx="11">
                  <c:v>0.78239000000000003</c:v>
                </c:pt>
                <c:pt idx="12">
                  <c:v>0.77036000000000004</c:v>
                </c:pt>
                <c:pt idx="13">
                  <c:v>0.74923333333333331</c:v>
                </c:pt>
                <c:pt idx="14">
                  <c:v>0.74632000000000009</c:v>
                </c:pt>
                <c:pt idx="15">
                  <c:v>0.72861333333333322</c:v>
                </c:pt>
                <c:pt idx="16">
                  <c:v>0.69251333333333331</c:v>
                </c:pt>
                <c:pt idx="17">
                  <c:v>0.65941666666666665</c:v>
                </c:pt>
                <c:pt idx="18">
                  <c:v>0.65139000000000002</c:v>
                </c:pt>
                <c:pt idx="19">
                  <c:v>0.60829</c:v>
                </c:pt>
                <c:pt idx="20">
                  <c:v>0.55386666666666662</c:v>
                </c:pt>
                <c:pt idx="21">
                  <c:v>0.54309000000000007</c:v>
                </c:pt>
                <c:pt idx="22">
                  <c:v>0.54303999999999997</c:v>
                </c:pt>
                <c:pt idx="23">
                  <c:v>0.51815333333333335</c:v>
                </c:pt>
                <c:pt idx="24">
                  <c:v>0.48687333333333332</c:v>
                </c:pt>
                <c:pt idx="25">
                  <c:v>0.47902500000000003</c:v>
                </c:pt>
                <c:pt idx="26">
                  <c:v>0.46629499999999996</c:v>
                </c:pt>
                <c:pt idx="27">
                  <c:v>0.44766</c:v>
                </c:pt>
                <c:pt idx="28">
                  <c:v>0.44075333333333333</c:v>
                </c:pt>
                <c:pt idx="29">
                  <c:v>0.38965250000000001</c:v>
                </c:pt>
                <c:pt idx="30">
                  <c:v>0.33893249999999997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78-440E-9B47-1497CAEE2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 Women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Censoring_mid_KM!$N$2:$N$3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Censoring_mid_KM!$N$4:$N$43</c:f>
              <c:numCache>
                <c:formatCode>0.00%</c:formatCode>
                <c:ptCount val="40"/>
                <c:pt idx="0">
                  <c:v>1</c:v>
                </c:pt>
                <c:pt idx="1">
                  <c:v>0.96552335716482762</c:v>
                </c:pt>
                <c:pt idx="2">
                  <c:v>0.93223535323083917</c:v>
                </c:pt>
                <c:pt idx="3">
                  <c:v>0.90009500791917874</c:v>
                </c:pt>
                <c:pt idx="4">
                  <c:v>0.86906275381342757</c:v>
                </c:pt>
                <c:pt idx="5">
                  <c:v>0.83910038764885064</c:v>
                </c:pt>
                <c:pt idx="6">
                  <c:v>0.81017102328102641</c:v>
                </c:pt>
                <c:pt idx="7">
                  <c:v>0.7822390462759603</c:v>
                </c:pt>
                <c:pt idx="8">
                  <c:v>0.75527007006577818</c:v>
                </c:pt>
                <c:pt idx="9">
                  <c:v>0.72923089361602467</c:v>
                </c:pt>
                <c:pt idx="10">
                  <c:v>0.70408946055245136</c:v>
                </c:pt>
                <c:pt idx="11">
                  <c:v>0.67981481969697521</c:v>
                </c:pt>
                <c:pt idx="12">
                  <c:v>0.65637708696422548</c:v>
                </c:pt>
                <c:pt idx="13">
                  <c:v>0.63374740857176903</c:v>
                </c:pt>
                <c:pt idx="14">
                  <c:v>0.61189792551872402</c:v>
                </c:pt>
                <c:pt idx="15">
                  <c:v>0.59080173928903201</c:v>
                </c:pt>
                <c:pt idx="16">
                  <c:v>0.57043287873716542</c:v>
                </c:pt>
                <c:pt idx="17">
                  <c:v>0.55076626811550489</c:v>
                </c:pt>
                <c:pt idx="18">
                  <c:v>0.53177769620402593</c:v>
                </c:pt>
                <c:pt idx="19">
                  <c:v>0.51344378650428879</c:v>
                </c:pt>
                <c:pt idx="20">
                  <c:v>0.49574196846104196</c:v>
                </c:pt>
                <c:pt idx="21">
                  <c:v>0.47865044967600529</c:v>
                </c:pt>
                <c:pt idx="22">
                  <c:v>0.46214818907963096</c:v>
                </c:pt>
                <c:pt idx="23">
                  <c:v>0.44621487102781082</c:v>
                </c:pt>
                <c:pt idx="24">
                  <c:v>0.43083088029164246</c:v>
                </c:pt>
                <c:pt idx="25">
                  <c:v>0.41597727790946454</c:v>
                </c:pt>
                <c:pt idx="26">
                  <c:v>0.40163577787143268</c:v>
                </c:pt>
                <c:pt idx="27">
                  <c:v>0.38778872460793268</c:v>
                </c:pt>
                <c:pt idx="28">
                  <c:v>0.37441907125411789</c:v>
                </c:pt>
                <c:pt idx="29">
                  <c:v>0.3615103586638127</c:v>
                </c:pt>
                <c:pt idx="30">
                  <c:v>0.34904669514694542</c:v>
                </c:pt>
                <c:pt idx="31">
                  <c:v>0.33701273690556682</c:v>
                </c:pt>
                <c:pt idx="32">
                  <c:v>0.32539366914436968</c:v>
                </c:pt>
                <c:pt idx="33">
                  <c:v>0.31417518783245296</c:v>
                </c:pt>
                <c:pt idx="34">
                  <c:v>0.30334348209388023</c:v>
                </c:pt>
                <c:pt idx="35">
                  <c:v>0.29288521720535204</c:v>
                </c:pt>
                <c:pt idx="36">
                  <c:v>0.28278751818006126</c:v>
                </c:pt>
                <c:pt idx="37">
                  <c:v>0.27303795391752239</c:v>
                </c:pt>
                <c:pt idx="38">
                  <c:v>0.26362452189986174</c:v>
                </c:pt>
                <c:pt idx="39">
                  <c:v>0.2545356334157271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6-4CA2-AB28-112F5AA7C157}"/>
            </c:ext>
          </c:extLst>
        </c:ser>
        <c:ser>
          <c:idx val="1"/>
          <c:order val="1"/>
          <c:tx>
            <c:strRef>
              <c:f>Censoring_mid_KM!$O$2:$O$3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Censoring_mid_KM!$O$4:$O$43</c:f>
              <c:numCache>
                <c:formatCode>0.00%</c:formatCode>
                <c:ptCount val="40"/>
                <c:pt idx="0">
                  <c:v>1</c:v>
                </c:pt>
                <c:pt idx="1">
                  <c:v>0.99879452511218658</c:v>
                </c:pt>
                <c:pt idx="2">
                  <c:v>0.9945780059089272</c:v>
                </c:pt>
                <c:pt idx="3">
                  <c:v>0.98696797733900965</c:v>
                </c:pt>
                <c:pt idx="4">
                  <c:v>0.97579262343031692</c:v>
                </c:pt>
                <c:pt idx="5">
                  <c:v>0.9609913090767922</c:v>
                </c:pt>
                <c:pt idx="6">
                  <c:v>0.94258829106705866</c:v>
                </c:pt>
                <c:pt idx="7">
                  <c:v>0.9206803396604013</c:v>
                </c:pt>
                <c:pt idx="8">
                  <c:v>0.89542850704407917</c:v>
                </c:pt>
                <c:pt idx="9">
                  <c:v>0.86705107139639492</c:v>
                </c:pt>
                <c:pt idx="10">
                  <c:v>0.83581654745593625</c:v>
                </c:pt>
                <c:pt idx="11">
                  <c:v>0.80203634238349097</c:v>
                </c:pt>
                <c:pt idx="12">
                  <c:v>0.76605694488726594</c:v>
                </c:pt>
                <c:pt idx="13">
                  <c:v>0.72825169502714937</c:v>
                </c:pt>
                <c:pt idx="14">
                  <c:v>0.68901227120996833</c:v>
                </c:pt>
                <c:pt idx="15">
                  <c:v>0.64874008098511393</c:v>
                </c:pt>
                <c:pt idx="16">
                  <c:v>0.60783776713516113</c:v>
                </c:pt>
                <c:pt idx="17">
                  <c:v>0.56670104705635527</c:v>
                </c:pt>
                <c:pt idx="18">
                  <c:v>0.52571109551687656</c:v>
                </c:pt>
                <c:pt idx="19">
                  <c:v>0.48522766140840534</c:v>
                </c:pt>
                <c:pt idx="20">
                  <c:v>0.44558308050921946</c:v>
                </c:pt>
                <c:pt idx="21">
                  <c:v>0.40707731089258542</c:v>
                </c:pt>
                <c:pt idx="22">
                  <c:v>0.36997407776768954</c:v>
                </c:pt>
                <c:pt idx="23">
                  <c:v>0.33449817253095632</c:v>
                </c:pt>
                <c:pt idx="24">
                  <c:v>0.30083390884287853</c:v>
                </c:pt>
                <c:pt idx="25">
                  <c:v>0.26912469866633254</c:v>
                </c:pt>
                <c:pt idx="26">
                  <c:v>0.23947367518663484</c:v>
                </c:pt>
                <c:pt idx="27">
                  <c:v>0.21194525883159118</c:v>
                </c:pt>
                <c:pt idx="28">
                  <c:v>0.18656753828855738</c:v>
                </c:pt>
                <c:pt idx="29">
                  <c:v>0.16333532112979063</c:v>
                </c:pt>
                <c:pt idx="30">
                  <c:v>0.14221369864521216</c:v>
                </c:pt>
                <c:pt idx="31">
                  <c:v>0.12314196658596292</c:v>
                </c:pt>
                <c:pt idx="32">
                  <c:v>0.10603774723308319</c:v>
                </c:pt>
                <c:pt idx="33">
                  <c:v>9.0801167721880696E-2</c:v>
                </c:pt>
                <c:pt idx="34">
                  <c:v>7.7318963853833758E-2</c:v>
                </c:pt>
                <c:pt idx="35">
                  <c:v>6.5468396554622846E-2</c:v>
                </c:pt>
                <c:pt idx="36">
                  <c:v>5.5120888469998922E-2</c:v>
                </c:pt>
                <c:pt idx="37">
                  <c:v>4.6145309727238119E-2</c:v>
                </c:pt>
                <c:pt idx="38">
                  <c:v>3.8410863506929814E-2</c:v>
                </c:pt>
                <c:pt idx="39">
                  <c:v>3.1789542780452637E-2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6-4CA2-AB28-112F5AA7C157}"/>
            </c:ext>
          </c:extLst>
        </c:ser>
        <c:ser>
          <c:idx val="2"/>
          <c:order val="2"/>
          <c:tx>
            <c:strRef>
              <c:f>Censoring_mid_KM!$P$2:$P$3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Censoring_mid_KM!$P$4:$P$43</c:f>
              <c:numCache>
                <c:formatCode>0.00%</c:formatCode>
                <c:ptCount val="40"/>
                <c:pt idx="0">
                  <c:v>1</c:v>
                </c:pt>
                <c:pt idx="1">
                  <c:v>0.99997698016209102</c:v>
                </c:pt>
                <c:pt idx="2">
                  <c:v>0.9990585515708702</c:v>
                </c:pt>
                <c:pt idx="3">
                  <c:v>0.99449822812251809</c:v>
                </c:pt>
                <c:pt idx="4">
                  <c:v>0.98387679340532308</c:v>
                </c:pt>
                <c:pt idx="5">
                  <c:v>0.96638355246763552</c:v>
                </c:pt>
                <c:pt idx="6">
                  <c:v>0.94246654236722227</c:v>
                </c:pt>
                <c:pt idx="7">
                  <c:v>0.91321479029358277</c:v>
                </c:pt>
                <c:pt idx="8">
                  <c:v>0.87991821764342459</c:v>
                </c:pt>
                <c:pt idx="9">
                  <c:v>0.84382434853075683</c:v>
                </c:pt>
                <c:pt idx="10">
                  <c:v>0.8060272954909492</c:v>
                </c:pt>
                <c:pt idx="11">
                  <c:v>0.76743197582701606</c:v>
                </c:pt>
                <c:pt idx="12">
                  <c:v>0.72875667379674947</c:v>
                </c:pt>
                <c:pt idx="13">
                  <c:v>0.69055274377810261</c:v>
                </c:pt>
                <c:pt idx="14">
                  <c:v>0.65323010916793656</c:v>
                </c:pt>
                <c:pt idx="15">
                  <c:v>0.61708289862163601</c:v>
                </c:pt>
                <c:pt idx="16">
                  <c:v>0.58231267945185938</c:v>
                </c:pt>
                <c:pt idx="17">
                  <c:v>0.54904838516665011</c:v>
                </c:pt>
                <c:pt idx="18">
                  <c:v>0.51736284847584124</c:v>
                </c:pt>
                <c:pt idx="19">
                  <c:v>0.48728622133166599</c:v>
                </c:pt>
                <c:pt idx="20">
                  <c:v>0.45881670156236165</c:v>
                </c:pt>
                <c:pt idx="21">
                  <c:v>0.43192900759121799</c:v>
                </c:pt>
                <c:pt idx="22">
                  <c:v>0.40658101107804667</c:v>
                </c:pt>
                <c:pt idx="23">
                  <c:v>0.3827188848127574</c:v>
                </c:pt>
                <c:pt idx="24">
                  <c:v>0.36028106631693357</c:v>
                </c:pt>
                <c:pt idx="25">
                  <c:v>0.33920128410465267</c:v>
                </c:pt>
                <c:pt idx="26">
                  <c:v>0.31941084654661145</c:v>
                </c:pt>
                <c:pt idx="27">
                  <c:v>0.30084035355964844</c:v>
                </c:pt>
                <c:pt idx="28">
                  <c:v>0.28342095857884475</c:v>
                </c:pt>
                <c:pt idx="29">
                  <c:v>0.26708528166644263</c:v>
                </c:pt>
                <c:pt idx="30">
                  <c:v>0.25176805324127272</c:v>
                </c:pt>
                <c:pt idx="31">
                  <c:v>0.23740655087131923</c:v>
                </c:pt>
                <c:pt idx="32">
                  <c:v>0.22394087805361296</c:v>
                </c:pt>
                <c:pt idx="33">
                  <c:v>0.21131412322115439</c:v>
                </c:pt>
                <c:pt idx="34">
                  <c:v>0.19947242879446159</c:v>
                </c:pt>
                <c:pt idx="35">
                  <c:v>0.18836499346972224</c:v>
                </c:pt>
                <c:pt idx="36">
                  <c:v>0.17794402573115697</c:v>
                </c:pt>
                <c:pt idx="37">
                  <c:v>0.16816466249240625</c:v>
                </c:pt>
                <c:pt idx="38">
                  <c:v>0.15898486357246278</c:v>
                </c:pt>
                <c:pt idx="39">
                  <c:v>0.15036529020758993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6-4CA2-AB28-112F5AA7C157}"/>
            </c:ext>
          </c:extLst>
        </c:ser>
        <c:ser>
          <c:idx val="3"/>
          <c:order val="3"/>
          <c:tx>
            <c:strRef>
              <c:f>Censoring_mid_KM!$Q$2:$Q$3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Censoring_mid_KM!$Q$4:$Q$43</c:f>
              <c:numCache>
                <c:formatCode>0.00%</c:formatCode>
                <c:ptCount val="40"/>
                <c:pt idx="0">
                  <c:v>1</c:v>
                </c:pt>
                <c:pt idx="1">
                  <c:v>0.99943740010938864</c:v>
                </c:pt>
                <c:pt idx="2">
                  <c:v>0.99670249460019567</c:v>
                </c:pt>
                <c:pt idx="3">
                  <c:v>0.99076304471512022</c:v>
                </c:pt>
                <c:pt idx="4">
                  <c:v>0.98092641522856283</c:v>
                </c:pt>
                <c:pt idx="5">
                  <c:v>0.96675460602770114</c:v>
                </c:pt>
                <c:pt idx="6">
                  <c:v>0.94805219357350379</c:v>
                </c:pt>
                <c:pt idx="7">
                  <c:v>0.92486021309620792</c:v>
                </c:pt>
                <c:pt idx="8">
                  <c:v>0.89744016348172928</c:v>
                </c:pt>
                <c:pt idx="9">
                  <c:v>0.86624373187558223</c:v>
                </c:pt>
                <c:pt idx="10">
                  <c:v>0.83186954673178226</c:v>
                </c:pt>
                <c:pt idx="11">
                  <c:v>0.79501169841399955</c:v>
                </c:pt>
                <c:pt idx="12">
                  <c:v>0.75640631042964424</c:v>
                </c:pt>
                <c:pt idx="13">
                  <c:v>0.71678226896182473</c:v>
                </c:pt>
                <c:pt idx="14">
                  <c:v>0.67682075887052362</c:v>
                </c:pt>
                <c:pt idx="15">
                  <c:v>0.63712615641668879</c:v>
                </c:pt>
                <c:pt idx="16">
                  <c:v>0.59820873417117448</c:v>
                </c:pt>
                <c:pt idx="17">
                  <c:v>0.56047799671184539</c:v>
                </c:pt>
                <c:pt idx="18">
                  <c:v>0.52424448433335347</c:v>
                </c:pt>
                <c:pt idx="19">
                  <c:v>0.48972753184833095</c:v>
                </c:pt>
                <c:pt idx="20">
                  <c:v>0.45706659474195238</c:v>
                </c:pt>
                <c:pt idx="21">
                  <c:v>0.42633415980090972</c:v>
                </c:pt>
                <c:pt idx="22">
                  <c:v>0.39754876967378422</c:v>
                </c:pt>
                <c:pt idx="23">
                  <c:v>0.37068719028339769</c:v>
                </c:pt>
                <c:pt idx="24">
                  <c:v>0.3456951702254088</c:v>
                </c:pt>
                <c:pt idx="25">
                  <c:v>0.32249655818974504</c:v>
                </c:pt>
                <c:pt idx="26">
                  <c:v>0.30100076091781447</c:v>
                </c:pt>
                <c:pt idx="27">
                  <c:v>0.28110865672043545</c:v>
                </c:pt>
                <c:pt idx="28">
                  <c:v>0.2627171488524257</c:v>
                </c:pt>
                <c:pt idx="29">
                  <c:v>0.24572256868681031</c:v>
                </c:pt>
                <c:pt idx="30">
                  <c:v>0.23002313674561059</c:v>
                </c:pt>
                <c:pt idx="31">
                  <c:v>0.21552067220960977</c:v>
                </c:pt>
                <c:pt idx="32">
                  <c:v>0.20212171679960825</c:v>
                </c:pt>
                <c:pt idx="33">
                  <c:v>0.18973821216861789</c:v>
                </c:pt>
                <c:pt idx="34">
                  <c:v>0.17828784425575456</c:v>
                </c:pt>
                <c:pt idx="35">
                  <c:v>0.16769414502236848</c:v>
                </c:pt>
                <c:pt idx="36">
                  <c:v>0.15788642225614799</c:v>
                </c:pt>
                <c:pt idx="37">
                  <c:v>0.1487995717553528</c:v>
                </c:pt>
                <c:pt idx="38">
                  <c:v>0.14037381294887194</c:v>
                </c:pt>
                <c:pt idx="39">
                  <c:v>0.13255437848185556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36-4CA2-AB28-112F5AA7C157}"/>
            </c:ext>
          </c:extLst>
        </c:ser>
        <c:ser>
          <c:idx val="4"/>
          <c:order val="4"/>
          <c:tx>
            <c:strRef>
              <c:f>Censoring_mid_KM!$AK$2:$AK$3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Censoring_mid_KM!$AK$4:$AK$34</c:f>
              <c:numCache>
                <c:formatCode>0.00%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0.99354666666666669</c:v>
                </c:pt>
                <c:pt idx="4">
                  <c:v>0.98110999999999993</c:v>
                </c:pt>
                <c:pt idx="5">
                  <c:v>0.97245333333333328</c:v>
                </c:pt>
                <c:pt idx="6">
                  <c:v>0.95990500000000001</c:v>
                </c:pt>
                <c:pt idx="7">
                  <c:v>0.94406000000000001</c:v>
                </c:pt>
                <c:pt idx="8">
                  <c:v>0.92123666666666659</c:v>
                </c:pt>
                <c:pt idx="9">
                  <c:v>0.89218666666666679</c:v>
                </c:pt>
                <c:pt idx="10">
                  <c:v>0.87904000000000004</c:v>
                </c:pt>
                <c:pt idx="11">
                  <c:v>0.85598333333333321</c:v>
                </c:pt>
                <c:pt idx="12">
                  <c:v>0.82560333333333336</c:v>
                </c:pt>
                <c:pt idx="13">
                  <c:v>0.80702000000000007</c:v>
                </c:pt>
                <c:pt idx="14">
                  <c:v>0.79798999999999998</c:v>
                </c:pt>
                <c:pt idx="15">
                  <c:v>0.78146000000000004</c:v>
                </c:pt>
                <c:pt idx="16">
                  <c:v>0.7468499999999999</c:v>
                </c:pt>
                <c:pt idx="17">
                  <c:v>0.72016499999999994</c:v>
                </c:pt>
                <c:pt idx="18">
                  <c:v>0.69087500000000002</c:v>
                </c:pt>
                <c:pt idx="19">
                  <c:v>0.66461499999999996</c:v>
                </c:pt>
                <c:pt idx="20">
                  <c:v>0.65124000000000004</c:v>
                </c:pt>
                <c:pt idx="21">
                  <c:v>0.64227999999999996</c:v>
                </c:pt>
                <c:pt idx="22">
                  <c:v>0.60208250000000008</c:v>
                </c:pt>
                <c:pt idx="23">
                  <c:v>0.58787</c:v>
                </c:pt>
                <c:pt idx="24">
                  <c:v>0.56896333333333338</c:v>
                </c:pt>
                <c:pt idx="25">
                  <c:v>0.54847000000000001</c:v>
                </c:pt>
                <c:pt idx="26">
                  <c:v>0.52975666666666665</c:v>
                </c:pt>
                <c:pt idx="27">
                  <c:v>0.50287499999999996</c:v>
                </c:pt>
                <c:pt idx="28">
                  <c:v>0.49981999999999999</c:v>
                </c:pt>
                <c:pt idx="29">
                  <c:v>0.50019000000000002</c:v>
                </c:pt>
                <c:pt idx="30">
                  <c:v>0.50007666666666672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36-4CA2-AB28-112F5AA7C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</a:t>
            </a:r>
            <a:r>
              <a:rPr lang="en-US" baseline="0"/>
              <a:t> Men Underweight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Censoring_mid_KM!$R$2:$R$3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Censoring_mid_KM!$R$4:$R$43</c:f>
              <c:numCache>
                <c:formatCode>0.00%</c:formatCode>
                <c:ptCount val="40"/>
                <c:pt idx="0">
                  <c:v>1</c:v>
                </c:pt>
                <c:pt idx="1">
                  <c:v>0.96903631994017858</c:v>
                </c:pt>
                <c:pt idx="2">
                  <c:v>0.93903138936320407</c:v>
                </c:pt>
                <c:pt idx="3">
                  <c:v>0.90995552185683226</c:v>
                </c:pt>
                <c:pt idx="4">
                  <c:v>0.88177995020938948</c:v>
                </c:pt>
                <c:pt idx="5">
                  <c:v>0.85447679794794063</c:v>
                </c:pt>
                <c:pt idx="6">
                  <c:v>0.82801905175773993</c:v>
                </c:pt>
                <c:pt idx="7">
                  <c:v>0.8023805347556765</c:v>
                </c:pt>
                <c:pt idx="8">
                  <c:v>0.77753588059127332</c:v>
                </c:pt>
                <c:pt idx="9">
                  <c:v>0.75346050834961364</c:v>
                </c:pt>
                <c:pt idx="10">
                  <c:v>0.73013059823136572</c:v>
                </c:pt>
                <c:pt idx="11">
                  <c:v>0.70752306798584375</c:v>
                </c:pt>
                <c:pt idx="12">
                  <c:v>0.68561555007378683</c:v>
                </c:pt>
                <c:pt idx="13">
                  <c:v>0.6643863695372636</c:v>
                </c:pt>
                <c:pt idx="14">
                  <c:v>0.64381452255480542</c:v>
                </c:pt>
                <c:pt idx="15">
                  <c:v>0.6238796556605517</c:v>
                </c:pt>
                <c:pt idx="16">
                  <c:v>0.6045620456068469</c:v>
                </c:pt>
                <c:pt idx="17">
                  <c:v>0.58584257985036536</c:v>
                </c:pt>
                <c:pt idx="18">
                  <c:v>0.56770273764245827</c:v>
                </c:pt>
                <c:pt idx="19">
                  <c:v>0.55012457170501239</c:v>
                </c:pt>
                <c:pt idx="20">
                  <c:v>0.53309069047369206</c:v>
                </c:pt>
                <c:pt idx="21">
                  <c:v>0.51658424089099542</c:v>
                </c:pt>
                <c:pt idx="22">
                  <c:v>0.50058889173210086</c:v>
                </c:pt>
                <c:pt idx="23">
                  <c:v>0.48508881744700749</c:v>
                </c:pt>
                <c:pt idx="24">
                  <c:v>0.47006868250298123</c:v>
                </c:pt>
                <c:pt idx="25">
                  <c:v>0.45551362621181718</c:v>
                </c:pt>
                <c:pt idx="26">
                  <c:v>0.4414092480269054</c:v>
                </c:pt>
                <c:pt idx="27">
                  <c:v>0.42774159329555389</c:v>
                </c:pt>
                <c:pt idx="28">
                  <c:v>0.41449713945247207</c:v>
                </c:pt>
                <c:pt idx="29">
                  <c:v>0.40166278264075456</c:v>
                </c:pt>
                <c:pt idx="30">
                  <c:v>0.38922582474712863</c:v>
                </c:pt>
                <c:pt idx="31">
                  <c:v>0.37717396083863841</c:v>
                </c:pt>
                <c:pt idx="32">
                  <c:v>0.36549526698833518</c:v>
                </c:pt>
                <c:pt idx="33">
                  <c:v>0.35417818847792937</c:v>
                </c:pt>
                <c:pt idx="34">
                  <c:v>0.34321152836573166</c:v>
                </c:pt>
                <c:pt idx="35">
                  <c:v>0.33258443640857277</c:v>
                </c:pt>
                <c:pt idx="36">
                  <c:v>0.32228639832674177</c:v>
                </c:pt>
                <c:pt idx="37">
                  <c:v>0.31230722540132033</c:v>
                </c:pt>
                <c:pt idx="38">
                  <c:v>0.30263704439362327</c:v>
                </c:pt>
                <c:pt idx="39">
                  <c:v>0.29326628777676922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5-4768-B467-F1A964DF4BB0}"/>
            </c:ext>
          </c:extLst>
        </c:ser>
        <c:ser>
          <c:idx val="1"/>
          <c:order val="1"/>
          <c:tx>
            <c:strRef>
              <c:f>Censoring_mid_KM!$S$2:$S$3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Censoring_mid_KM!$S$4:$S$43</c:f>
              <c:numCache>
                <c:formatCode>0.00%</c:formatCode>
                <c:ptCount val="40"/>
                <c:pt idx="0">
                  <c:v>1</c:v>
                </c:pt>
                <c:pt idx="1">
                  <c:v>0.99170836142195862</c:v>
                </c:pt>
                <c:pt idx="2">
                  <c:v>0.97732281712202851</c:v>
                </c:pt>
                <c:pt idx="3">
                  <c:v>0.95935278904572585</c:v>
                </c:pt>
                <c:pt idx="4">
                  <c:v>0.93876158809677657</c:v>
                </c:pt>
                <c:pt idx="5">
                  <c:v>0.91615408565525758</c:v>
                </c:pt>
                <c:pt idx="6">
                  <c:v>0.89197209261611576</c:v>
                </c:pt>
                <c:pt idx="7">
                  <c:v>0.86656395100216743</c:v>
                </c:pt>
                <c:pt idx="8">
                  <c:v>0.8402166876374586</c:v>
                </c:pt>
                <c:pt idx="9">
                  <c:v>0.81317329204414934</c:v>
                </c:pt>
                <c:pt idx="10">
                  <c:v>0.78564300723496661</c:v>
                </c:pt>
                <c:pt idx="11">
                  <c:v>0.75780795072164808</c:v>
                </c:pt>
                <c:pt idx="12">
                  <c:v>0.7298276461115375</c:v>
                </c:pt>
                <c:pt idx="13">
                  <c:v>0.70184228969733231</c:v>
                </c:pt>
                <c:pt idx="14">
                  <c:v>0.67397521282968742</c:v>
                </c:pt>
                <c:pt idx="15">
                  <c:v>0.64633481194665088</c:v>
                </c:pt>
                <c:pt idx="16">
                  <c:v>0.61901611377193755</c:v>
                </c:pt>
                <c:pt idx="17">
                  <c:v>0.59210208259102937</c:v>
                </c:pt>
                <c:pt idx="18">
                  <c:v>0.56566473984060306</c:v>
                </c:pt>
                <c:pt idx="19">
                  <c:v>0.53976614327740546</c:v>
                </c:pt>
                <c:pt idx="20">
                  <c:v>0.51445925818544957</c:v>
                </c:pt>
                <c:pt idx="21">
                  <c:v>0.48978874330087657</c:v>
                </c:pt>
                <c:pt idx="22">
                  <c:v>0.465791667542788</c:v>
                </c:pt>
                <c:pt idx="23">
                  <c:v>0.44249816912111101</c:v>
                </c:pt>
                <c:pt idx="24">
                  <c:v>0.41993206545403688</c:v>
                </c:pt>
                <c:pt idx="25">
                  <c:v>0.39811142012329637</c:v>
                </c:pt>
                <c:pt idx="26">
                  <c:v>0.3770490715347396</c:v>
                </c:pt>
                <c:pt idx="27">
                  <c:v>0.35675312684029636</c:v>
                </c:pt>
                <c:pt idx="28">
                  <c:v>0.33722742388351379</c:v>
                </c:pt>
                <c:pt idx="29">
                  <c:v>0.3184719633634005</c:v>
                </c:pt>
                <c:pt idx="30">
                  <c:v>0.30048331300637293</c:v>
                </c:pt>
                <c:pt idx="31">
                  <c:v>0.28325498524838794</c:v>
                </c:pt>
                <c:pt idx="32">
                  <c:v>0.26677778972634669</c:v>
                </c:pt>
                <c:pt idx="33">
                  <c:v>0.25104016173596194</c:v>
                </c:pt>
                <c:pt idx="34">
                  <c:v>0.23602846771530869</c:v>
                </c:pt>
                <c:pt idx="35">
                  <c:v>0.22172728874658429</c:v>
                </c:pt>
                <c:pt idx="36">
                  <c:v>0.20811968302383263</c:v>
                </c:pt>
                <c:pt idx="37">
                  <c:v>0.19518742820469628</c:v>
                </c:pt>
                <c:pt idx="38">
                  <c:v>0.18291124454449098</c:v>
                </c:pt>
                <c:pt idx="39">
                  <c:v>0.17127099969735926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5-4768-B467-F1A964DF4BB0}"/>
            </c:ext>
          </c:extLst>
        </c:ser>
        <c:ser>
          <c:idx val="2"/>
          <c:order val="2"/>
          <c:tx>
            <c:strRef>
              <c:f>Censoring_mid_KM!$T$2:$T$3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Censoring_mid_KM!$T$4:$T$43</c:f>
              <c:numCache>
                <c:formatCode>0.00%</c:formatCode>
                <c:ptCount val="40"/>
                <c:pt idx="0">
                  <c:v>1</c:v>
                </c:pt>
                <c:pt idx="1">
                  <c:v>0.99938053093758517</c:v>
                </c:pt>
                <c:pt idx="2">
                  <c:v>0.99343766834051994</c:v>
                </c:pt>
                <c:pt idx="3">
                  <c:v>0.979424344659937</c:v>
                </c:pt>
                <c:pt idx="4">
                  <c:v>0.95827200785428734</c:v>
                </c:pt>
                <c:pt idx="5">
                  <c:v>0.93185184221814987</c:v>
                </c:pt>
                <c:pt idx="6">
                  <c:v>0.90192700677462545</c:v>
                </c:pt>
                <c:pt idx="7">
                  <c:v>0.8699068323518645</c:v>
                </c:pt>
                <c:pt idx="8">
                  <c:v>0.83684760704166561</c:v>
                </c:pt>
                <c:pt idx="9">
                  <c:v>0.80351498981756952</c:v>
                </c:pt>
                <c:pt idx="10">
                  <c:v>0.77045122461661664</c:v>
                </c:pt>
                <c:pt idx="11">
                  <c:v>0.73803188914741913</c:v>
                </c:pt>
                <c:pt idx="12">
                  <c:v>0.70651005104229092</c:v>
                </c:pt>
                <c:pt idx="13">
                  <c:v>0.67604946681353606</c:v>
                </c:pt>
                <c:pt idx="14">
                  <c:v>0.64674916223698053</c:v>
                </c:pt>
                <c:pt idx="15">
                  <c:v>0.61866151069316189</c:v>
                </c:pt>
                <c:pt idx="16">
                  <c:v>0.59180549637816515</c:v>
                </c:pt>
                <c:pt idx="17">
                  <c:v>0.56617643937775264</c:v>
                </c:pt>
                <c:pt idx="18">
                  <c:v>0.54175312716373369</c:v>
                </c:pt>
                <c:pt idx="19">
                  <c:v>0.5185030441364884</c:v>
                </c:pt>
                <c:pt idx="20">
                  <c:v>0.49638620387161314</c:v>
                </c:pt>
                <c:pt idx="21">
                  <c:v>0.47535795233799294</c:v>
                </c:pt>
                <c:pt idx="22">
                  <c:v>0.45537101137440505</c:v>
                </c:pt>
                <c:pt idx="23">
                  <c:v>0.43637695994060532</c:v>
                </c:pt>
                <c:pt idx="24">
                  <c:v>0.41832729853218065</c:v>
                </c:pt>
                <c:pt idx="25">
                  <c:v>0.40117420417457605</c:v>
                </c:pt>
                <c:pt idx="26">
                  <c:v>0.38487105564296398</c:v>
                </c:pt>
                <c:pt idx="27">
                  <c:v>0.36937278816387253</c:v>
                </c:pt>
                <c:pt idx="28">
                  <c:v>0.35463612181715742</c:v>
                </c:pt>
                <c:pt idx="29">
                  <c:v>0.34061969672048265</c:v>
                </c:pt>
                <c:pt idx="30">
                  <c:v>0.32728413979725368</c:v>
                </c:pt>
                <c:pt idx="31">
                  <c:v>0.31459208174720688</c:v>
                </c:pt>
                <c:pt idx="32">
                  <c:v>0.30250813820791955</c:v>
                </c:pt>
                <c:pt idx="33">
                  <c:v>0.29099886561516586</c:v>
                </c:pt>
                <c:pt idx="34">
                  <c:v>0.28003269964703525</c:v>
                </c:pt>
                <c:pt idx="35">
                  <c:v>0.26957988215510031</c:v>
                </c:pt>
                <c:pt idx="36">
                  <c:v>0.25961238098594108</c:v>
                </c:pt>
                <c:pt idx="37">
                  <c:v>0.25010380595932402</c:v>
                </c:pt>
                <c:pt idx="38">
                  <c:v>0.24102932340672167</c:v>
                </c:pt>
                <c:pt idx="39">
                  <c:v>0.23236557101931454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F5-4768-B467-F1A964DF4BB0}"/>
            </c:ext>
          </c:extLst>
        </c:ser>
        <c:ser>
          <c:idx val="3"/>
          <c:order val="3"/>
          <c:tx>
            <c:strRef>
              <c:f>Censoring_mid_KM!$U$2:$U$3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Censoring_mid_KM!$U$4:$U$43</c:f>
              <c:numCache>
                <c:formatCode>0.00%</c:formatCode>
                <c:ptCount val="40"/>
                <c:pt idx="0">
                  <c:v>1</c:v>
                </c:pt>
                <c:pt idx="1">
                  <c:v>0.99645704948577263</c:v>
                </c:pt>
                <c:pt idx="2">
                  <c:v>0.98685140235577795</c:v>
                </c:pt>
                <c:pt idx="3">
                  <c:v>0.97195350879418818</c:v>
                </c:pt>
                <c:pt idx="4">
                  <c:v>0.95244577547695231</c:v>
                </c:pt>
                <c:pt idx="5">
                  <c:v>0.92902988754690208</c:v>
                </c:pt>
                <c:pt idx="6">
                  <c:v>0.90241957157424668</c:v>
                </c:pt>
                <c:pt idx="7">
                  <c:v>0.87331724709569647</c:v>
                </c:pt>
                <c:pt idx="8">
                  <c:v>0.84239016858257376</c:v>
                </c:pt>
                <c:pt idx="9">
                  <c:v>0.81025111838747543</c:v>
                </c:pt>
                <c:pt idx="10">
                  <c:v>0.77744527988737155</c:v>
                </c:pt>
                <c:pt idx="11">
                  <c:v>0.74444329334337667</c:v>
                </c:pt>
                <c:pt idx="12">
                  <c:v>0.71163965986999211</c:v>
                </c:pt>
                <c:pt idx="13">
                  <c:v>0.6793552938836771</c:v>
                </c:pt>
                <c:pt idx="14">
                  <c:v>0.64784296266797048</c:v>
                </c:pt>
                <c:pt idx="15">
                  <c:v>0.61729447116510205</c:v>
                </c:pt>
                <c:pt idx="16">
                  <c:v>0.58784865883810045</c:v>
                </c:pt>
                <c:pt idx="17">
                  <c:v>0.55959950919753487</c:v>
                </c:pt>
                <c:pt idx="18">
                  <c:v>0.53260389172271583</c:v>
                </c:pt>
                <c:pt idx="19">
                  <c:v>0.50688864024046199</c:v>
                </c:pt>
                <c:pt idx="20">
                  <c:v>0.4824568147168376</c:v>
                </c:pt>
                <c:pt idx="21">
                  <c:v>0.45929309647218602</c:v>
                </c:pt>
                <c:pt idx="22">
                  <c:v>0.43736833582175538</c:v>
                </c:pt>
                <c:pt idx="23">
                  <c:v>0.41664331327965998</c:v>
                </c:pt>
                <c:pt idx="24">
                  <c:v>0.39707179776891549</c:v>
                </c:pt>
                <c:pt idx="25">
                  <c:v>0.37860299380578438</c:v>
                </c:pt>
                <c:pt idx="26">
                  <c:v>0.36118346917929128</c:v>
                </c:pt>
                <c:pt idx="27">
                  <c:v>0.34475864881672641</c:v>
                </c:pt>
                <c:pt idx="28">
                  <c:v>0.32927395185582908</c:v>
                </c:pt>
                <c:pt idx="29">
                  <c:v>0.31467563914367064</c:v>
                </c:pt>
                <c:pt idx="30">
                  <c:v>0.30091142853525499</c:v>
                </c:pt>
                <c:pt idx="31">
                  <c:v>0.28793092610862014</c:v>
                </c:pt>
                <c:pt idx="32">
                  <c:v>0.27568591307883966</c:v>
                </c:pt>
                <c:pt idx="33">
                  <c:v>0.26413052091181943</c:v>
                </c:pt>
                <c:pt idx="34">
                  <c:v>0.25322132091740113</c:v>
                </c:pt>
                <c:pt idx="35">
                  <c:v>0.2429173493759674</c:v>
                </c:pt>
                <c:pt idx="36">
                  <c:v>0.23318008492331221</c:v>
                </c:pt>
                <c:pt idx="37">
                  <c:v>0.22397339137094396</c:v>
                </c:pt>
                <c:pt idx="38">
                  <c:v>0.21526343625888783</c:v>
                </c:pt>
                <c:pt idx="39">
                  <c:v>0.20701859311843698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5-4768-B467-F1A964DF4BB0}"/>
            </c:ext>
          </c:extLst>
        </c:ser>
        <c:ser>
          <c:idx val="4"/>
          <c:order val="4"/>
          <c:tx>
            <c:strRef>
              <c:f>Censoring_mid_KM!$AL$2:$AL$3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Censoring_mid_KM!$AL$4:$AL$25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0.97645749999999998</c:v>
                </c:pt>
                <c:pt idx="4">
                  <c:v>0.94368857142857132</c:v>
                </c:pt>
                <c:pt idx="5">
                  <c:v>0.89635333333333334</c:v>
                </c:pt>
                <c:pt idx="6">
                  <c:v>0.89631000000000005</c:v>
                </c:pt>
                <c:pt idx="7">
                  <c:v>0.87909250000000005</c:v>
                </c:pt>
                <c:pt idx="8">
                  <c:v>0.84811250000000005</c:v>
                </c:pt>
                <c:pt idx="9">
                  <c:v>0.84809000000000001</c:v>
                </c:pt>
                <c:pt idx="10">
                  <c:v>0.84806749999999997</c:v>
                </c:pt>
                <c:pt idx="11">
                  <c:v>0.84808249999999996</c:v>
                </c:pt>
                <c:pt idx="12">
                  <c:v>0.84804499999999994</c:v>
                </c:pt>
                <c:pt idx="13">
                  <c:v>0.8480833333333333</c:v>
                </c:pt>
                <c:pt idx="14">
                  <c:v>0.84784000000000004</c:v>
                </c:pt>
                <c:pt idx="15">
                  <c:v>0.74229454545454554</c:v>
                </c:pt>
                <c:pt idx="16">
                  <c:v>0.68039000000000005</c:v>
                </c:pt>
                <c:pt idx="17">
                  <c:v>0.61008899999999999</c:v>
                </c:pt>
                <c:pt idx="18">
                  <c:v>0.55633999999999995</c:v>
                </c:pt>
                <c:pt idx="19">
                  <c:v>0.55629333333333342</c:v>
                </c:pt>
                <c:pt idx="20">
                  <c:v>0.55629249999999997</c:v>
                </c:pt>
                <c:pt idx="21">
                  <c:v>0.55627000000000004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F5-4768-B467-F1A964DF4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</a:t>
            </a:r>
            <a:r>
              <a:rPr lang="en-US" baseline="0"/>
              <a:t> Men Normal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Censoring_mid_KM!$V$2:$V$3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Censoring_mid_KM!$V$4:$V$43</c:f>
              <c:numCache>
                <c:formatCode>0.00%</c:formatCode>
                <c:ptCount val="40"/>
                <c:pt idx="0">
                  <c:v>1</c:v>
                </c:pt>
                <c:pt idx="1">
                  <c:v>0.97092165287955978</c:v>
                </c:pt>
                <c:pt idx="2">
                  <c:v>0.94268885603037644</c:v>
                </c:pt>
                <c:pt idx="3">
                  <c:v>0.91527702224815444</c:v>
                </c:pt>
                <c:pt idx="4">
                  <c:v>0.88866227928385977</c:v>
                </c:pt>
                <c:pt idx="5">
                  <c:v>0.86282144905400215</c:v>
                </c:pt>
                <c:pt idx="6">
                  <c:v>0.83773202745544861</c:v>
                </c:pt>
                <c:pt idx="7">
                  <c:v>0.81337216476718899</c:v>
                </c:pt>
                <c:pt idx="8">
                  <c:v>0.78972064662198482</c:v>
                </c:pt>
                <c:pt idx="9">
                  <c:v>0.7667568755313322</c:v>
                </c:pt>
                <c:pt idx="10">
                  <c:v>0.74446085294764808</c:v>
                </c:pt>
                <c:pt idx="11">
                  <c:v>0.72281316184805733</c:v>
                </c:pt>
                <c:pt idx="12">
                  <c:v>0.70179494982461654</c:v>
                </c:pt>
                <c:pt idx="13">
                  <c:v>0.68138791266624443</c:v>
                </c:pt>
                <c:pt idx="14">
                  <c:v>0.66157427841806327</c:v>
                </c:pt>
                <c:pt idx="15">
                  <c:v>0.64233679190426807</c:v>
                </c:pt>
                <c:pt idx="16">
                  <c:v>0.62365869970104582</c:v>
                </c:pt>
                <c:pt idx="17">
                  <c:v>0.60552373554645644</c:v>
                </c:pt>
                <c:pt idx="18">
                  <c:v>0.58791610617457091</c:v>
                </c:pt>
                <c:pt idx="19">
                  <c:v>0.5708204775615292</c:v>
                </c:pt>
                <c:pt idx="20">
                  <c:v>0.55422196157153958</c:v>
                </c:pt>
                <c:pt idx="21">
                  <c:v>0.5381061029911911</c:v>
                </c:pt>
                <c:pt idx="22">
                  <c:v>0.52245886694078592</c:v>
                </c:pt>
                <c:pt idx="23">
                  <c:v>0.50726662665172995</c:v>
                </c:pt>
                <c:pt idx="24">
                  <c:v>0.49251615159933609</c:v>
                </c:pt>
                <c:pt idx="25">
                  <c:v>0.47819459598070729</c:v>
                </c:pt>
                <c:pt idx="26">
                  <c:v>0.46428948752766164</c:v>
                </c:pt>
                <c:pt idx="27">
                  <c:v>0.45078871664496101</c:v>
                </c:pt>
                <c:pt idx="28">
                  <c:v>0.43768052586438105</c:v>
                </c:pt>
                <c:pt idx="29">
                  <c:v>0.42495349960543977</c:v>
                </c:pt>
                <c:pt idx="30">
                  <c:v>0.41259655423386699</c:v>
                </c:pt>
                <c:pt idx="31">
                  <c:v>0.40059892840915706</c:v>
                </c:pt>
                <c:pt idx="32">
                  <c:v>0.38895017371279922</c:v>
                </c:pt>
                <c:pt idx="33">
                  <c:v>0.37764014554902292</c:v>
                </c:pt>
                <c:pt idx="34">
                  <c:v>0.36665899431013488</c:v>
                </c:pt>
                <c:pt idx="35">
                  <c:v>0.35599715679875327</c:v>
                </c:pt>
                <c:pt idx="36">
                  <c:v>0.34564534789946938</c:v>
                </c:pt>
                <c:pt idx="37">
                  <c:v>0.33559455249268327</c:v>
                </c:pt>
                <c:pt idx="38">
                  <c:v>0.32583601760357228</c:v>
                </c:pt>
                <c:pt idx="39">
                  <c:v>0.31636124477935368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8-4599-9347-C9F39A273571}"/>
            </c:ext>
          </c:extLst>
        </c:ser>
        <c:ser>
          <c:idx val="1"/>
          <c:order val="1"/>
          <c:tx>
            <c:strRef>
              <c:f>Censoring_mid_KM!$W$2:$W$3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Censoring_mid_KM!$W$4:$W$43</c:f>
              <c:numCache>
                <c:formatCode>0.00%</c:formatCode>
                <c:ptCount val="40"/>
                <c:pt idx="0">
                  <c:v>1</c:v>
                </c:pt>
                <c:pt idx="1">
                  <c:v>0.9992122449753158</c:v>
                </c:pt>
                <c:pt idx="2">
                  <c:v>0.99606812231032282</c:v>
                </c:pt>
                <c:pt idx="3">
                  <c:v>0.98995175541159408</c:v>
                </c:pt>
                <c:pt idx="4">
                  <c:v>0.98049803014562753</c:v>
                </c:pt>
                <c:pt idx="5">
                  <c:v>0.96747767270528051</c:v>
                </c:pt>
                <c:pt idx="6">
                  <c:v>0.95076687731094678</c:v>
                </c:pt>
                <c:pt idx="7">
                  <c:v>0.93033467295594741</c:v>
                </c:pt>
                <c:pt idx="8">
                  <c:v>0.90623581004003761</c:v>
                </c:pt>
                <c:pt idx="9">
                  <c:v>0.87860514053982164</c:v>
                </c:pt>
                <c:pt idx="10">
                  <c:v>0.84765182483320922</c:v>
                </c:pt>
                <c:pt idx="11">
                  <c:v>0.81365261757669394</c:v>
                </c:pt>
                <c:pt idx="12">
                  <c:v>0.77694393122905958</c:v>
                </c:pt>
                <c:pt idx="13">
                  <c:v>0.73791263378174965</c:v>
                </c:pt>
                <c:pt idx="14">
                  <c:v>0.69698570614638622</c:v>
                </c:pt>
                <c:pt idx="15">
                  <c:v>0.65461900237868065</c:v>
                </c:pt>
                <c:pt idx="16">
                  <c:v>0.61128543757686249</c:v>
                </c:pt>
                <c:pt idx="17">
                  <c:v>0.56746297996231809</c:v>
                </c:pt>
                <c:pt idx="18">
                  <c:v>0.52362284800277892</c:v>
                </c:pt>
                <c:pt idx="19">
                  <c:v>0.4802183122279316</c:v>
                </c:pt>
                <c:pt idx="20">
                  <c:v>0.4376744766053593</c:v>
                </c:pt>
                <c:pt idx="21">
                  <c:v>0.39637936872635487</c:v>
                </c:pt>
                <c:pt idx="22">
                  <c:v>0.35667660521940253</c:v>
                </c:pt>
                <c:pt idx="23">
                  <c:v>0.31885982319531631</c:v>
                </c:pt>
                <c:pt idx="24">
                  <c:v>0.28316898514821914</c:v>
                </c:pt>
                <c:pt idx="25">
                  <c:v>0.24978857888016595</c:v>
                </c:pt>
                <c:pt idx="26">
                  <c:v>0.21884765089468472</c:v>
                </c:pt>
                <c:pt idx="27">
                  <c:v>0.19042153609598975</c:v>
                </c:pt>
                <c:pt idx="28">
                  <c:v>0.16453508257151889</c:v>
                </c:pt>
                <c:pt idx="29">
                  <c:v>0.14116712076878421</c:v>
                </c:pt>
                <c:pt idx="30">
                  <c:v>0.12025589339347602</c:v>
                </c:pt>
                <c:pt idx="31">
                  <c:v>0.1017051465300132</c:v>
                </c:pt>
                <c:pt idx="32">
                  <c:v>8.5390583316899527E-2</c:v>
                </c:pt>
                <c:pt idx="33">
                  <c:v>7.1166397446798854E-2</c:v>
                </c:pt>
                <c:pt idx="34">
                  <c:v>5.8871632406728346E-2</c:v>
                </c:pt>
                <c:pt idx="35">
                  <c:v>4.8336150732456569E-2</c:v>
                </c:pt>
                <c:pt idx="36">
                  <c:v>3.938604230797469E-2</c:v>
                </c:pt>
                <c:pt idx="37">
                  <c:v>3.1848348534752741E-2</c:v>
                </c:pt>
                <c:pt idx="38">
                  <c:v>2.5555026868077174E-2</c:v>
                </c:pt>
                <c:pt idx="39">
                  <c:v>2.0346125018321306E-2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98-4599-9347-C9F39A273571}"/>
            </c:ext>
          </c:extLst>
        </c:ser>
        <c:ser>
          <c:idx val="2"/>
          <c:order val="2"/>
          <c:tx>
            <c:strRef>
              <c:f>Censoring_mid_KM!$X$2:$X$3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Censoring_mid_KM!$X$4:$X$43</c:f>
              <c:numCache>
                <c:formatCode>0.00%</c:formatCode>
                <c:ptCount val="40"/>
                <c:pt idx="0">
                  <c:v>1</c:v>
                </c:pt>
                <c:pt idx="1">
                  <c:v>0.99999933351194426</c:v>
                </c:pt>
                <c:pt idx="2">
                  <c:v>0.99988414835282802</c:v>
                </c:pt>
                <c:pt idx="3">
                  <c:v>0.99868150291785784</c:v>
                </c:pt>
                <c:pt idx="4">
                  <c:v>0.99427382166172318</c:v>
                </c:pt>
                <c:pt idx="5">
                  <c:v>0.98451161045564406</c:v>
                </c:pt>
                <c:pt idx="6">
                  <c:v>0.96813523951723912</c:v>
                </c:pt>
                <c:pt idx="7">
                  <c:v>0.94493709679623805</c:v>
                </c:pt>
                <c:pt idx="8">
                  <c:v>0.91551020466067012</c:v>
                </c:pt>
                <c:pt idx="9">
                  <c:v>0.88091046327753686</c:v>
                </c:pt>
                <c:pt idx="10">
                  <c:v>0.84237732278276423</c:v>
                </c:pt>
                <c:pt idx="11">
                  <c:v>0.80114606750520734</c:v>
                </c:pt>
                <c:pt idx="12">
                  <c:v>0.75834007225750444</c:v>
                </c:pt>
                <c:pt idx="13">
                  <c:v>0.71492034408750293</c:v>
                </c:pt>
                <c:pt idx="14">
                  <c:v>0.67167156753604129</c:v>
                </c:pt>
                <c:pt idx="15">
                  <c:v>0.62920917093826989</c:v>
                </c:pt>
                <c:pt idx="16">
                  <c:v>0.58799703735861231</c:v>
                </c:pt>
                <c:pt idx="17">
                  <c:v>0.54836940434512516</c:v>
                </c:pt>
                <c:pt idx="18">
                  <c:v>0.51055320719011354</c:v>
                </c:pt>
                <c:pt idx="19">
                  <c:v>0.47468887626841849</c:v>
                </c:pt>
                <c:pt idx="20">
                  <c:v>0.44084867991212362</c:v>
                </c:pt>
                <c:pt idx="21">
                  <c:v>0.40905233675206276</c:v>
                </c:pt>
                <c:pt idx="22">
                  <c:v>0.3792799687155135</c:v>
                </c:pt>
                <c:pt idx="23">
                  <c:v>0.35148263827959492</c:v>
                </c:pt>
                <c:pt idx="24">
                  <c:v>0.32559078280285214</c:v>
                </c:pt>
                <c:pt idx="25">
                  <c:v>0.30152086991690452</c:v>
                </c:pt>
                <c:pt idx="26">
                  <c:v>0.27918057869763868</c:v>
                </c:pt>
                <c:pt idx="27">
                  <c:v>0.25847277809524594</c:v>
                </c:pt>
                <c:pt idx="28">
                  <c:v>0.23929853631542553</c:v>
                </c:pt>
                <c:pt idx="29">
                  <c:v>0.22155935764113699</c:v>
                </c:pt>
                <c:pt idx="30">
                  <c:v>0.20515880911900242</c:v>
                </c:pt>
                <c:pt idx="31">
                  <c:v>0.19000366965982907</c:v>
                </c:pt>
                <c:pt idx="32">
                  <c:v>0.17600470863222673</c:v>
                </c:pt>
                <c:pt idx="33">
                  <c:v>0.16307717973489244</c:v>
                </c:pt>
                <c:pt idx="34">
                  <c:v>0.15114109838455425</c:v>
                </c:pt>
                <c:pt idx="35">
                  <c:v>0.14012135654963209</c:v>
                </c:pt>
                <c:pt idx="36">
                  <c:v>0.12994771739364219</c:v>
                </c:pt>
                <c:pt idx="37">
                  <c:v>0.12055472280565604</c:v>
                </c:pt>
                <c:pt idx="38">
                  <c:v>0.11188153948089075</c:v>
                </c:pt>
                <c:pt idx="39">
                  <c:v>0.10387176332444592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98-4599-9347-C9F39A273571}"/>
            </c:ext>
          </c:extLst>
        </c:ser>
        <c:ser>
          <c:idx val="3"/>
          <c:order val="3"/>
          <c:tx>
            <c:strRef>
              <c:f>Censoring_mid_KM!$Y$2:$Y$3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Censoring_mid_KM!$Y$4:$Y$43</c:f>
              <c:numCache>
                <c:formatCode>0.00%</c:formatCode>
                <c:ptCount val="40"/>
                <c:pt idx="0">
                  <c:v>1</c:v>
                </c:pt>
                <c:pt idx="1">
                  <c:v>0.999862136488468</c:v>
                </c:pt>
                <c:pt idx="2">
                  <c:v>0.99882201935139436</c:v>
                </c:pt>
                <c:pt idx="3">
                  <c:v>0.99587785223521508</c:v>
                </c:pt>
                <c:pt idx="4">
                  <c:v>0.99001307444312037</c:v>
                </c:pt>
                <c:pt idx="5">
                  <c:v>0.98026590996559049</c:v>
                </c:pt>
                <c:pt idx="6">
                  <c:v>0.96580612867721372</c:v>
                </c:pt>
                <c:pt idx="7">
                  <c:v>0.94601684735708225</c:v>
                </c:pt>
                <c:pt idx="8">
                  <c:v>0.92056933120970685</c:v>
                </c:pt>
                <c:pt idx="9">
                  <c:v>0.88947523267363393</c:v>
                </c:pt>
                <c:pt idx="10">
                  <c:v>0.85310225476439905</c:v>
                </c:pt>
                <c:pt idx="11">
                  <c:v>0.81214587634925284</c:v>
                </c:pt>
                <c:pt idx="12">
                  <c:v>0.76755974615891664</c:v>
                </c:pt>
                <c:pt idx="13">
                  <c:v>0.72045717435720458</c:v>
                </c:pt>
                <c:pt idx="14">
                  <c:v>0.67200221432234553</c:v>
                </c:pt>
                <c:pt idx="15">
                  <c:v>0.62330920156286007</c:v>
                </c:pt>
                <c:pt idx="16">
                  <c:v>0.5753648853957346</c:v>
                </c:pt>
                <c:pt idx="17">
                  <c:v>0.52897991889962914</c:v>
                </c:pt>
                <c:pt idx="18">
                  <c:v>0.48476932299052111</c:v>
                </c:pt>
                <c:pt idx="19">
                  <c:v>0.44315656829551758</c:v>
                </c:pt>
                <c:pt idx="20">
                  <c:v>0.4043937151491025</c:v>
                </c:pt>
                <c:pt idx="21">
                  <c:v>0.36859014261126249</c:v>
                </c:pt>
                <c:pt idx="22">
                  <c:v>0.33574384695247794</c:v>
                </c:pt>
                <c:pt idx="23">
                  <c:v>0.30577120916799772</c:v>
                </c:pt>
                <c:pt idx="24">
                  <c:v>0.27853292108200195</c:v>
                </c:pt>
                <c:pt idx="25">
                  <c:v>0.25385513690701222</c:v>
                </c:pt>
                <c:pt idx="26">
                  <c:v>0.23154582709310442</c:v>
                </c:pt>
                <c:pt idx="27">
                  <c:v>0.21140682220166868</c:v>
                </c:pt>
                <c:pt idx="28">
                  <c:v>0.19324225663155176</c:v>
                </c:pt>
                <c:pt idx="29">
                  <c:v>0.17686416126029597</c:v>
                </c:pt>
                <c:pt idx="30">
                  <c:v>0.16209589297017085</c:v>
                </c:pt>
                <c:pt idx="31">
                  <c:v>0.14877398372728678</c:v>
                </c:pt>
                <c:pt idx="32">
                  <c:v>0.13674887636570618</c:v>
                </c:pt>
                <c:pt idx="33">
                  <c:v>0.12588490660652868</c:v>
                </c:pt>
                <c:pt idx="34">
                  <c:v>0.11605979901474973</c:v>
                </c:pt>
                <c:pt idx="35">
                  <c:v>0.10716387053043268</c:v>
                </c:pt>
                <c:pt idx="36">
                  <c:v>9.9099077805751862E-2</c:v>
                </c:pt>
                <c:pt idx="37">
                  <c:v>9.1778001426933917E-2</c:v>
                </c:pt>
                <c:pt idx="38">
                  <c:v>8.5122828466434555E-2</c:v>
                </c:pt>
                <c:pt idx="39">
                  <c:v>7.9064372130869059E-2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98-4599-9347-C9F39A273571}"/>
            </c:ext>
          </c:extLst>
        </c:ser>
        <c:ser>
          <c:idx val="4"/>
          <c:order val="4"/>
          <c:tx>
            <c:strRef>
              <c:f>Censoring_mid_KM!$AM$2:$AM$3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Censoring_mid_KM!$AM$4:$AM$26</c:f>
              <c:numCache>
                <c:formatCode>0.00%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0.99937500000000001</c:v>
                </c:pt>
                <c:pt idx="4">
                  <c:v>0.99173499999999992</c:v>
                </c:pt>
                <c:pt idx="5">
                  <c:v>0.98691333333333331</c:v>
                </c:pt>
                <c:pt idx="6">
                  <c:v>0.98032333333333332</c:v>
                </c:pt>
                <c:pt idx="7">
                  <c:v>0.97344499999999989</c:v>
                </c:pt>
                <c:pt idx="8">
                  <c:v>0.94704999999999995</c:v>
                </c:pt>
                <c:pt idx="9">
                  <c:v>0.92896250000000002</c:v>
                </c:pt>
                <c:pt idx="10">
                  <c:v>0.8994133333333334</c:v>
                </c:pt>
                <c:pt idx="11">
                  <c:v>0.873305</c:v>
                </c:pt>
                <c:pt idx="12">
                  <c:v>0.82359666666666664</c:v>
                </c:pt>
                <c:pt idx="13">
                  <c:v>0.81775666666666658</c:v>
                </c:pt>
                <c:pt idx="14">
                  <c:v>0.78921750000000002</c:v>
                </c:pt>
                <c:pt idx="15">
                  <c:v>0.75176500000000013</c:v>
                </c:pt>
                <c:pt idx="16">
                  <c:v>0.69786333333333328</c:v>
                </c:pt>
                <c:pt idx="17">
                  <c:v>0.64039000000000001</c:v>
                </c:pt>
                <c:pt idx="18">
                  <c:v>0.62628000000000006</c:v>
                </c:pt>
                <c:pt idx="19">
                  <c:v>0.62013999999999991</c:v>
                </c:pt>
                <c:pt idx="20">
                  <c:v>0.58758500000000002</c:v>
                </c:pt>
                <c:pt idx="21">
                  <c:v>0.57400333333333331</c:v>
                </c:pt>
                <c:pt idx="22">
                  <c:v>0.57380000000000009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98-4599-9347-C9F39A273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</a:t>
            </a:r>
            <a:r>
              <a:rPr lang="en-US" baseline="0"/>
              <a:t> Men Underweight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Censoring_mid_KM!$Z$2:$Z$3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Censoring_mid_KM!$Z$4:$Z$43</c:f>
              <c:numCache>
                <c:formatCode>0.00%</c:formatCode>
                <c:ptCount val="40"/>
                <c:pt idx="0">
                  <c:v>1</c:v>
                </c:pt>
                <c:pt idx="1">
                  <c:v>0.95445181529872514</c:v>
                </c:pt>
                <c:pt idx="2">
                  <c:v>0.91097826772703172</c:v>
                </c:pt>
                <c:pt idx="3">
                  <c:v>0.86948486132975344</c:v>
                </c:pt>
                <c:pt idx="4">
                  <c:v>0.82988140427094348</c:v>
                </c:pt>
                <c:pt idx="5">
                  <c:v>0.7920818127890572</c:v>
                </c:pt>
                <c:pt idx="6">
                  <c:v>0.75600392408162065</c:v>
                </c:pt>
                <c:pt idx="7">
                  <c:v>0.72156931771266242</c:v>
                </c:pt>
                <c:pt idx="8">
                  <c:v>0.6887031451547132</c:v>
                </c:pt>
                <c:pt idx="9">
                  <c:v>0.65733396709485747</c:v>
                </c:pt>
                <c:pt idx="10">
                  <c:v>0.62739359815119911</c:v>
                </c:pt>
                <c:pt idx="11">
                  <c:v>0.59881695866221096</c:v>
                </c:pt>
                <c:pt idx="12">
                  <c:v>0.5715419332268088</c:v>
                </c:pt>
                <c:pt idx="13">
                  <c:v>0.54550923568767051</c:v>
                </c:pt>
                <c:pt idx="14">
                  <c:v>0.52066228026431716</c:v>
                </c:pt>
                <c:pt idx="15">
                  <c:v>0.49694705855585114</c:v>
                </c:pt>
                <c:pt idx="16">
                  <c:v>0.47431202214599399</c:v>
                </c:pt>
                <c:pt idx="17">
                  <c:v>0.45270797055525308</c:v>
                </c:pt>
                <c:pt idx="18">
                  <c:v>0.43208794429666314</c:v>
                </c:pt>
                <c:pt idx="19">
                  <c:v>0.41240712280264452</c:v>
                </c:pt>
                <c:pt idx="20">
                  <c:v>0.39362272700110834</c:v>
                </c:pt>
                <c:pt idx="21">
                  <c:v>0.37569392632904236</c:v>
                </c:pt>
                <c:pt idx="22">
                  <c:v>0.35858174998146003</c:v>
                </c:pt>
                <c:pt idx="23">
                  <c:v>0.34224900220279814</c:v>
                </c:pt>
                <c:pt idx="24">
                  <c:v>0.326660181436638</c:v>
                </c:pt>
                <c:pt idx="25">
                  <c:v>0.31178140315801012</c:v>
                </c:pt>
                <c:pt idx="26">
                  <c:v>0.29758032622054642</c:v>
                </c:pt>
                <c:pt idx="27">
                  <c:v>0.28402608255838729</c:v>
                </c:pt>
                <c:pt idx="28">
                  <c:v>0.27108921009003839</c:v>
                </c:pt>
                <c:pt idx="29">
                  <c:v>0.25874158867833463</c:v>
                </c:pt>
                <c:pt idx="30">
                  <c:v>0.24695637900731257</c:v>
                </c:pt>
                <c:pt idx="31">
                  <c:v>0.23570796424312943</c:v>
                </c:pt>
                <c:pt idx="32">
                  <c:v>0.22497189435222187</c:v>
                </c:pt>
                <c:pt idx="33">
                  <c:v>0.21472483295567119</c:v>
                </c:pt>
                <c:pt idx="34">
                  <c:v>0.20494450660425587</c:v>
                </c:pt>
                <c:pt idx="35">
                  <c:v>0.1956096563639336</c:v>
                </c:pt>
                <c:pt idx="36">
                  <c:v>0.18669999160651624</c:v>
                </c:pt>
                <c:pt idx="37">
                  <c:v>0.17819614590509619</c:v>
                </c:pt>
                <c:pt idx="38">
                  <c:v>0.17007963493835551</c:v>
                </c:pt>
                <c:pt idx="39">
                  <c:v>0.1623328163122579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5-43E5-AB5B-BAB18D0A5860}"/>
            </c:ext>
          </c:extLst>
        </c:ser>
        <c:ser>
          <c:idx val="1"/>
          <c:order val="1"/>
          <c:tx>
            <c:strRef>
              <c:f>Censoring_mid_KM!$AA$2:$AA$3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Censoring_mid_KM!$AA$4:$AA$43</c:f>
              <c:numCache>
                <c:formatCode>0.00%</c:formatCode>
                <c:ptCount val="40"/>
                <c:pt idx="0">
                  <c:v>1</c:v>
                </c:pt>
                <c:pt idx="1">
                  <c:v>0.97967647430585592</c:v>
                </c:pt>
                <c:pt idx="2">
                  <c:v>0.95065600469685974</c:v>
                </c:pt>
                <c:pt idx="3">
                  <c:v>0.91780783949072631</c:v>
                </c:pt>
                <c:pt idx="4">
                  <c:v>0.88275256147063752</c:v>
                </c:pt>
                <c:pt idx="5">
                  <c:v>0.84642928936447137</c:v>
                </c:pt>
                <c:pt idx="6">
                  <c:v>0.80947282796936504</c:v>
                </c:pt>
                <c:pt idx="7">
                  <c:v>0.7723450498679364</c:v>
                </c:pt>
                <c:pt idx="8">
                  <c:v>0.73539553661141355</c:v>
                </c:pt>
                <c:pt idx="9">
                  <c:v>0.69889455702651215</c:v>
                </c:pt>
                <c:pt idx="10">
                  <c:v>0.66305311248057575</c:v>
                </c:pt>
                <c:pt idx="11">
                  <c:v>0.6280361556338292</c:v>
                </c:pt>
                <c:pt idx="12">
                  <c:v>0.59397186755454368</c:v>
                </c:pt>
                <c:pt idx="13">
                  <c:v>0.56095849322976232</c:v>
                </c:pt>
                <c:pt idx="14">
                  <c:v>0.52906957546887079</c:v>
                </c:pt>
                <c:pt idx="15">
                  <c:v>0.49835808649503416</c:v>
                </c:pt>
                <c:pt idx="16">
                  <c:v>0.46885976907543608</c:v>
                </c:pt>
                <c:pt idx="17">
                  <c:v>0.44059589037642</c:v>
                </c:pt>
                <c:pt idx="18">
                  <c:v>0.41357554590966245</c:v>
                </c:pt>
                <c:pt idx="19">
                  <c:v>0.38779760954430503</c:v>
                </c:pt>
                <c:pt idx="20">
                  <c:v>0.36325239866810483</c:v>
                </c:pt>
                <c:pt idx="21">
                  <c:v>0.33992310559742456</c:v>
                </c:pt>
                <c:pt idx="22">
                  <c:v>0.31778703399365776</c:v>
                </c:pt>
                <c:pt idx="23">
                  <c:v>0.29681667036920356</c:v>
                </c:pt>
                <c:pt idx="24">
                  <c:v>0.27698061453325656</c:v>
                </c:pt>
                <c:pt idx="25">
                  <c:v>0.25824438825494583</c:v>
                </c:pt>
                <c:pt idx="26">
                  <c:v>0.2405711379993182</c:v>
                </c:pt>
                <c:pt idx="27">
                  <c:v>0.22392224498142471</c:v>
                </c:pt>
                <c:pt idx="28">
                  <c:v>0.20825785375581851</c:v>
                </c:pt>
                <c:pt idx="29">
                  <c:v>0.19353732895507605</c:v>
                </c:pt>
                <c:pt idx="30">
                  <c:v>0.17971964850100133</c:v>
                </c:pt>
                <c:pt idx="31">
                  <c:v>0.16676374055775836</c:v>
                </c:pt>
                <c:pt idx="32">
                  <c:v>0.15462877062109393</c:v>
                </c:pt>
                <c:pt idx="33">
                  <c:v>0.14327438440130211</c:v>
                </c:pt>
                <c:pt idx="34">
                  <c:v>0.13266091152968962</c:v>
                </c:pt>
                <c:pt idx="35">
                  <c:v>0.12274953457680804</c:v>
                </c:pt>
                <c:pt idx="36">
                  <c:v>0.11350242739893766</c:v>
                </c:pt>
                <c:pt idx="37">
                  <c:v>0.10488286641461571</c:v>
                </c:pt>
                <c:pt idx="38">
                  <c:v>9.6855318045692695E-2</c:v>
                </c:pt>
                <c:pt idx="39">
                  <c:v>8.9385505229982329E-2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5-43E5-AB5B-BAB18D0A5860}"/>
            </c:ext>
          </c:extLst>
        </c:ser>
        <c:ser>
          <c:idx val="2"/>
          <c:order val="2"/>
          <c:tx>
            <c:strRef>
              <c:f>Censoring_mid_KM!$AB$2:$AB$3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Censoring_mid_KM!$AB$4:$AB$43</c:f>
              <c:numCache>
                <c:formatCode>0.00%</c:formatCode>
                <c:ptCount val="40"/>
                <c:pt idx="0">
                  <c:v>1</c:v>
                </c:pt>
                <c:pt idx="1">
                  <c:v>0.99886088151504948</c:v>
                </c:pt>
                <c:pt idx="2">
                  <c:v>0.98747634300504339</c:v>
                </c:pt>
                <c:pt idx="3">
                  <c:v>0.96134089499129183</c:v>
                </c:pt>
                <c:pt idx="4">
                  <c:v>0.92364237023128737</c:v>
                </c:pt>
                <c:pt idx="5">
                  <c:v>0.87880421492177008</c:v>
                </c:pt>
                <c:pt idx="6">
                  <c:v>0.83041256250155304</c:v>
                </c:pt>
                <c:pt idx="7">
                  <c:v>0.7809810754020492</c:v>
                </c:pt>
                <c:pt idx="8">
                  <c:v>0.73215380995889323</c:v>
                </c:pt>
                <c:pt idx="9">
                  <c:v>0.68495052797073219</c:v>
                </c:pt>
                <c:pt idx="10">
                  <c:v>0.63996447355326502</c:v>
                </c:pt>
                <c:pt idx="11">
                  <c:v>0.59750502040554676</c:v>
                </c:pt>
                <c:pt idx="12">
                  <c:v>0.55769618286673561</c:v>
                </c:pt>
                <c:pt idx="13">
                  <c:v>0.52054333839815969</c:v>
                </c:pt>
                <c:pt idx="14">
                  <c:v>0.48597797682745292</c:v>
                </c:pt>
                <c:pt idx="15">
                  <c:v>0.45388751998043042</c:v>
                </c:pt>
                <c:pt idx="16">
                  <c:v>0.42413506706066917</c:v>
                </c:pt>
                <c:pt idx="17">
                  <c:v>0.39657235781433953</c:v>
                </c:pt>
                <c:pt idx="18">
                  <c:v>0.37104817241253385</c:v>
                </c:pt>
                <c:pt idx="19">
                  <c:v>0.34741366245195104</c:v>
                </c:pt>
                <c:pt idx="20">
                  <c:v>0.32552562108175442</c:v>
                </c:pt>
                <c:pt idx="21">
                  <c:v>0.30524837384901859</c:v>
                </c:pt>
                <c:pt idx="22">
                  <c:v>0.28645475227767525</c:v>
                </c:pt>
                <c:pt idx="23">
                  <c:v>0.26902646394524288</c:v>
                </c:pt>
                <c:pt idx="24">
                  <c:v>0.25285407231553814</c:v>
                </c:pt>
                <c:pt idx="25">
                  <c:v>0.23783673117156356</c:v>
                </c:pt>
                <c:pt idx="26">
                  <c:v>0.22388177175481894</c:v>
                </c:pt>
                <c:pt idx="27">
                  <c:v>0.21090420869417514</c:v>
                </c:pt>
                <c:pt idx="28">
                  <c:v>0.19882620882289581</c:v>
                </c:pt>
                <c:pt idx="29">
                  <c:v>0.18757655187759137</c:v>
                </c:pt>
                <c:pt idx="30">
                  <c:v>0.1770901017022003</c:v>
                </c:pt>
                <c:pt idx="31">
                  <c:v>0.16730729947814504</c:v>
                </c:pt>
                <c:pt idx="32">
                  <c:v>0.15817368566271983</c:v>
                </c:pt>
                <c:pt idx="33">
                  <c:v>0.1496394540477769</c:v>
                </c:pt>
                <c:pt idx="34">
                  <c:v>0.14165903916943712</c:v>
                </c:pt>
                <c:pt idx="35">
                  <c:v>0.13419073687288541</c:v>
                </c:pt>
                <c:pt idx="36">
                  <c:v>0.12719635693152309</c:v>
                </c:pt>
                <c:pt idx="37">
                  <c:v>0.12064090607417544</c:v>
                </c:pt>
                <c:pt idx="38">
                  <c:v>0.11449229947390038</c:v>
                </c:pt>
                <c:pt idx="39">
                  <c:v>0.10872109861760881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5-43E5-AB5B-BAB18D0A5860}"/>
            </c:ext>
          </c:extLst>
        </c:ser>
        <c:ser>
          <c:idx val="3"/>
          <c:order val="3"/>
          <c:tx>
            <c:strRef>
              <c:f>Censoring_mid_KM!$AC$2:$AC$3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Censoring_mid_KM!$AC$4:$AC$43</c:f>
              <c:numCache>
                <c:formatCode>0.00%</c:formatCode>
                <c:ptCount val="40"/>
                <c:pt idx="0">
                  <c:v>1</c:v>
                </c:pt>
                <c:pt idx="1">
                  <c:v>0.99384920904305551</c:v>
                </c:pt>
                <c:pt idx="2">
                  <c:v>0.97587249701896794</c:v>
                </c:pt>
                <c:pt idx="3">
                  <c:v>0.94733949130178785</c:v>
                </c:pt>
                <c:pt idx="4">
                  <c:v>0.91010799679858634</c:v>
                </c:pt>
                <c:pt idx="5">
                  <c:v>0.86635129675405709</c:v>
                </c:pt>
                <c:pt idx="6">
                  <c:v>0.81828429858628549</c:v>
                </c:pt>
                <c:pt idx="7">
                  <c:v>0.76794564487616412</c:v>
                </c:pt>
                <c:pt idx="8">
                  <c:v>0.71706088549090508</c:v>
                </c:pt>
                <c:pt idx="9">
                  <c:v>0.6669846845915377</c:v>
                </c:pt>
                <c:pt idx="10">
                  <c:v>0.61870387902635759</c:v>
                </c:pt>
                <c:pt idx="11">
                  <c:v>0.57287837476538928</c:v>
                </c:pt>
                <c:pt idx="12">
                  <c:v>0.52989957903525065</c:v>
                </c:pt>
                <c:pt idx="13">
                  <c:v>0.48995193253500369</c:v>
                </c:pt>
                <c:pt idx="14">
                  <c:v>0.45306906937606484</c:v>
                </c:pt>
                <c:pt idx="15">
                  <c:v>0.41918075809420735</c:v>
                </c:pt>
                <c:pt idx="16">
                  <c:v>0.38814977482034513</c:v>
                </c:pt>
                <c:pt idx="17">
                  <c:v>0.35979949822494822</c:v>
                </c:pt>
                <c:pt idx="18">
                  <c:v>0.33393371899754787</c:v>
                </c:pt>
                <c:pt idx="19">
                  <c:v>0.31035030404891234</c:v>
                </c:pt>
                <c:pt idx="20">
                  <c:v>0.28885022019979234</c:v>
                </c:pt>
                <c:pt idx="21">
                  <c:v>0.26924317401550929</c:v>
                </c:pt>
                <c:pt idx="22">
                  <c:v>0.25135085742623509</c:v>
                </c:pt>
                <c:pt idx="23">
                  <c:v>0.23500854740308047</c:v>
                </c:pt>
                <c:pt idx="24">
                  <c:v>0.22006560842766337</c:v>
                </c:pt>
                <c:pt idx="25">
                  <c:v>0.20638529032904376</c:v>
                </c:pt>
                <c:pt idx="26">
                  <c:v>0.19384409629067589</c:v>
                </c:pt>
                <c:pt idx="27">
                  <c:v>0.18233090938261226</c:v>
                </c:pt>
                <c:pt idx="28">
                  <c:v>0.17174600384126604</c:v>
                </c:pt>
                <c:pt idx="29">
                  <c:v>0.16200002343926095</c:v>
                </c:pt>
                <c:pt idx="30">
                  <c:v>0.15301297878632805</c:v>
                </c:pt>
                <c:pt idx="31">
                  <c:v>0.14471329452910095</c:v>
                </c:pt>
                <c:pt idx="32">
                  <c:v>0.13703692337357484</c:v>
                </c:pt>
                <c:pt idx="33">
                  <c:v>0.12992653459283202</c:v>
                </c:pt>
                <c:pt idx="34">
                  <c:v>0.12333077873245567</c:v>
                </c:pt>
                <c:pt idx="35">
                  <c:v>0.1172036265409748</c:v>
                </c:pt>
                <c:pt idx="36">
                  <c:v>0.11150377799723948</c:v>
                </c:pt>
                <c:pt idx="37">
                  <c:v>0.10619413616828456</c:v>
                </c:pt>
                <c:pt idx="38">
                  <c:v>0.10124134015594359</c:v>
                </c:pt>
                <c:pt idx="39">
                  <c:v>9.6615351335864533E-2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85-43E5-AB5B-BAB18D0A5860}"/>
            </c:ext>
          </c:extLst>
        </c:ser>
        <c:ser>
          <c:idx val="4"/>
          <c:order val="4"/>
          <c:tx>
            <c:strRef>
              <c:f>'No censoring_KM'!$AN$2:$AN$3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censoring_KM'!$AN$4:$AN$22</c:f>
              <c:numCache>
                <c:formatCode>0.00%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0.99974333333333332</c:v>
                </c:pt>
                <c:pt idx="3">
                  <c:v>0.99226666666666663</c:v>
                </c:pt>
                <c:pt idx="4">
                  <c:v>0.97533000000000003</c:v>
                </c:pt>
                <c:pt idx="5">
                  <c:v>0.96169749999999998</c:v>
                </c:pt>
                <c:pt idx="6">
                  <c:v>0.916906</c:v>
                </c:pt>
                <c:pt idx="7">
                  <c:v>0.83457333333333328</c:v>
                </c:pt>
                <c:pt idx="8">
                  <c:v>0.78511666666666668</c:v>
                </c:pt>
                <c:pt idx="9">
                  <c:v>0.75290500000000005</c:v>
                </c:pt>
                <c:pt idx="10">
                  <c:v>0.71063285714285718</c:v>
                </c:pt>
                <c:pt idx="11">
                  <c:v>0.66001600000000005</c:v>
                </c:pt>
                <c:pt idx="12">
                  <c:v>0.63596999999999992</c:v>
                </c:pt>
                <c:pt idx="13">
                  <c:v>0.63170250000000006</c:v>
                </c:pt>
                <c:pt idx="14">
                  <c:v>0.55263499999999999</c:v>
                </c:pt>
                <c:pt idx="15">
                  <c:v>0.47272800000000004</c:v>
                </c:pt>
                <c:pt idx="16">
                  <c:v>0.45983000000000002</c:v>
                </c:pt>
                <c:pt idx="17">
                  <c:v>0.44622799999999996</c:v>
                </c:pt>
                <c:pt idx="18">
                  <c:v>0.41182999999999997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85-43E5-AB5B-BAB18D0A5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</a:t>
            </a:r>
            <a:r>
              <a:rPr lang="en-US" baseline="0"/>
              <a:t> 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Censoring_mid_KM!$AD$2:$AD$3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Censoring_mid_KM!$AD$4:$AD$43</c:f>
              <c:numCache>
                <c:formatCode>0.00%</c:formatCode>
                <c:ptCount val="40"/>
                <c:pt idx="0">
                  <c:v>1</c:v>
                </c:pt>
                <c:pt idx="1">
                  <c:v>0.9503611555418443</c:v>
                </c:pt>
                <c:pt idx="2">
                  <c:v>0.90318632596282966</c:v>
                </c:pt>
                <c:pt idx="3">
                  <c:v>0.85835320041162766</c:v>
                </c:pt>
                <c:pt idx="4">
                  <c:v>0.81574553940623473</c:v>
                </c:pt>
                <c:pt idx="5">
                  <c:v>0.77525287345821436</c:v>
                </c:pt>
                <c:pt idx="6">
                  <c:v>0.73677021665688391</c:v>
                </c:pt>
                <c:pt idx="7">
                  <c:v>0.70019779447085118</c:v>
                </c:pt>
                <c:pt idx="8">
                  <c:v>0.66544078506116888</c:v>
                </c:pt>
                <c:pt idx="9">
                  <c:v>0.63240907343540453</c:v>
                </c:pt>
                <c:pt idx="10">
                  <c:v>0.60101701780521821</c:v>
                </c:pt>
                <c:pt idx="11">
                  <c:v>0.57118322754168038</c:v>
                </c:pt>
                <c:pt idx="12">
                  <c:v>0.54283035215263165</c:v>
                </c:pt>
                <c:pt idx="13">
                  <c:v>0.51588488073496119</c:v>
                </c:pt>
                <c:pt idx="14">
                  <c:v>0.49027695138184429</c:v>
                </c:pt>
                <c:pt idx="15">
                  <c:v>0.4659401700507822</c:v>
                </c:pt>
                <c:pt idx="16">
                  <c:v>0.44281143842282483</c:v>
                </c:pt>
                <c:pt idx="17">
                  <c:v>0.42083079030666209</c:v>
                </c:pt>
                <c:pt idx="18">
                  <c:v>0.39994123616342692</c:v>
                </c:pt>
                <c:pt idx="19">
                  <c:v>0.38008861534910809</c:v>
                </c:pt>
                <c:pt idx="20">
                  <c:v>0.36122145569147796</c:v>
                </c:pt>
                <c:pt idx="21">
                  <c:v>0.34329084003746013</c:v>
                </c:pt>
                <c:pt idx="22">
                  <c:v>0.32625027942493101</c:v>
                </c:pt>
                <c:pt idx="23">
                  <c:v>0.31005559255012705</c:v>
                </c:pt>
                <c:pt idx="24">
                  <c:v>0.29466479121815004</c:v>
                </c:pt>
                <c:pt idx="25">
                  <c:v>0.28003797147957737</c:v>
                </c:pt>
                <c:pt idx="26">
                  <c:v>0.26613721017092518</c:v>
                </c:pt>
                <c:pt idx="27">
                  <c:v>0.25292646659072315</c:v>
                </c:pt>
                <c:pt idx="28">
                  <c:v>0.24037148905627534</c:v>
                </c:pt>
                <c:pt idx="29">
                  <c:v>0.22843972609883562</c:v>
                </c:pt>
                <c:pt idx="30">
                  <c:v>0.2171002420669518</c:v>
                </c:pt>
                <c:pt idx="31">
                  <c:v>0.20632363691916247</c:v>
                </c:pt>
                <c:pt idx="32">
                  <c:v>0.19608196999809119</c:v>
                </c:pt>
                <c:pt idx="33">
                  <c:v>0.18634868758830717</c:v>
                </c:pt>
                <c:pt idx="34">
                  <c:v>0.17709855407012978</c:v>
                </c:pt>
                <c:pt idx="35">
                  <c:v>0.16830758649087832</c:v>
                </c:pt>
                <c:pt idx="36">
                  <c:v>0.15995299238393004</c:v>
                </c:pt>
                <c:pt idx="37">
                  <c:v>0.15201311067436757</c:v>
                </c:pt>
                <c:pt idx="38">
                  <c:v>0.14446735551800224</c:v>
                </c:pt>
                <c:pt idx="39">
                  <c:v>0.13729616292816305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6-4BD0-A245-BAFEC0C69541}"/>
            </c:ext>
          </c:extLst>
        </c:ser>
        <c:ser>
          <c:idx val="1"/>
          <c:order val="1"/>
          <c:tx>
            <c:strRef>
              <c:f>Censoring_mid_KM!$AE$2:$AE$3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Censoring_mid_KM!$AE$4:$AE$43</c:f>
              <c:numCache>
                <c:formatCode>0.00%</c:formatCode>
                <c:ptCount val="40"/>
                <c:pt idx="0">
                  <c:v>1</c:v>
                </c:pt>
                <c:pt idx="1">
                  <c:v>0.98431996648502096</c:v>
                </c:pt>
                <c:pt idx="2">
                  <c:v>0.95352001118913821</c:v>
                </c:pt>
                <c:pt idx="3">
                  <c:v>0.91328697093225153</c:v>
                </c:pt>
                <c:pt idx="4">
                  <c:v>0.86646556616753623</c:v>
                </c:pt>
                <c:pt idx="5">
                  <c:v>0.81513639511819636</c:v>
                </c:pt>
                <c:pt idx="6">
                  <c:v>0.76097075876422127</c:v>
                </c:pt>
                <c:pt idx="7">
                  <c:v>0.70535313012755418</c:v>
                </c:pt>
                <c:pt idx="8">
                  <c:v>0.64943665879449763</c:v>
                </c:pt>
                <c:pt idx="9">
                  <c:v>0.59417446269052254</c:v>
                </c:pt>
                <c:pt idx="10">
                  <c:v>0.54034134221424379</c:v>
                </c:pt>
                <c:pt idx="11">
                  <c:v>0.48855166062559918</c:v>
                </c:pt>
                <c:pt idx="12">
                  <c:v>0.43927574776458272</c:v>
                </c:pt>
                <c:pt idx="13">
                  <c:v>0.39285573737300516</c:v>
                </c:pt>
                <c:pt idx="14">
                  <c:v>0.34952109188311181</c:v>
                </c:pt>
                <c:pt idx="15">
                  <c:v>0.30940377026723553</c:v>
                </c:pt>
                <c:pt idx="16">
                  <c:v>0.27255287136689871</c:v>
                </c:pt>
                <c:pt idx="17">
                  <c:v>0.23894855157251724</c:v>
                </c:pt>
                <c:pt idx="18">
                  <c:v>0.20851502848709078</c:v>
                </c:pt>
                <c:pt idx="19">
                  <c:v>0.18113251779596251</c:v>
                </c:pt>
                <c:pt idx="20">
                  <c:v>0.1566479956013663</c:v>
                </c:pt>
                <c:pt idx="21">
                  <c:v>0.13488472513108793</c:v>
                </c:pt>
                <c:pt idx="22">
                  <c:v>0.11565053041720909</c:v>
                </c:pt>
                <c:pt idx="23">
                  <c:v>9.8744837710117647E-2</c:v>
                </c:pt>
                <c:pt idx="24">
                  <c:v>8.3964536803011122E-2</c:v>
                </c:pt>
                <c:pt idx="25">
                  <c:v>7.1108738719605852E-2</c:v>
                </c:pt>
                <c:pt idx="26">
                  <c:v>5.9982523562915981E-2</c:v>
                </c:pt>
                <c:pt idx="27">
                  <c:v>5.0399783303433802E-2</c:v>
                </c:pt>
                <c:pt idx="28">
                  <c:v>4.2185269686295324E-2</c:v>
                </c:pt>
                <c:pt idx="29">
                  <c:v>3.5175958152648019E-2</c:v>
                </c:pt>
                <c:pt idx="30">
                  <c:v>2.9221835621670925E-2</c:v>
                </c:pt>
                <c:pt idx="31">
                  <c:v>2.4186214057984278E-2</c:v>
                </c:pt>
                <c:pt idx="32">
                  <c:v>1.9945663777004786E-2</c:v>
                </c:pt>
                <c:pt idx="33">
                  <c:v>1.6389651147004195E-2</c:v>
                </c:pt>
                <c:pt idx="34">
                  <c:v>1.3419955353542769E-2</c:v>
                </c:pt>
                <c:pt idx="35">
                  <c:v>1.0949928711187695E-2</c:v>
                </c:pt>
                <c:pt idx="36">
                  <c:v>8.9036550426508133E-3</c:v>
                </c:pt>
                <c:pt idx="37">
                  <c:v>7.2150511997030485E-3</c:v>
                </c:pt>
                <c:pt idx="38">
                  <c:v>5.8269480863100747E-3</c:v>
                </c:pt>
                <c:pt idx="39">
                  <c:v>4.690179697341583E-3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6-4BD0-A245-BAFEC0C69541}"/>
            </c:ext>
          </c:extLst>
        </c:ser>
        <c:ser>
          <c:idx val="2"/>
          <c:order val="2"/>
          <c:tx>
            <c:strRef>
              <c:f>Censoring_mid_KM!$AF$2:$AF$3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Censoring_mid_KM!$AF$4:$AF$43</c:f>
              <c:numCache>
                <c:formatCode>0.00%</c:formatCode>
                <c:ptCount val="40"/>
                <c:pt idx="0">
                  <c:v>1</c:v>
                </c:pt>
                <c:pt idx="1">
                  <c:v>0.99998319192126528</c:v>
                </c:pt>
                <c:pt idx="2">
                  <c:v>0.99883671587818057</c:v>
                </c:pt>
                <c:pt idx="3">
                  <c:v>0.99180562898153679</c:v>
                </c:pt>
                <c:pt idx="4">
                  <c:v>0.97396685869812349</c:v>
                </c:pt>
                <c:pt idx="5">
                  <c:v>0.94382033373298646</c:v>
                </c:pt>
                <c:pt idx="6">
                  <c:v>0.90280414323127767</c:v>
                </c:pt>
                <c:pt idx="7">
                  <c:v>0.85371968283038357</c:v>
                </c:pt>
                <c:pt idx="8">
                  <c:v>0.79958512889044586</c:v>
                </c:pt>
                <c:pt idx="9">
                  <c:v>0.74305974054385993</c:v>
                </c:pt>
                <c:pt idx="10">
                  <c:v>0.68624419248442514</c:v>
                </c:pt>
                <c:pt idx="11">
                  <c:v>0.63067520048378434</c:v>
                </c:pt>
                <c:pt idx="12">
                  <c:v>0.5774018754390482</c:v>
                </c:pt>
                <c:pt idx="13">
                  <c:v>0.52708488454363511</c:v>
                </c:pt>
                <c:pt idx="14">
                  <c:v>0.48009141243494957</c:v>
                </c:pt>
                <c:pt idx="15">
                  <c:v>0.43657572852158044</c:v>
                </c:pt>
                <c:pt idx="16">
                  <c:v>0.39654324215916148</c:v>
                </c:pt>
                <c:pt idx="17">
                  <c:v>0.35989938471491212</c:v>
                </c:pt>
                <c:pt idx="18">
                  <c:v>0.3264858332079833</c:v>
                </c:pt>
                <c:pt idx="19">
                  <c:v>0.29610672068806632</c:v>
                </c:pt>
                <c:pt idx="20">
                  <c:v>0.26854718602097993</c:v>
                </c:pt>
                <c:pt idx="21">
                  <c:v>0.24358619721730712</c:v>
                </c:pt>
                <c:pt idx="22">
                  <c:v>0.22100516911426749</c:v>
                </c:pt>
                <c:pt idx="23">
                  <c:v>0.20059353813587744</c:v>
                </c:pt>
                <c:pt idx="24">
                  <c:v>0.18215216622711783</c:v>
                </c:pt>
                <c:pt idx="25">
                  <c:v>0.16549521894239638</c:v>
                </c:pt>
                <c:pt idx="26">
                  <c:v>0.15045098940156132</c:v>
                </c:pt>
                <c:pt idx="27">
                  <c:v>0.13686200977383312</c:v>
                </c:pt>
                <c:pt idx="28">
                  <c:v>0.12458469546419304</c:v>
                </c:pt>
                <c:pt idx="29">
                  <c:v>0.11348869622592717</c:v>
                </c:pt>
                <c:pt idx="30">
                  <c:v>0.10345607662529943</c:v>
                </c:pt>
                <c:pt idx="31">
                  <c:v>9.4380410711119134E-2</c:v>
                </c:pt>
                <c:pt idx="32">
                  <c:v>8.616584865597654E-2</c:v>
                </c:pt>
                <c:pt idx="33">
                  <c:v>7.8726193738078321E-2</c:v>
                </c:pt>
                <c:pt idx="34">
                  <c:v>7.1984014244463768E-2</c:v>
                </c:pt>
                <c:pt idx="35">
                  <c:v>6.5869805164087691E-2</c:v>
                </c:pt>
                <c:pt idx="36">
                  <c:v>6.0321207776052654E-2</c:v>
                </c:pt>
                <c:pt idx="37">
                  <c:v>5.5282290599456663E-2</c:v>
                </c:pt>
                <c:pt idx="38">
                  <c:v>5.0702892055042859E-2</c:v>
                </c:pt>
                <c:pt idx="39">
                  <c:v>4.6538023157094877E-2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6-4BD0-A245-BAFEC0C69541}"/>
            </c:ext>
          </c:extLst>
        </c:ser>
        <c:ser>
          <c:idx val="3"/>
          <c:order val="3"/>
          <c:tx>
            <c:strRef>
              <c:f>Censoring_mid_KM!$AG$2:$AG$3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Censoring_mid_KM!$AG$4:$AG$43</c:f>
              <c:numCache>
                <c:formatCode>0.00%</c:formatCode>
                <c:ptCount val="40"/>
                <c:pt idx="0">
                  <c:v>1</c:v>
                </c:pt>
                <c:pt idx="1">
                  <c:v>0.9994719116495584</c:v>
                </c:pt>
                <c:pt idx="2">
                  <c:v>0.99613829172076651</c:v>
                </c:pt>
                <c:pt idx="3">
                  <c:v>0.98771457240713223</c:v>
                </c:pt>
                <c:pt idx="4">
                  <c:v>0.97234311853368371</c:v>
                </c:pt>
                <c:pt idx="5">
                  <c:v>0.94874126400058456</c:v>
                </c:pt>
                <c:pt idx="6">
                  <c:v>0.91637151465451661</c:v>
                </c:pt>
                <c:pt idx="7">
                  <c:v>0.87553628967997321</c:v>
                </c:pt>
                <c:pt idx="8">
                  <c:v>0.82734007112858687</c:v>
                </c:pt>
                <c:pt idx="9">
                  <c:v>0.77351058970909947</c:v>
                </c:pt>
                <c:pt idx="10">
                  <c:v>0.71612236667555595</c:v>
                </c:pt>
                <c:pt idx="11">
                  <c:v>0.65729686583666158</c:v>
                </c:pt>
                <c:pt idx="12">
                  <c:v>0.59895081093806157</c:v>
                </c:pt>
                <c:pt idx="13">
                  <c:v>0.5426352030599696</c:v>
                </c:pt>
                <c:pt idx="14">
                  <c:v>0.48947158925595602</c:v>
                </c:pt>
                <c:pt idx="15">
                  <c:v>0.4401659166255219</c:v>
                </c:pt>
                <c:pt idx="16">
                  <c:v>0.3950698553462117</c:v>
                </c:pt>
                <c:pt idx="17">
                  <c:v>0.3542616139416041</c:v>
                </c:pt>
                <c:pt idx="18">
                  <c:v>0.31762647576460257</c:v>
                </c:pt>
                <c:pt idx="19">
                  <c:v>0.28492618800782737</c:v>
                </c:pt>
                <c:pt idx="20">
                  <c:v>0.25585319686882524</c:v>
                </c:pt>
                <c:pt idx="21">
                  <c:v>0.23006993311733145</c:v>
                </c:pt>
                <c:pt idx="22">
                  <c:v>0.20723538318902859</c:v>
                </c:pt>
                <c:pt idx="23">
                  <c:v>0.18702179379424103</c:v>
                </c:pt>
                <c:pt idx="24">
                  <c:v>0.16912421114934487</c:v>
                </c:pt>
                <c:pt idx="25">
                  <c:v>0.15326509277547137</c:v>
                </c:pt>
                <c:pt idx="26">
                  <c:v>0.13919570114487345</c:v>
                </c:pt>
                <c:pt idx="27">
                  <c:v>0.12669551251885108</c:v>
                </c:pt>
                <c:pt idx="28">
                  <c:v>0.11557049204627524</c:v>
                </c:pt>
                <c:pt idx="29">
                  <c:v>0.10565079966091848</c:v>
                </c:pt>
                <c:pt idx="30">
                  <c:v>9.6788286578639471E-2</c:v>
                </c:pt>
                <c:pt idx="31">
                  <c:v>8.8854001174446973E-2</c:v>
                </c:pt>
                <c:pt idx="32">
                  <c:v>8.1735828874533151E-2</c:v>
                </c:pt>
                <c:pt idx="33">
                  <c:v>7.5336329699503199E-2</c:v>
                </c:pt>
                <c:pt idx="34">
                  <c:v>6.9570798838012218E-2</c:v>
                </c:pt>
                <c:pt idx="35">
                  <c:v>6.4365552589570413E-2</c:v>
                </c:pt>
                <c:pt idx="36">
                  <c:v>5.9656428922930951E-2</c:v>
                </c:pt>
                <c:pt idx="37">
                  <c:v>5.5387485153845985E-2</c:v>
                </c:pt>
                <c:pt idx="38">
                  <c:v>5.1509872444689617E-2</c:v>
                </c:pt>
                <c:pt idx="39">
                  <c:v>4.7980866385961003E-2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86-4BD0-A245-BAFEC0C69541}"/>
            </c:ext>
          </c:extLst>
        </c:ser>
        <c:ser>
          <c:idx val="4"/>
          <c:order val="4"/>
          <c:tx>
            <c:strRef>
              <c:f>'No censoring_KM'!$AO$2:$AO$3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censoring_KM'!$AO$4:$AO$27</c:f>
              <c:numCache>
                <c:formatCode>0.00%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0.99633749999999988</c:v>
                </c:pt>
                <c:pt idx="4">
                  <c:v>0.98315000000000008</c:v>
                </c:pt>
                <c:pt idx="5">
                  <c:v>0.946326</c:v>
                </c:pt>
                <c:pt idx="6">
                  <c:v>0.91074333333333335</c:v>
                </c:pt>
                <c:pt idx="7">
                  <c:v>0.88712999999999997</c:v>
                </c:pt>
                <c:pt idx="8">
                  <c:v>0.86724999999999997</c:v>
                </c:pt>
                <c:pt idx="9">
                  <c:v>0.84667666666666663</c:v>
                </c:pt>
                <c:pt idx="10">
                  <c:v>0.80165249999999999</c:v>
                </c:pt>
                <c:pt idx="11">
                  <c:v>0.7628625</c:v>
                </c:pt>
                <c:pt idx="12">
                  <c:v>0.73376000000000008</c:v>
                </c:pt>
                <c:pt idx="13">
                  <c:v>0.69574400000000003</c:v>
                </c:pt>
                <c:pt idx="14">
                  <c:v>0.66089999999999993</c:v>
                </c:pt>
                <c:pt idx="15">
                  <c:v>0.63586500000000001</c:v>
                </c:pt>
                <c:pt idx="16">
                  <c:v>0.57941799999999999</c:v>
                </c:pt>
                <c:pt idx="17">
                  <c:v>0.5204120000000001</c:v>
                </c:pt>
                <c:pt idx="18">
                  <c:v>0.48245666666666659</c:v>
                </c:pt>
                <c:pt idx="19">
                  <c:v>0.43838250000000001</c:v>
                </c:pt>
                <c:pt idx="20">
                  <c:v>0.40314499999999998</c:v>
                </c:pt>
                <c:pt idx="21">
                  <c:v>0.39531400000000005</c:v>
                </c:pt>
                <c:pt idx="22">
                  <c:v>0.37583500000000003</c:v>
                </c:pt>
                <c:pt idx="23">
                  <c:v>0.34072799999999998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86-4BD0-A245-BAFEC0C6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 Women Underweight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censoring_KM'!$B$2:$B$3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censoring_KM'!$B$4:$B$43</c:f>
              <c:numCache>
                <c:formatCode>0.00%</c:formatCode>
                <c:ptCount val="40"/>
                <c:pt idx="0">
                  <c:v>1</c:v>
                </c:pt>
                <c:pt idx="1">
                  <c:v>0.95830573272288799</c:v>
                </c:pt>
                <c:pt idx="2">
                  <c:v>0.9183498773695512</c:v>
                </c:pt>
                <c:pt idx="3">
                  <c:v>0.880059952128602</c:v>
                </c:pt>
                <c:pt idx="4">
                  <c:v>0.84336649726466961</c:v>
                </c:pt>
                <c:pt idx="5">
                  <c:v>0.80820294911515478</c:v>
                </c:pt>
                <c:pt idx="6">
                  <c:v>0.7745055193405973</c:v>
                </c:pt>
                <c:pt idx="7">
                  <c:v>0.74221307920961188</c:v>
                </c:pt>
                <c:pt idx="8">
                  <c:v>0.71126704870847801</c:v>
                </c:pt>
                <c:pt idx="9">
                  <c:v>0.68161129027422407</c:v>
                </c:pt>
                <c:pt idx="10">
                  <c:v>0.65319200695843338</c:v>
                </c:pt>
                <c:pt idx="11">
                  <c:v>0.6259576448370352</c:v>
                </c:pt>
                <c:pt idx="12">
                  <c:v>0.5998587994890483</c:v>
                </c:pt>
                <c:pt idx="13">
                  <c:v>0.57484812637462435</c:v>
                </c:pt>
                <c:pt idx="14">
                  <c:v>0.55088025494981363</c:v>
                </c:pt>
                <c:pt idx="15">
                  <c:v>0.52791170636225249</c:v>
                </c:pt>
                <c:pt idx="16">
                  <c:v>0.50590081457846847</c:v>
                </c:pt>
                <c:pt idx="17">
                  <c:v>0.4848076507997251</c:v>
                </c:pt>
                <c:pt idx="18">
                  <c:v>0.46459395102929257</c:v>
                </c:pt>
                <c:pt idx="19">
                  <c:v>0.44522304665974771</c:v>
                </c:pt>
                <c:pt idx="20">
                  <c:v>0.42665979795438608</c:v>
                </c:pt>
                <c:pt idx="21">
                  <c:v>0.40887053030207726</c:v>
                </c:pt>
                <c:pt idx="22">
                  <c:v>0.39182297312992792</c:v>
                </c:pt>
                <c:pt idx="23">
                  <c:v>0.37548620136293603</c:v>
                </c:pt>
                <c:pt idx="24">
                  <c:v>0.35983057932444223</c:v>
                </c:pt>
                <c:pt idx="25">
                  <c:v>0.34482770697561088</c:v>
                </c:pt>
                <c:pt idx="26">
                  <c:v>0.33045036839641606</c:v>
                </c:pt>
                <c:pt idx="27">
                  <c:v>0.31667248241467577</c:v>
                </c:pt>
                <c:pt idx="28">
                  <c:v>0.30346905529357171</c:v>
                </c:pt>
                <c:pt idx="29">
                  <c:v>0.29081613539182882</c:v>
                </c:pt>
                <c:pt idx="30">
                  <c:v>0.27869076971430512</c:v>
                </c:pt>
                <c:pt idx="31">
                  <c:v>0.26707096227417282</c:v>
                </c:pt>
                <c:pt idx="32">
                  <c:v>0.25593563419115795</c:v>
                </c:pt>
                <c:pt idx="33">
                  <c:v>0.24526458545345461</c:v>
                </c:pt>
                <c:pt idx="34">
                  <c:v>0.2350384582739482</c:v>
                </c:pt>
                <c:pt idx="35">
                  <c:v>0.22523870197427384</c:v>
                </c:pt>
                <c:pt idx="36">
                  <c:v>0.21584753933300868</c:v>
                </c:pt>
                <c:pt idx="37">
                  <c:v>0.20684793433695128</c:v>
                </c:pt>
                <c:pt idx="38">
                  <c:v>0.1982235612769879</c:v>
                </c:pt>
                <c:pt idx="39">
                  <c:v>0.18995877513248419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76A-4070-90A5-71A87853666F}"/>
            </c:ext>
          </c:extLst>
        </c:ser>
        <c:ser>
          <c:idx val="1"/>
          <c:order val="1"/>
          <c:tx>
            <c:strRef>
              <c:f>'No censoring_KM'!$C$2:$C$3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censoring_KM'!$C$4:$C$43</c:f>
              <c:numCache>
                <c:formatCode>0.00%</c:formatCode>
                <c:ptCount val="40"/>
                <c:pt idx="0">
                  <c:v>1</c:v>
                </c:pt>
                <c:pt idx="1">
                  <c:v>0.99926751610111708</c:v>
                </c:pt>
                <c:pt idx="2">
                  <c:v>0.99658045327670075</c:v>
                </c:pt>
                <c:pt idx="3">
                  <c:v>0.99159260190126441</c:v>
                </c:pt>
                <c:pt idx="4">
                  <c:v>0.9841147295680962</c:v>
                </c:pt>
                <c:pt idx="5">
                  <c:v>0.97403550014556861</c:v>
                </c:pt>
                <c:pt idx="6">
                  <c:v>0.96130040733511668</c:v>
                </c:pt>
                <c:pt idx="7">
                  <c:v>0.94590261735682679</c:v>
                </c:pt>
                <c:pt idx="8">
                  <c:v>0.92787781875131403</c:v>
                </c:pt>
                <c:pt idx="9">
                  <c:v>0.90730058131266766</c:v>
                </c:pt>
                <c:pt idx="10">
                  <c:v>0.8842812189295477</c:v>
                </c:pt>
                <c:pt idx="11">
                  <c:v>0.85896269921325408</c:v>
                </c:pt>
                <c:pt idx="12">
                  <c:v>0.8315173853434038</c:v>
                </c:pt>
                <c:pt idx="13">
                  <c:v>0.80214351932279271</c:v>
                </c:pt>
                <c:pt idx="14">
                  <c:v>0.77106142656999466</c:v>
                </c:pt>
                <c:pt idx="15">
                  <c:v>0.7385094657915986</c:v>
                </c:pt>
                <c:pt idx="16">
                  <c:v>0.70473977688601197</c:v>
                </c:pt>
                <c:pt idx="17">
                  <c:v>0.67001389864352034</c:v>
                </c:pt>
                <c:pt idx="18">
                  <c:v>0.63459833991945602</c:v>
                </c:pt>
                <c:pt idx="19">
                  <c:v>0.59876019421847937</c:v>
                </c:pt>
                <c:pt idx="20">
                  <c:v>0.56276288911485661</c:v>
                </c:pt>
                <c:pt idx="21">
                  <c:v>0.52686215927675728</c:v>
                </c:pt>
                <c:pt idx="22">
                  <c:v>0.49130232560869408</c:v>
                </c:pt>
                <c:pt idx="23">
                  <c:v>0.45631295371662067</c:v>
                </c:pt>
                <c:pt idx="24">
                  <c:v>0.42210595310406074</c:v>
                </c:pt>
                <c:pt idx="25">
                  <c:v>0.38887316482914136</c:v>
                </c:pt>
                <c:pt idx="26">
                  <c:v>0.35678447042249778</c:v>
                </c:pt>
                <c:pt idx="27">
                  <c:v>0.32598643932546628</c:v>
                </c:pt>
                <c:pt idx="28">
                  <c:v>0.29660151658548262</c:v>
                </c:pt>
                <c:pt idx="29">
                  <c:v>0.268727737634674</c:v>
                </c:pt>
                <c:pt idx="30">
                  <c:v>0.24243894321409501</c:v>
                </c:pt>
                <c:pt idx="31">
                  <c:v>0.21778545534829932</c:v>
                </c:pt>
                <c:pt idx="32">
                  <c:v>0.19479516508821126</c:v>
                </c:pt>
                <c:pt idx="33">
                  <c:v>0.17347497478570589</c:v>
                </c:pt>
                <c:pt idx="34">
                  <c:v>0.15381253209286891</c:v>
                </c:pt>
                <c:pt idx="35">
                  <c:v>0.13577818973518244</c:v>
                </c:pt>
                <c:pt idx="36">
                  <c:v>0.11932712433000488</c:v>
                </c:pt>
                <c:pt idx="37">
                  <c:v>0.10440154895522009</c:v>
                </c:pt>
                <c:pt idx="38">
                  <c:v>9.093295758418142E-2</c:v>
                </c:pt>
                <c:pt idx="39">
                  <c:v>7.8844344596021979E-2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76A-4070-90A5-71A87853666F}"/>
            </c:ext>
          </c:extLst>
        </c:ser>
        <c:ser>
          <c:idx val="2"/>
          <c:order val="2"/>
          <c:tx>
            <c:strRef>
              <c:f>'No censoring_KM'!$D$2:$D$3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censoring_KM'!$D$4:$D$43</c:f>
              <c:numCache>
                <c:formatCode>0.00%</c:formatCode>
                <c:ptCount val="40"/>
                <c:pt idx="0">
                  <c:v>1</c:v>
                </c:pt>
                <c:pt idx="1">
                  <c:v>0.99998522653267941</c:v>
                </c:pt>
                <c:pt idx="2">
                  <c:v>0.99930746644144985</c:v>
                </c:pt>
                <c:pt idx="3">
                  <c:v>0.99566701975125182</c:v>
                </c:pt>
                <c:pt idx="4">
                  <c:v>0.98674164690290977</c:v>
                </c:pt>
                <c:pt idx="5">
                  <c:v>0.9715013947665625</c:v>
                </c:pt>
                <c:pt idx="6">
                  <c:v>0.95009472223901859</c:v>
                </c:pt>
                <c:pt idx="7">
                  <c:v>0.92335541216294426</c:v>
                </c:pt>
                <c:pt idx="8">
                  <c:v>0.89239649882814231</c:v>
                </c:pt>
                <c:pt idx="9">
                  <c:v>0.85836129503307479</c:v>
                </c:pt>
                <c:pt idx="10">
                  <c:v>0.8222950432327889</c:v>
                </c:pt>
                <c:pt idx="11">
                  <c:v>0.78509163442117713</c:v>
                </c:pt>
                <c:pt idx="12">
                  <c:v>0.74748210497428735</c:v>
                </c:pt>
                <c:pt idx="13">
                  <c:v>0.71004414140943328</c:v>
                </c:pt>
                <c:pt idx="14">
                  <c:v>0.67322063930401321</c:v>
                </c:pt>
                <c:pt idx="15">
                  <c:v>0.63734084948417791</c:v>
                </c:pt>
                <c:pt idx="16">
                  <c:v>0.60264085394473188</c:v>
                </c:pt>
                <c:pt idx="17">
                  <c:v>0.56928191264165828</c:v>
                </c:pt>
                <c:pt idx="18">
                  <c:v>0.53736618945780257</c:v>
                </c:pt>
                <c:pt idx="19">
                  <c:v>0.50694985792749436</c:v>
                </c:pt>
                <c:pt idx="20">
                  <c:v>0.47805381560730353</c:v>
                </c:pt>
                <c:pt idx="21">
                  <c:v>0.45067232198373564</c:v>
                </c:pt>
                <c:pt idx="22">
                  <c:v>0.42477988742556805</c:v>
                </c:pt>
                <c:pt idx="23">
                  <c:v>0.40033671820981731</c:v>
                </c:pt>
                <c:pt idx="24">
                  <c:v>0.37729298584086879</c:v>
                </c:pt>
                <c:pt idx="25">
                  <c:v>0.35559214859738209</c:v>
                </c:pt>
                <c:pt idx="26">
                  <c:v>0.33517351481326396</c:v>
                </c:pt>
                <c:pt idx="27">
                  <c:v>0.31597420314194979</c:v>
                </c:pt>
                <c:pt idx="28">
                  <c:v>0.29793062568378637</c:v>
                </c:pt>
                <c:pt idx="29">
                  <c:v>0.28097959528736116</c:v>
                </c:pt>
                <c:pt idx="30">
                  <c:v>0.2650591381140045</c:v>
                </c:pt>
                <c:pt idx="31">
                  <c:v>0.25010907609595467</c:v>
                </c:pt>
                <c:pt idx="32">
                  <c:v>0.23607143062744784</c:v>
                </c:pt>
                <c:pt idx="33">
                  <c:v>0.22289068815488489</c:v>
                </c:pt>
                <c:pt idx="34">
                  <c:v>0.21051395979657317</c:v>
                </c:pt>
                <c:pt idx="35">
                  <c:v>0.19889106031694959</c:v>
                </c:pt>
                <c:pt idx="36">
                  <c:v>0.18797452636642609</c:v>
                </c:pt>
                <c:pt idx="37">
                  <c:v>0.17771958959916268</c:v>
                </c:pt>
                <c:pt idx="38">
                  <c:v>0.16808411687258018</c:v>
                </c:pt>
                <c:pt idx="39">
                  <c:v>0.15902852703339188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76A-4070-90A5-71A87853666F}"/>
            </c:ext>
          </c:extLst>
        </c:ser>
        <c:ser>
          <c:idx val="3"/>
          <c:order val="3"/>
          <c:tx>
            <c:strRef>
              <c:f>'No censoring_KM'!$E$2:$E$3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censoring_KM'!$E$4:$E$43</c:f>
              <c:numCache>
                <c:formatCode>0.00%</c:formatCode>
                <c:ptCount val="40"/>
                <c:pt idx="0">
                  <c:v>1</c:v>
                </c:pt>
                <c:pt idx="1">
                  <c:v>0.99964929700235561</c:v>
                </c:pt>
                <c:pt idx="2">
                  <c:v>0.99787927946656874</c:v>
                </c:pt>
                <c:pt idx="3">
                  <c:v>0.99394114943823519</c:v>
                </c:pt>
                <c:pt idx="4">
                  <c:v>0.98728947274323486</c:v>
                </c:pt>
                <c:pt idx="5">
                  <c:v>0.97752520400660303</c:v>
                </c:pt>
                <c:pt idx="6">
                  <c:v>0.96438810860651558</c:v>
                </c:pt>
                <c:pt idx="7">
                  <c:v>0.94775783142135861</c:v>
                </c:pt>
                <c:pt idx="8">
                  <c:v>0.92765335389871773</c:v>
                </c:pt>
                <c:pt idx="9">
                  <c:v>0.90422665973479477</c:v>
                </c:pt>
                <c:pt idx="10">
                  <c:v>0.87774916283729087</c:v>
                </c:pt>
                <c:pt idx="11">
                  <c:v>0.84859128753525037</c:v>
                </c:pt>
                <c:pt idx="12">
                  <c:v>0.81719690990222427</c:v>
                </c:pt>
                <c:pt idx="13">
                  <c:v>0.78405515856505015</c:v>
                </c:pt>
                <c:pt idx="14">
                  <c:v>0.74967230299872656</c:v>
                </c:pt>
                <c:pt idx="15">
                  <c:v>0.71454618280751769</c:v>
                </c:pt>
                <c:pt idx="16">
                  <c:v>0.67914499840956821</c:v>
                </c:pt>
                <c:pt idx="17">
                  <c:v>0.64389148353608627</c:v>
                </c:pt>
                <c:pt idx="18">
                  <c:v>0.60915269568164776</c:v>
                </c:pt>
                <c:pt idx="19">
                  <c:v>0.57523502436192819</c:v>
                </c:pt>
                <c:pt idx="20">
                  <c:v>0.54238359404236081</c:v>
                </c:pt>
                <c:pt idx="21">
                  <c:v>0.5107850334239602</c:v>
                </c:pt>
                <c:pt idx="22">
                  <c:v>0.48057255868638077</c:v>
                </c:pt>
                <c:pt idx="23">
                  <c:v>0.45183241971605748</c:v>
                </c:pt>
                <c:pt idx="24">
                  <c:v>0.42461092895366875</c:v>
                </c:pt>
                <c:pt idx="25">
                  <c:v>0.39892148610140915</c:v>
                </c:pt>
                <c:pt idx="26">
                  <c:v>0.37475119668372975</c:v>
                </c:pt>
                <c:pt idx="27">
                  <c:v>0.35206684030613017</c:v>
                </c:pt>
                <c:pt idx="28">
                  <c:v>0.33082006822724364</c:v>
                </c:pt>
                <c:pt idx="29">
                  <c:v>0.31095179965939918</c:v>
                </c:pt>
                <c:pt idx="30">
                  <c:v>0.29239584623969295</c:v>
                </c:pt>
                <c:pt idx="31">
                  <c:v>0.27508183026625588</c:v>
                </c:pt>
                <c:pt idx="32">
                  <c:v>0.25893748063688443</c:v>
                </c:pt>
                <c:pt idx="33">
                  <c:v>0.2438903963506191</c:v>
                </c:pt>
                <c:pt idx="34">
                  <c:v>0.22986936530853189</c:v>
                </c:pt>
                <c:pt idx="35">
                  <c:v>0.21680531928455521</c:v>
                </c:pt>
                <c:pt idx="36">
                  <c:v>0.20463199668624193</c:v>
                </c:pt>
                <c:pt idx="37">
                  <c:v>0.19328637467077742</c:v>
                </c:pt>
                <c:pt idx="38">
                  <c:v>0.18270892231653985</c:v>
                </c:pt>
                <c:pt idx="39">
                  <c:v>0.17284371744423929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76A-4070-90A5-71A87853666F}"/>
            </c:ext>
          </c:extLst>
        </c:ser>
        <c:ser>
          <c:idx val="4"/>
          <c:order val="4"/>
          <c:tx>
            <c:strRef>
              <c:f>'No censoring_KM'!$AH$2:$AH$3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censoring_KM'!$AH$4:$AH$37</c:f>
              <c:numCache>
                <c:formatCode>0.00%</c:formatCode>
                <c:ptCount val="34"/>
                <c:pt idx="0">
                  <c:v>1</c:v>
                </c:pt>
                <c:pt idx="1">
                  <c:v>0.99861</c:v>
                </c:pt>
                <c:pt idx="2">
                  <c:v>0.99722</c:v>
                </c:pt>
                <c:pt idx="3">
                  <c:v>0.9923766666666668</c:v>
                </c:pt>
                <c:pt idx="4">
                  <c:v>0.97648000000000001</c:v>
                </c:pt>
                <c:pt idx="5">
                  <c:v>0.96740000000000004</c:v>
                </c:pt>
                <c:pt idx="6">
                  <c:v>0.95821666666666661</c:v>
                </c:pt>
                <c:pt idx="7">
                  <c:v>0.95077</c:v>
                </c:pt>
                <c:pt idx="8">
                  <c:v>0.93607666666666667</c:v>
                </c:pt>
                <c:pt idx="9">
                  <c:v>0.9119799999999999</c:v>
                </c:pt>
                <c:pt idx="10">
                  <c:v>0.90983000000000003</c:v>
                </c:pt>
                <c:pt idx="11">
                  <c:v>0.90983000000000003</c:v>
                </c:pt>
                <c:pt idx="12">
                  <c:v>0.89147999999999994</c:v>
                </c:pt>
                <c:pt idx="13">
                  <c:v>0.85375333333333325</c:v>
                </c:pt>
                <c:pt idx="14">
                  <c:v>0.83939333333333332</c:v>
                </c:pt>
                <c:pt idx="15">
                  <c:v>0.83862999999999999</c:v>
                </c:pt>
                <c:pt idx="16">
                  <c:v>0.81835666666666673</c:v>
                </c:pt>
                <c:pt idx="17">
                  <c:v>0.79825750000000006</c:v>
                </c:pt>
                <c:pt idx="18">
                  <c:v>0.78147500000000003</c:v>
                </c:pt>
                <c:pt idx="19">
                  <c:v>0.77036000000000004</c:v>
                </c:pt>
                <c:pt idx="20">
                  <c:v>0.77036000000000004</c:v>
                </c:pt>
                <c:pt idx="21">
                  <c:v>0.77036000000000004</c:v>
                </c:pt>
                <c:pt idx="22">
                  <c:v>0.75500499999999993</c:v>
                </c:pt>
                <c:pt idx="23">
                  <c:v>0.74604999999999999</c:v>
                </c:pt>
                <c:pt idx="24">
                  <c:v>0.74604999999999999</c:v>
                </c:pt>
                <c:pt idx="25">
                  <c:v>0.72901250000000006</c:v>
                </c:pt>
                <c:pt idx="26">
                  <c:v>0.7147</c:v>
                </c:pt>
                <c:pt idx="27">
                  <c:v>0.71445999999999998</c:v>
                </c:pt>
                <c:pt idx="28">
                  <c:v>0.67735750000000006</c:v>
                </c:pt>
                <c:pt idx="29">
                  <c:v>0.64852799999999999</c:v>
                </c:pt>
                <c:pt idx="30">
                  <c:v>0.58631999999999995</c:v>
                </c:pt>
                <c:pt idx="31">
                  <c:v>0.56179999999999997</c:v>
                </c:pt>
                <c:pt idx="32">
                  <c:v>0.56179999999999997</c:v>
                </c:pt>
                <c:pt idx="33">
                  <c:v>0.56179999999999997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76A-4070-90A5-71A87853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 Women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censoring_KM'!$F$2:$F$3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censoring_KM'!$F$4:$F$43</c:f>
              <c:numCache>
                <c:formatCode>0.00%</c:formatCode>
                <c:ptCount val="40"/>
                <c:pt idx="0">
                  <c:v>1</c:v>
                </c:pt>
                <c:pt idx="1">
                  <c:v>0.95237934737458863</c:v>
                </c:pt>
                <c:pt idx="2">
                  <c:v>0.90702642130564748</c:v>
                </c:pt>
                <c:pt idx="3">
                  <c:v>0.86383323117458122</c:v>
                </c:pt>
                <c:pt idx="4">
                  <c:v>0.8226969289465299</c:v>
                </c:pt>
                <c:pt idx="5">
                  <c:v>0.78351956427717451</c:v>
                </c:pt>
                <c:pt idx="6">
                  <c:v>0.74620785128151756</c:v>
                </c:pt>
                <c:pt idx="7">
                  <c:v>0.7106729464092858</c:v>
                </c:pt>
                <c:pt idx="8">
                  <c:v>0.67683023689805166</c:v>
                </c:pt>
                <c:pt idx="9">
                  <c:v>0.64459913930035462</c:v>
                </c:pt>
                <c:pt idx="10">
                  <c:v>0.61390290760509336</c:v>
                </c:pt>
                <c:pt idx="11">
                  <c:v>0.58466845049630123</c:v>
                </c:pt>
                <c:pt idx="12">
                  <c:v>0.55682615731417939</c:v>
                </c:pt>
                <c:pt idx="13">
                  <c:v>0.53030973230397815</c:v>
                </c:pt>
                <c:pt idx="14">
                  <c:v>0.50505603675805555</c:v>
                </c:pt>
                <c:pt idx="15">
                  <c:v>0.4810049386752332</c:v>
                </c:pt>
                <c:pt idx="16">
                  <c:v>0.45809916957947266</c:v>
                </c:pt>
                <c:pt idx="17">
                  <c:v>0.4362841881569392</c:v>
                </c:pt>
                <c:pt idx="18">
                  <c:v>0.41550805038675803</c:v>
                </c:pt>
                <c:pt idx="19">
                  <c:v>0.39572128585622829</c:v>
                </c:pt>
                <c:pt idx="20">
                  <c:v>0.37687677996598773</c:v>
                </c:pt>
                <c:pt idx="21">
                  <c:v>0.35892966174464386</c:v>
                </c:pt>
                <c:pt idx="22">
                  <c:v>0.34183719700574583</c:v>
                </c:pt>
                <c:pt idx="23">
                  <c:v>0.32555868659269094</c:v>
                </c:pt>
                <c:pt idx="24">
                  <c:v>0.31005536946927525</c:v>
                </c:pt>
                <c:pt idx="25">
                  <c:v>0.29529033042513525</c:v>
                </c:pt>
                <c:pt idx="26">
                  <c:v>0.281228412176317</c:v>
                </c:pt>
                <c:pt idx="27">
                  <c:v>0.26783613165167264</c:v>
                </c:pt>
                <c:pt idx="28">
                  <c:v>0.25508160026575438</c:v>
                </c:pt>
                <c:pt idx="29">
                  <c:v>0.24293444798836489</c:v>
                </c:pt>
                <c:pt idx="30">
                  <c:v>0.23136575102996487</c:v>
                </c:pt>
                <c:pt idx="31">
                  <c:v>0.22034796297074952</c:v>
                </c:pt>
                <c:pt idx="32">
                  <c:v>0.20985484916940245</c:v>
                </c:pt>
                <c:pt idx="33">
                  <c:v>0.19986142429534826</c:v>
                </c:pt>
                <c:pt idx="34">
                  <c:v>0.19034389283575956</c:v>
                </c:pt>
                <c:pt idx="35">
                  <c:v>0.1812795924356593</c:v>
                </c:pt>
                <c:pt idx="36">
                  <c:v>0.17264693993620464</c:v>
                </c:pt>
                <c:pt idx="37">
                  <c:v>0.16442537998266238</c:v>
                </c:pt>
                <c:pt idx="38">
                  <c:v>0.15659533607970677</c:v>
                </c:pt>
                <c:pt idx="39">
                  <c:v>0.14913816397749552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1-4F28-944D-C43FBF35492C}"/>
            </c:ext>
          </c:extLst>
        </c:ser>
        <c:ser>
          <c:idx val="1"/>
          <c:order val="1"/>
          <c:tx>
            <c:strRef>
              <c:f>'No censoring_KM'!$G$2:$G$3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censoring_KM'!$G$4:$G$43</c:f>
              <c:numCache>
                <c:formatCode>0.00%</c:formatCode>
                <c:ptCount val="40"/>
                <c:pt idx="0">
                  <c:v>1</c:v>
                </c:pt>
                <c:pt idx="1">
                  <c:v>0.9998275443911625</c:v>
                </c:pt>
                <c:pt idx="2">
                  <c:v>0.99881526928350473</c:v>
                </c:pt>
                <c:pt idx="3">
                  <c:v>0.99634581223352747</c:v>
                </c:pt>
                <c:pt idx="4">
                  <c:v>0.99188532310573285</c:v>
                </c:pt>
                <c:pt idx="5">
                  <c:v>0.98495962306467932</c:v>
                </c:pt>
                <c:pt idx="6">
                  <c:v>0.97515177371505268</c:v>
                </c:pt>
                <c:pt idx="7">
                  <c:v>0.96210648040228508</c:v>
                </c:pt>
                <c:pt idx="8">
                  <c:v>0.94553748580561958</c:v>
                </c:pt>
                <c:pt idx="9">
                  <c:v>0.92523610716161719</c:v>
                </c:pt>
                <c:pt idx="10">
                  <c:v>0.90107967756092344</c:v>
                </c:pt>
                <c:pt idx="11">
                  <c:v>0.87303889068696727</c:v>
                </c:pt>
                <c:pt idx="12">
                  <c:v>0.84118318181805585</c:v>
                </c:pt>
                <c:pt idx="13">
                  <c:v>0.80568339670652456</c:v>
                </c:pt>
                <c:pt idx="14">
                  <c:v>0.76681114110200033</c:v>
                </c:pt>
                <c:pt idx="15">
                  <c:v>0.72493438185811587</c:v>
                </c:pt>
                <c:pt idx="16">
                  <c:v>0.68050908792988929</c:v>
                </c:pt>
                <c:pt idx="17">
                  <c:v>0.63406694947810227</c:v>
                </c:pt>
                <c:pt idx="18">
                  <c:v>0.58619948215264583</c:v>
                </c:pt>
                <c:pt idx="19">
                  <c:v>0.53753909255047605</c:v>
                </c:pt>
                <c:pt idx="20">
                  <c:v>0.48873792763677287</c:v>
                </c:pt>
                <c:pt idx="21">
                  <c:v>0.44044553245123408</c:v>
                </c:pt>
                <c:pt idx="22">
                  <c:v>0.3932864753424416</c:v>
                </c:pt>
                <c:pt idx="23">
                  <c:v>0.34783915146764305</c:v>
                </c:pt>
                <c:pt idx="24">
                  <c:v>0.30461693355988234</c:v>
                </c:pt>
                <c:pt idx="25">
                  <c:v>0.2640527030214383</c:v>
                </c:pt>
                <c:pt idx="26">
                  <c:v>0.22648757293081845</c:v>
                </c:pt>
                <c:pt idx="27">
                  <c:v>0.19216432552077256</c:v>
                </c:pt>
                <c:pt idx="28">
                  <c:v>0.1612257557480781</c:v>
                </c:pt>
                <c:pt idx="29">
                  <c:v>0.13371777034701388</c:v>
                </c:pt>
                <c:pt idx="30">
                  <c:v>0.10959677032060619</c:v>
                </c:pt>
                <c:pt idx="31">
                  <c:v>8.874057392749049E-2</c:v>
                </c:pt>
                <c:pt idx="32">
                  <c:v>7.0961940724507983E-2</c:v>
                </c:pt>
                <c:pt idx="33">
                  <c:v>5.6023650297146205E-2</c:v>
                </c:pt>
                <c:pt idx="34">
                  <c:v>4.3654076831510645E-2</c:v>
                </c:pt>
                <c:pt idx="35">
                  <c:v>3.3562277052814039E-2</c:v>
                </c:pt>
                <c:pt idx="36">
                  <c:v>2.5451759426260104E-2</c:v>
                </c:pt>
                <c:pt idx="37">
                  <c:v>1.9032305203796496E-2</c:v>
                </c:pt>
                <c:pt idx="38">
                  <c:v>1.4029441578328392E-2</c:v>
                </c:pt>
                <c:pt idx="39">
                  <c:v>1.0191398344786187E-2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1-4F28-944D-C43FBF35492C}"/>
            </c:ext>
          </c:extLst>
        </c:ser>
        <c:ser>
          <c:idx val="2"/>
          <c:order val="2"/>
          <c:tx>
            <c:strRef>
              <c:f>'No censoring_KM'!$H$2:$H$3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censoring_KM'!$H$4:$H$43</c:f>
              <c:numCache>
                <c:formatCode>0.00%</c:formatCode>
                <c:ptCount val="40"/>
                <c:pt idx="0">
                  <c:v>1</c:v>
                </c:pt>
                <c:pt idx="1">
                  <c:v>0.99999991567758983</c:v>
                </c:pt>
                <c:pt idx="2">
                  <c:v>0.99996520480963191</c:v>
                </c:pt>
                <c:pt idx="3">
                  <c:v>0.99941185833573154</c:v>
                </c:pt>
                <c:pt idx="4">
                  <c:v>0.99677925253103428</c:v>
                </c:pt>
                <c:pt idx="5">
                  <c:v>0.98985541667239318</c:v>
                </c:pt>
                <c:pt idx="6">
                  <c:v>0.97677633903320249</c:v>
                </c:pt>
                <c:pt idx="7">
                  <c:v>0.956605908758273</c:v>
                </c:pt>
                <c:pt idx="8">
                  <c:v>0.92937523985855586</c:v>
                </c:pt>
                <c:pt idx="9">
                  <c:v>0.8958390053896268</c:v>
                </c:pt>
                <c:pt idx="10">
                  <c:v>0.85717047447696915</c:v>
                </c:pt>
                <c:pt idx="11">
                  <c:v>0.81470391866858394</c:v>
                </c:pt>
                <c:pt idx="12">
                  <c:v>0.76975534281817926</c:v>
                </c:pt>
                <c:pt idx="13">
                  <c:v>0.72351579547781919</c:v>
                </c:pt>
                <c:pt idx="14">
                  <c:v>0.676999579119135</c:v>
                </c:pt>
                <c:pt idx="15">
                  <c:v>0.63102920588492639</c:v>
                </c:pt>
                <c:pt idx="16">
                  <c:v>0.58624250875684525</c:v>
                </c:pt>
                <c:pt idx="17">
                  <c:v>0.5431115233646393</c:v>
                </c:pt>
                <c:pt idx="18">
                  <c:v>0.50196633714779149</c:v>
                </c:pt>
                <c:pt idx="19">
                  <c:v>0.46301976667361444</c:v>
                </c:pt>
                <c:pt idx="20">
                  <c:v>0.42639055362965217</c:v>
                </c:pt>
                <c:pt idx="21">
                  <c:v>0.39212395436567149</c:v>
                </c:pt>
                <c:pt idx="22">
                  <c:v>0.360209323741423</c:v>
                </c:pt>
                <c:pt idx="23">
                  <c:v>0.33059471188770517</c:v>
                </c:pt>
                <c:pt idx="24">
                  <c:v>0.30319871229658779</c:v>
                </c:pt>
                <c:pt idx="25">
                  <c:v>0.27791989732011846</c:v>
                </c:pt>
                <c:pt idx="26">
                  <c:v>0.25464420295599066</c:v>
                </c:pt>
                <c:pt idx="27">
                  <c:v>0.23325061094190525</c:v>
                </c:pt>
                <c:pt idx="28">
                  <c:v>0.21361544264218635</c:v>
                </c:pt>
                <c:pt idx="29">
                  <c:v>0.19561553793489916</c:v>
                </c:pt>
                <c:pt idx="30">
                  <c:v>0.1791305501047995</c:v>
                </c:pt>
                <c:pt idx="31">
                  <c:v>0.16404454822675707</c:v>
                </c:pt>
                <c:pt idx="32">
                  <c:v>0.15024708335803072</c:v>
                </c:pt>
                <c:pt idx="33">
                  <c:v>0.13763384458702654</c:v>
                </c:pt>
                <c:pt idx="34">
                  <c:v>0.12610700552579346</c:v>
                </c:pt>
                <c:pt idx="35">
                  <c:v>0.11557534078076881</c:v>
                </c:pt>
                <c:pt idx="36">
                  <c:v>0.10595417475439273</c:v>
                </c:pt>
                <c:pt idx="37">
                  <c:v>9.7165211253098183E-2</c:v>
                </c:pt>
                <c:pt idx="38">
                  <c:v>8.9136281265719597E-2</c:v>
                </c:pt>
                <c:pt idx="39">
                  <c:v>8.1801037445417335E-2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1-4F28-944D-C43FBF35492C}"/>
            </c:ext>
          </c:extLst>
        </c:ser>
        <c:ser>
          <c:idx val="3"/>
          <c:order val="3"/>
          <c:tx>
            <c:strRef>
              <c:f>'No censoring_KM'!$I$2:$I$3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censoring_KM'!$I$4:$I$43</c:f>
              <c:numCache>
                <c:formatCode>0.00%</c:formatCode>
                <c:ptCount val="40"/>
                <c:pt idx="0">
                  <c:v>1</c:v>
                </c:pt>
                <c:pt idx="1">
                  <c:v>0.99997046747730511</c:v>
                </c:pt>
                <c:pt idx="2">
                  <c:v>0.99966191635244761</c:v>
                </c:pt>
                <c:pt idx="3">
                  <c:v>0.99859410776120516</c:v>
                </c:pt>
                <c:pt idx="4">
                  <c:v>0.9961421089151723</c:v>
                </c:pt>
                <c:pt idx="5">
                  <c:v>0.99158153099448576</c:v>
                </c:pt>
                <c:pt idx="6">
                  <c:v>0.984133731569381</c:v>
                </c:pt>
                <c:pt idx="7">
                  <c:v>0.9730210628134619</c:v>
                </c:pt>
                <c:pt idx="8">
                  <c:v>0.95753407887617803</c:v>
                </c:pt>
                <c:pt idx="9">
                  <c:v>0.9371070587566126</c:v>
                </c:pt>
                <c:pt idx="10">
                  <c:v>0.91139300191473804</c:v>
                </c:pt>
                <c:pt idx="11">
                  <c:v>0.8803253419325866</c:v>
                </c:pt>
                <c:pt idx="12">
                  <c:v>0.84415268282867684</c:v>
                </c:pt>
                <c:pt idx="13">
                  <c:v>0.80343615772704446</c:v>
                </c:pt>
                <c:pt idx="14">
                  <c:v>0.7590063285018569</c:v>
                </c:pt>
                <c:pt idx="15">
                  <c:v>0.71188579207820046</c:v>
                </c:pt>
                <c:pt idx="16">
                  <c:v>0.66319157051486577</c:v>
                </c:pt>
                <c:pt idx="17">
                  <c:v>0.61403507871949059</c:v>
                </c:pt>
                <c:pt idx="18">
                  <c:v>0.56543597085538655</c:v>
                </c:pt>
                <c:pt idx="19">
                  <c:v>0.51826064365106772</c:v>
                </c:pt>
                <c:pt idx="20">
                  <c:v>0.47318912338786012</c:v>
                </c:pt>
                <c:pt idx="21">
                  <c:v>0.43070793509830357</c:v>
                </c:pt>
                <c:pt idx="22">
                  <c:v>0.39112276798979895</c:v>
                </c:pt>
                <c:pt idx="23">
                  <c:v>0.35458350341138384</c:v>
                </c:pt>
                <c:pt idx="24">
                  <c:v>0.32111482382721696</c:v>
                </c:pt>
                <c:pt idx="25">
                  <c:v>0.29064726640154187</c:v>
                </c:pt>
                <c:pt idx="26">
                  <c:v>0.26304545217923403</c:v>
                </c:pt>
                <c:pt idx="27">
                  <c:v>0.23813183924112102</c:v>
                </c:pt>
                <c:pt idx="28">
                  <c:v>0.2157055249122975</c:v>
                </c:pt>
                <c:pt idx="29">
                  <c:v>0.1955563550330098</c:v>
                </c:pt>
                <c:pt idx="30">
                  <c:v>0.17747497523691277</c:v>
                </c:pt>
                <c:pt idx="31">
                  <c:v>0.16125959087979339</c:v>
                </c:pt>
                <c:pt idx="32">
                  <c:v>0.1467201866847424</c:v>
                </c:pt>
                <c:pt idx="33">
                  <c:v>0.13368086684254196</c:v>
                </c:pt>
                <c:pt idx="34">
                  <c:v>0.12198085845187411</c:v>
                </c:pt>
                <c:pt idx="35">
                  <c:v>0.11147460304556633</c:v>
                </c:pt>
                <c:pt idx="36">
                  <c:v>0.10203125601182393</c:v>
                </c:pt>
                <c:pt idx="37">
                  <c:v>9.3533826963438801E-2</c:v>
                </c:pt>
                <c:pt idx="38">
                  <c:v>8.5878125793992163E-2</c:v>
                </c:pt>
                <c:pt idx="39">
                  <c:v>7.8971627281052822E-2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E1-4F28-944D-C43FBF35492C}"/>
            </c:ext>
          </c:extLst>
        </c:ser>
        <c:ser>
          <c:idx val="4"/>
          <c:order val="4"/>
          <c:tx>
            <c:strRef>
              <c:f>'No censoring_KM'!$AI$2:$AI$3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censoring_KM'!$AI$4:$AI$37</c:f>
              <c:numCache>
                <c:formatCode>0.00%</c:formatCode>
                <c:ptCount val="34"/>
                <c:pt idx="0">
                  <c:v>1</c:v>
                </c:pt>
                <c:pt idx="1">
                  <c:v>0.99665999999999999</c:v>
                </c:pt>
                <c:pt idx="2">
                  <c:v>0.99626499999999996</c:v>
                </c:pt>
                <c:pt idx="3">
                  <c:v>0.99518333333333331</c:v>
                </c:pt>
                <c:pt idx="4">
                  <c:v>0.98943000000000003</c:v>
                </c:pt>
                <c:pt idx="5">
                  <c:v>0.97891499999999998</c:v>
                </c:pt>
                <c:pt idx="6">
                  <c:v>0.97467999999999999</c:v>
                </c:pt>
                <c:pt idx="7">
                  <c:v>0.97315000000000007</c:v>
                </c:pt>
                <c:pt idx="8">
                  <c:v>0.95837499999999998</c:v>
                </c:pt>
                <c:pt idx="9">
                  <c:v>0.94220333333333339</c:v>
                </c:pt>
                <c:pt idx="10">
                  <c:v>0.93130333333333348</c:v>
                </c:pt>
                <c:pt idx="11">
                  <c:v>0.92209000000000008</c:v>
                </c:pt>
                <c:pt idx="12">
                  <c:v>0.91426666666666667</c:v>
                </c:pt>
                <c:pt idx="13">
                  <c:v>0.89126666666666665</c:v>
                </c:pt>
                <c:pt idx="14">
                  <c:v>0.86467000000000005</c:v>
                </c:pt>
                <c:pt idx="15">
                  <c:v>0.85169499999999998</c:v>
                </c:pt>
                <c:pt idx="16">
                  <c:v>0.8288633333333334</c:v>
                </c:pt>
                <c:pt idx="17">
                  <c:v>0.81023999999999996</c:v>
                </c:pt>
                <c:pt idx="18">
                  <c:v>0.7893</c:v>
                </c:pt>
                <c:pt idx="19">
                  <c:v>0.781945</c:v>
                </c:pt>
                <c:pt idx="20">
                  <c:v>0.76020333333333323</c:v>
                </c:pt>
                <c:pt idx="21">
                  <c:v>0.73133666666666663</c:v>
                </c:pt>
                <c:pt idx="22">
                  <c:v>0.70702500000000001</c:v>
                </c:pt>
                <c:pt idx="23">
                  <c:v>0.69275333333333344</c:v>
                </c:pt>
                <c:pt idx="24">
                  <c:v>0.67436666666666667</c:v>
                </c:pt>
                <c:pt idx="25">
                  <c:v>0.66095999999999999</c:v>
                </c:pt>
                <c:pt idx="26">
                  <c:v>0.63520500000000002</c:v>
                </c:pt>
                <c:pt idx="27">
                  <c:v>0.578295</c:v>
                </c:pt>
                <c:pt idx="28">
                  <c:v>0.52177800000000008</c:v>
                </c:pt>
                <c:pt idx="29">
                  <c:v>0.50358000000000003</c:v>
                </c:pt>
                <c:pt idx="30">
                  <c:v>0.49162499999999998</c:v>
                </c:pt>
                <c:pt idx="31">
                  <c:v>0.48054999999999998</c:v>
                </c:pt>
                <c:pt idx="32">
                  <c:v>0.48054999999999998</c:v>
                </c:pt>
                <c:pt idx="33">
                  <c:v>0.48054999999999998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E1-4F28-944D-C43FBF354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 Women Underweight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censoring_KM'!$J$2:$J$3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censoring_KM'!$J$4:$J$43</c:f>
              <c:numCache>
                <c:formatCode>0.00%</c:formatCode>
                <c:ptCount val="40"/>
                <c:pt idx="0">
                  <c:v>1</c:v>
                </c:pt>
                <c:pt idx="1">
                  <c:v>0.9395172085648168</c:v>
                </c:pt>
                <c:pt idx="2">
                  <c:v>0.8826925851894255</c:v>
                </c:pt>
                <c:pt idx="3">
                  <c:v>0.82930487365803074</c:v>
                </c:pt>
                <c:pt idx="4">
                  <c:v>0.77914619994839118</c:v>
                </c:pt>
                <c:pt idx="5">
                  <c:v>0.73202126283939706</c:v>
                </c:pt>
                <c:pt idx="6">
                  <c:v>0.68774657347296242</c:v>
                </c:pt>
                <c:pt idx="7">
                  <c:v>0.6461497409093353</c:v>
                </c:pt>
                <c:pt idx="8">
                  <c:v>0.60706880089401838</c:v>
                </c:pt>
                <c:pt idx="9">
                  <c:v>0.57035158522273877</c:v>
                </c:pt>
                <c:pt idx="10">
                  <c:v>0.53585512924898571</c:v>
                </c:pt>
                <c:pt idx="11">
                  <c:v>0.50344511522714619</c:v>
                </c:pt>
                <c:pt idx="12">
                  <c:v>0.47299534932380088</c:v>
                </c:pt>
                <c:pt idx="13">
                  <c:v>0.4443872702608378</c:v>
                </c:pt>
                <c:pt idx="14">
                  <c:v>0.4175094876772012</c:v>
                </c:pt>
                <c:pt idx="15">
                  <c:v>0.39225734841181087</c:v>
                </c:pt>
                <c:pt idx="16">
                  <c:v>0.36853252901890132</c:v>
                </c:pt>
                <c:pt idx="17">
                  <c:v>0.3462426529291705</c:v>
                </c:pt>
                <c:pt idx="18">
                  <c:v>0.32530093076609096</c:v>
                </c:pt>
                <c:pt idx="19">
                  <c:v>0.30562582241689451</c:v>
                </c:pt>
                <c:pt idx="20">
                  <c:v>0.28714071954244713</c:v>
                </c:pt>
                <c:pt idx="21">
                  <c:v>0.26977364728981285</c:v>
                </c:pt>
                <c:pt idx="22">
                  <c:v>0.25345698404607447</c:v>
                </c:pt>
                <c:pt idx="23">
                  <c:v>0.23812719814222519</c:v>
                </c:pt>
                <c:pt idx="24">
                  <c:v>0.22372460048194442</c:v>
                </c:pt>
                <c:pt idx="25">
                  <c:v>0.21019311213207531</c:v>
                </c:pt>
                <c:pt idx="26">
                  <c:v>0.19748004596987889</c:v>
                </c:pt>
                <c:pt idx="27">
                  <c:v>0.18553590153687236</c:v>
                </c:pt>
                <c:pt idx="28">
                  <c:v>0.17431417230047902</c:v>
                </c:pt>
                <c:pt idx="29">
                  <c:v>0.16377116457303253</c:v>
                </c:pt>
                <c:pt idx="30">
                  <c:v>0.15386582738306476</c:v>
                </c:pt>
                <c:pt idx="31">
                  <c:v>0.14455959263645293</c:v>
                </c:pt>
                <c:pt idx="32">
                  <c:v>0.13581622494506734</c:v>
                </c:pt>
                <c:pt idx="33">
                  <c:v>0.1276016805382009</c:v>
                </c:pt>
                <c:pt idx="34">
                  <c:v>0.11988397470743001</c:v>
                </c:pt>
                <c:pt idx="35">
                  <c:v>0.11263305726877973</c:v>
                </c:pt>
                <c:pt idx="36">
                  <c:v>0.10582069555728511</c:v>
                </c:pt>
                <c:pt idx="37">
                  <c:v>9.9420364498367816E-2</c:v>
                </c:pt>
                <c:pt idx="38">
                  <c:v>9.3407143328003123E-2</c:v>
                </c:pt>
                <c:pt idx="39">
                  <c:v>8.7757618559539285E-2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B-4027-AFA6-385F30A49BF9}"/>
            </c:ext>
          </c:extLst>
        </c:ser>
        <c:ser>
          <c:idx val="1"/>
          <c:order val="1"/>
          <c:tx>
            <c:strRef>
              <c:f>'No censoring_KM'!$K$2:$K$3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censoring_KM'!$K$4:$K$43</c:f>
              <c:numCache>
                <c:formatCode>0.00%</c:formatCode>
                <c:ptCount val="40"/>
                <c:pt idx="0">
                  <c:v>1</c:v>
                </c:pt>
                <c:pt idx="1">
                  <c:v>0.9935953120300286</c:v>
                </c:pt>
                <c:pt idx="2">
                  <c:v>0.97848071434109263</c:v>
                </c:pt>
                <c:pt idx="3">
                  <c:v>0.95657262411078714</c:v>
                </c:pt>
                <c:pt idx="4">
                  <c:v>0.92899346307408259</c:v>
                </c:pt>
                <c:pt idx="5">
                  <c:v>0.89666810662098384</c:v>
                </c:pt>
                <c:pt idx="6">
                  <c:v>0.86043174026333891</c:v>
                </c:pt>
                <c:pt idx="7">
                  <c:v>0.82106256199138161</c:v>
                </c:pt>
                <c:pt idx="8">
                  <c:v>0.77929143629241304</c:v>
                </c:pt>
                <c:pt idx="9">
                  <c:v>0.73580290714210217</c:v>
                </c:pt>
                <c:pt idx="10">
                  <c:v>0.69123290721321839</c:v>
                </c:pt>
                <c:pt idx="11">
                  <c:v>0.646165503368067</c:v>
                </c:pt>
                <c:pt idx="12">
                  <c:v>0.60112980855287124</c:v>
                </c:pt>
                <c:pt idx="13">
                  <c:v>0.5565976237625565</c:v>
                </c:pt>
                <c:pt idx="14">
                  <c:v>0.51298207564130283</c:v>
                </c:pt>
                <c:pt idx="15">
                  <c:v>0.47063734351224074</c:v>
                </c:pt>
                <c:pt idx="16">
                  <c:v>0.42985946426839228</c:v>
                </c:pt>
                <c:pt idx="17">
                  <c:v>0.39088813694826413</c:v>
                </c:pt>
                <c:pt idx="18">
                  <c:v>0.35390940708224139</c:v>
                </c:pt>
                <c:pt idx="19">
                  <c:v>0.31905908642093972</c:v>
                </c:pt>
                <c:pt idx="20">
                  <c:v>0.2864267518402096</c:v>
                </c:pt>
                <c:pt idx="21">
                  <c:v>0.2560601649644772</c:v>
                </c:pt>
                <c:pt idx="22">
                  <c:v>0.22796995906475162</c:v>
                </c:pt>
                <c:pt idx="23">
                  <c:v>0.20213445023230389</c:v>
                </c:pt>
                <c:pt idx="24">
                  <c:v>0.17850444416129127</c:v>
                </c:pt>
                <c:pt idx="25">
                  <c:v>0.15700792677077297</c:v>
                </c:pt>
                <c:pt idx="26">
                  <c:v>0.13755454522255145</c:v>
                </c:pt>
                <c:pt idx="27">
                  <c:v>0.12003980468284703</c:v>
                </c:pt>
                <c:pt idx="28">
                  <c:v>0.10434892463582734</c:v>
                </c:pt>
                <c:pt idx="29">
                  <c:v>9.0360316049058878E-2</c:v>
                </c:pt>
                <c:pt idx="30">
                  <c:v>7.7948656731859148E-2</c:v>
                </c:pt>
                <c:pt idx="31">
                  <c:v>6.6987556477364193E-2</c:v>
                </c:pt>
                <c:pt idx="32">
                  <c:v>5.735181582800488E-2</c:v>
                </c:pt>
                <c:pt idx="33">
                  <c:v>4.8919292456640277E-2</c:v>
                </c:pt>
                <c:pt idx="34">
                  <c:v>4.1572397213916007E-2</c:v>
                </c:pt>
                <c:pt idx="35">
                  <c:v>3.5199247937973209E-2</c:v>
                </c:pt>
                <c:pt idx="36">
                  <c:v>2.9694513298441364E-2</c:v>
                </c:pt>
                <c:pt idx="37">
                  <c:v>2.4959981440059235E-2</c:v>
                </c:pt>
                <c:pt idx="38">
                  <c:v>2.0904889218143003E-2</c:v>
                </c:pt>
                <c:pt idx="39">
                  <c:v>1.7446047608865672E-2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B-4027-AFA6-385F30A49BF9}"/>
            </c:ext>
          </c:extLst>
        </c:ser>
        <c:ser>
          <c:idx val="2"/>
          <c:order val="2"/>
          <c:tx>
            <c:strRef>
              <c:f>'No censoring_KM'!$L$2:$L$3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censoring_KM'!$L$4:$L$43</c:f>
              <c:numCache>
                <c:formatCode>0.00%</c:formatCode>
                <c:ptCount val="40"/>
                <c:pt idx="0">
                  <c:v>1</c:v>
                </c:pt>
                <c:pt idx="1">
                  <c:v>0.99939410210822588</c:v>
                </c:pt>
                <c:pt idx="2">
                  <c:v>0.99059666556077641</c:v>
                </c:pt>
                <c:pt idx="3">
                  <c:v>0.96642186897640059</c:v>
                </c:pt>
                <c:pt idx="4">
                  <c:v>0.9282106348340402</c:v>
                </c:pt>
                <c:pt idx="5">
                  <c:v>0.88042701322197281</c:v>
                </c:pt>
                <c:pt idx="6">
                  <c:v>0.82738423082858459</c:v>
                </c:pt>
                <c:pt idx="7">
                  <c:v>0.77236947661523281</c:v>
                </c:pt>
                <c:pt idx="8">
                  <c:v>0.71764010800321087</c:v>
                </c:pt>
                <c:pt idx="9">
                  <c:v>0.66464165893176763</c:v>
                </c:pt>
                <c:pt idx="10">
                  <c:v>0.61423576767465415</c:v>
                </c:pt>
                <c:pt idx="11">
                  <c:v>0.56688348010983924</c:v>
                </c:pt>
                <c:pt idx="12">
                  <c:v>0.52277956502395706</c:v>
                </c:pt>
                <c:pt idx="13">
                  <c:v>0.48194675986460778</c:v>
                </c:pt>
                <c:pt idx="14">
                  <c:v>0.4443003452201455</c:v>
                </c:pt>
                <c:pt idx="15">
                  <c:v>0.40969170122972631</c:v>
                </c:pt>
                <c:pt idx="16">
                  <c:v>0.37793730438014306</c:v>
                </c:pt>
                <c:pt idx="17">
                  <c:v>0.34883776159710944</c:v>
                </c:pt>
                <c:pt idx="18">
                  <c:v>0.32219007887835982</c:v>
                </c:pt>
                <c:pt idx="19">
                  <c:v>0.29779536244028404</c:v>
                </c:pt>
                <c:pt idx="20">
                  <c:v>0.2754634544630431</c:v>
                </c:pt>
                <c:pt idx="21">
                  <c:v>0.25501552679480233</c:v>
                </c:pt>
                <c:pt idx="22">
                  <c:v>0.23628532850667705</c:v>
                </c:pt>
                <c:pt idx="23">
                  <c:v>0.21911955967159624</c:v>
                </c:pt>
                <c:pt idx="24">
                  <c:v>0.20337769122845384</c:v>
                </c:pt>
                <c:pt idx="25">
                  <c:v>0.18893144668377448</c:v>
                </c:pt>
                <c:pt idx="26">
                  <c:v>0.17566409029396912</c:v>
                </c:pt>
                <c:pt idx="27">
                  <c:v>0.16346961779160629</c:v>
                </c:pt>
                <c:pt idx="28">
                  <c:v>0.15225191254994008</c:v>
                </c:pt>
                <c:pt idx="29">
                  <c:v>0.14192390747284289</c:v>
                </c:pt>
                <c:pt idx="30">
                  <c:v>0.13240677754208008</c:v>
                </c:pt>
                <c:pt idx="31">
                  <c:v>0.12362917758412717</c:v>
                </c:pt>
                <c:pt idx="32">
                  <c:v>0.11552653287820425</c:v>
                </c:pt>
                <c:pt idx="33">
                  <c:v>0.10804038564433094</c:v>
                </c:pt>
                <c:pt idx="34">
                  <c:v>0.1011177974854427</c:v>
                </c:pt>
                <c:pt idx="35">
                  <c:v>9.4710805999565495E-2</c:v>
                </c:pt>
                <c:pt idx="36">
                  <c:v>8.8775932672685909E-2</c:v>
                </c:pt>
                <c:pt idx="37">
                  <c:v>8.3273738565088795E-2</c:v>
                </c:pt>
                <c:pt idx="38">
                  <c:v>7.816842404382407E-2</c:v>
                </c:pt>
                <c:pt idx="39">
                  <c:v>7.3427468774393101E-2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B-4027-AFA6-385F30A49BF9}"/>
            </c:ext>
          </c:extLst>
        </c:ser>
        <c:ser>
          <c:idx val="3"/>
          <c:order val="3"/>
          <c:tx>
            <c:strRef>
              <c:f>'No censoring_KM'!$M$2:$M$3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censoring_KM'!$M$4:$M$43</c:f>
              <c:numCache>
                <c:formatCode>0.00%</c:formatCode>
                <c:ptCount val="40"/>
                <c:pt idx="0">
                  <c:v>1</c:v>
                </c:pt>
                <c:pt idx="1">
                  <c:v>0.99724829054137876</c:v>
                </c:pt>
                <c:pt idx="2">
                  <c:v>0.98697388459339819</c:v>
                </c:pt>
                <c:pt idx="3">
                  <c:v>0.96808266971120971</c:v>
                </c:pt>
                <c:pt idx="4">
                  <c:v>0.94062086685405522</c:v>
                </c:pt>
                <c:pt idx="5">
                  <c:v>0.90540269431562082</c:v>
                </c:pt>
                <c:pt idx="6">
                  <c:v>0.86378369425059909</c:v>
                </c:pt>
                <c:pt idx="7">
                  <c:v>0.81742738757239197</c:v>
                </c:pt>
                <c:pt idx="8">
                  <c:v>0.76808103254058568</c:v>
                </c:pt>
                <c:pt idx="9">
                  <c:v>0.71739152101136261</c:v>
                </c:pt>
                <c:pt idx="10">
                  <c:v>0.66678078110068295</c:v>
                </c:pt>
                <c:pt idx="11">
                  <c:v>0.61738305926990267</c:v>
                </c:pt>
                <c:pt idx="12">
                  <c:v>0.57003359036314682</c:v>
                </c:pt>
                <c:pt idx="13">
                  <c:v>0.52529238243641874</c:v>
                </c:pt>
                <c:pt idx="14">
                  <c:v>0.48348701489503915</c:v>
                </c:pt>
                <c:pt idx="15">
                  <c:v>0.44476182153041144</c:v>
                </c:pt>
                <c:pt idx="16">
                  <c:v>0.40912521411015562</c:v>
                </c:pt>
                <c:pt idx="17">
                  <c:v>0.3764907562309967</c:v>
                </c:pt>
                <c:pt idx="18">
                  <c:v>0.34671037033411495</c:v>
                </c:pt>
                <c:pt idx="19">
                  <c:v>0.31959975753040726</c:v>
                </c:pt>
                <c:pt idx="20">
                  <c:v>0.29495697369339274</c:v>
                </c:pt>
                <c:pt idx="21">
                  <c:v>0.27257542023049153</c:v>
                </c:pt>
                <c:pt idx="22">
                  <c:v>0.25225250872304256</c:v>
                </c:pt>
                <c:pt idx="23">
                  <c:v>0.2337951078965792</c:v>
                </c:pt>
                <c:pt idx="24">
                  <c:v>0.21702267830976638</c:v>
                </c:pt>
                <c:pt idx="25">
                  <c:v>0.20176879810541129</c:v>
                </c:pt>
                <c:pt idx="26">
                  <c:v>0.18788160644902258</c:v>
                </c:pt>
                <c:pt idx="27">
                  <c:v>0.17522354758436456</c:v>
                </c:pt>
                <c:pt idx="28">
                  <c:v>0.16367068700314694</c:v>
                </c:pt>
                <c:pt idx="29">
                  <c:v>0.15311178767891706</c:v>
                </c:pt>
                <c:pt idx="30">
                  <c:v>0.14344727326779311</c:v>
                </c:pt>
                <c:pt idx="31">
                  <c:v>0.13458816150210701</c:v>
                </c:pt>
                <c:pt idx="32">
                  <c:v>0.1264550203309176</c:v>
                </c:pt>
                <c:pt idx="33">
                  <c:v>0.1189769782040629</c:v>
                </c:pt>
                <c:pt idx="34">
                  <c:v>0.11209080557559875</c:v>
                </c:pt>
                <c:pt idx="35">
                  <c:v>0.10574007521913557</c:v>
                </c:pt>
                <c:pt idx="36">
                  <c:v>9.9874402840112647E-2</c:v>
                </c:pt>
                <c:pt idx="37">
                  <c:v>9.4448765686557065E-2</c:v>
                </c:pt>
                <c:pt idx="38">
                  <c:v>8.9422894653053447E-2</c:v>
                </c:pt>
                <c:pt idx="39">
                  <c:v>8.4760734217558878E-2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B-4027-AFA6-385F30A49BF9}"/>
            </c:ext>
          </c:extLst>
        </c:ser>
        <c:ser>
          <c:idx val="4"/>
          <c:order val="4"/>
          <c:tx>
            <c:strRef>
              <c:f>'No censoring_KM'!$AJ$2:$AJ$3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censoring_KM'!$AJ$4:$AJ$34</c:f>
              <c:numCache>
                <c:formatCode>0.00%</c:formatCode>
                <c:ptCount val="31"/>
                <c:pt idx="0">
                  <c:v>1</c:v>
                </c:pt>
                <c:pt idx="1">
                  <c:v>0.99621000000000004</c:v>
                </c:pt>
                <c:pt idx="2">
                  <c:v>0.98881333333333343</c:v>
                </c:pt>
                <c:pt idx="3">
                  <c:v>0.97564499999999998</c:v>
                </c:pt>
                <c:pt idx="4">
                  <c:v>0.95213000000000003</c:v>
                </c:pt>
                <c:pt idx="5">
                  <c:v>0.92394666666666669</c:v>
                </c:pt>
                <c:pt idx="6">
                  <c:v>0.88493333333333324</c:v>
                </c:pt>
                <c:pt idx="7">
                  <c:v>0.86108999999999991</c:v>
                </c:pt>
                <c:pt idx="8">
                  <c:v>0.82539666666666667</c:v>
                </c:pt>
                <c:pt idx="9">
                  <c:v>0.80980000000000008</c:v>
                </c:pt>
                <c:pt idx="10">
                  <c:v>0.79389333333333323</c:v>
                </c:pt>
                <c:pt idx="11">
                  <c:v>0.78239000000000003</c:v>
                </c:pt>
                <c:pt idx="12">
                  <c:v>0.77036000000000004</c:v>
                </c:pt>
                <c:pt idx="13">
                  <c:v>0.74923333333333331</c:v>
                </c:pt>
                <c:pt idx="14">
                  <c:v>0.74632000000000009</c:v>
                </c:pt>
                <c:pt idx="15">
                  <c:v>0.72861333333333322</c:v>
                </c:pt>
                <c:pt idx="16">
                  <c:v>0.69251333333333331</c:v>
                </c:pt>
                <c:pt idx="17">
                  <c:v>0.65941666666666665</c:v>
                </c:pt>
                <c:pt idx="18">
                  <c:v>0.65139000000000002</c:v>
                </c:pt>
                <c:pt idx="19">
                  <c:v>0.60829</c:v>
                </c:pt>
                <c:pt idx="20">
                  <c:v>0.55386666666666662</c:v>
                </c:pt>
                <c:pt idx="21">
                  <c:v>0.54309000000000007</c:v>
                </c:pt>
                <c:pt idx="22">
                  <c:v>0.54303999999999997</c:v>
                </c:pt>
                <c:pt idx="23">
                  <c:v>0.51815333333333335</c:v>
                </c:pt>
                <c:pt idx="24">
                  <c:v>0.48687333333333332</c:v>
                </c:pt>
                <c:pt idx="25">
                  <c:v>0.47902500000000003</c:v>
                </c:pt>
                <c:pt idx="26">
                  <c:v>0.46629499999999996</c:v>
                </c:pt>
                <c:pt idx="27">
                  <c:v>0.44766</c:v>
                </c:pt>
                <c:pt idx="28">
                  <c:v>0.44075333333333333</c:v>
                </c:pt>
                <c:pt idx="29">
                  <c:v>0.38965250000000001</c:v>
                </c:pt>
                <c:pt idx="30">
                  <c:v>0.33893249999999997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1B-4027-AFA6-385F30A4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 Women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censoring_KM'!$N$2:$N$3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censoring_KM'!$N$4:$N$43</c:f>
              <c:numCache>
                <c:formatCode>0.00%</c:formatCode>
                <c:ptCount val="40"/>
                <c:pt idx="0">
                  <c:v>1</c:v>
                </c:pt>
                <c:pt idx="1">
                  <c:v>0.93801063057792655</c:v>
                </c:pt>
                <c:pt idx="2">
                  <c:v>0.87986394307719951</c:v>
                </c:pt>
                <c:pt idx="3">
                  <c:v>0.8253217320686248</c:v>
                </c:pt>
                <c:pt idx="4">
                  <c:v>0.77416055832735731</c:v>
                </c:pt>
                <c:pt idx="5">
                  <c:v>0.72617083348520417</c:v>
                </c:pt>
                <c:pt idx="6">
                  <c:v>0.68115596142475487</c:v>
                </c:pt>
                <c:pt idx="7">
                  <c:v>0.63893153289794813</c:v>
                </c:pt>
                <c:pt idx="8">
                  <c:v>0.59932457006972562</c:v>
                </c:pt>
                <c:pt idx="9">
                  <c:v>0.56217281789194795</c:v>
                </c:pt>
                <c:pt idx="10">
                  <c:v>0.52732407940459602</c:v>
                </c:pt>
                <c:pt idx="11">
                  <c:v>0.49463559224122977</c:v>
                </c:pt>
                <c:pt idx="12">
                  <c:v>0.46397344378448208</c:v>
                </c:pt>
                <c:pt idx="13">
                  <c:v>0.43521202257569425</c:v>
                </c:pt>
                <c:pt idx="14">
                  <c:v>0.40823350373132178</c:v>
                </c:pt>
                <c:pt idx="15">
                  <c:v>0.38292736625805351</c:v>
                </c:pt>
                <c:pt idx="16">
                  <c:v>0.35918994028926138</c:v>
                </c:pt>
                <c:pt idx="17">
                  <c:v>0.33692398238797783</c:v>
                </c:pt>
                <c:pt idx="18">
                  <c:v>0.31603827717657335</c:v>
                </c:pt>
                <c:pt idx="19">
                  <c:v>0.29644726366115914</c:v>
                </c:pt>
                <c:pt idx="20">
                  <c:v>0.27807068471990476</c:v>
                </c:pt>
                <c:pt idx="21">
                  <c:v>0.26083325831935367</c:v>
                </c:pt>
                <c:pt idx="22">
                  <c:v>0.24466436911183212</c:v>
                </c:pt>
                <c:pt idx="23">
                  <c:v>0.2294977791505402</c:v>
                </c:pt>
                <c:pt idx="24">
                  <c:v>0.21527135653723195</c:v>
                </c:pt>
                <c:pt idx="25">
                  <c:v>0.20192682089085465</c:v>
                </c:pt>
                <c:pt idx="26">
                  <c:v>0.1894095045944266</c:v>
                </c:pt>
                <c:pt idx="27">
                  <c:v>0.17766812884207075</c:v>
                </c:pt>
                <c:pt idx="28">
                  <c:v>0.16665459356875109</c:v>
                </c:pt>
                <c:pt idx="29">
                  <c:v>0.15632378040213227</c:v>
                </c:pt>
                <c:pt idx="30">
                  <c:v>0.14663336782932945</c:v>
                </c:pt>
                <c:pt idx="31">
                  <c:v>0.13754365782135436</c:v>
                </c:pt>
                <c:pt idx="32">
                  <c:v>0.12901741320500315</c:v>
                </c:pt>
                <c:pt idx="33">
                  <c:v>0.12101970511595792</c:v>
                </c:pt>
                <c:pt idx="34">
                  <c:v>0.11351776990817442</c:v>
                </c:pt>
                <c:pt idx="35">
                  <c:v>0.10648087493336665</c:v>
                </c:pt>
                <c:pt idx="36">
                  <c:v>9.9880192640736581E-2</c:v>
                </c:pt>
                <c:pt idx="37">
                  <c:v>9.3688682481182103E-2</c:v>
                </c:pt>
                <c:pt idx="38">
                  <c:v>8.7880980132188799E-2</c:v>
                </c:pt>
                <c:pt idx="39">
                  <c:v>8.2433293589600651E-2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E-46C6-A9A2-CB0FA42F549F}"/>
            </c:ext>
          </c:extLst>
        </c:ser>
        <c:ser>
          <c:idx val="1"/>
          <c:order val="1"/>
          <c:tx>
            <c:strRef>
              <c:f>'No censoring_KM'!$O$2:$O$3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censoring_KM'!$O$4:$O$43</c:f>
              <c:numCache>
                <c:formatCode>0.00%</c:formatCode>
                <c:ptCount val="40"/>
                <c:pt idx="0">
                  <c:v>1</c:v>
                </c:pt>
                <c:pt idx="1">
                  <c:v>0.9935953120300286</c:v>
                </c:pt>
                <c:pt idx="2">
                  <c:v>0.97848071434109263</c:v>
                </c:pt>
                <c:pt idx="3">
                  <c:v>0.95657262411078714</c:v>
                </c:pt>
                <c:pt idx="4">
                  <c:v>0.92899346307408259</c:v>
                </c:pt>
                <c:pt idx="5">
                  <c:v>0.89666810662098384</c:v>
                </c:pt>
                <c:pt idx="6">
                  <c:v>0.86043174026333891</c:v>
                </c:pt>
                <c:pt idx="7">
                  <c:v>0.82106256199138161</c:v>
                </c:pt>
                <c:pt idx="8">
                  <c:v>0.77929143629241304</c:v>
                </c:pt>
                <c:pt idx="9">
                  <c:v>0.73580290714210217</c:v>
                </c:pt>
                <c:pt idx="10">
                  <c:v>0.69123290721321839</c:v>
                </c:pt>
                <c:pt idx="11">
                  <c:v>0.646165503368067</c:v>
                </c:pt>
                <c:pt idx="12">
                  <c:v>0.60112980855287124</c:v>
                </c:pt>
                <c:pt idx="13">
                  <c:v>0.5565976237625565</c:v>
                </c:pt>
                <c:pt idx="14">
                  <c:v>0.51298207564130283</c:v>
                </c:pt>
                <c:pt idx="15">
                  <c:v>0.47063734351224074</c:v>
                </c:pt>
                <c:pt idx="16">
                  <c:v>0.42985946426839228</c:v>
                </c:pt>
                <c:pt idx="17">
                  <c:v>0.39088813694826413</c:v>
                </c:pt>
                <c:pt idx="18">
                  <c:v>0.35390940708224139</c:v>
                </c:pt>
                <c:pt idx="19">
                  <c:v>0.31905908642093972</c:v>
                </c:pt>
                <c:pt idx="20">
                  <c:v>0.2864267518402096</c:v>
                </c:pt>
                <c:pt idx="21">
                  <c:v>0.2560601649644772</c:v>
                </c:pt>
                <c:pt idx="22">
                  <c:v>0.22796995906475162</c:v>
                </c:pt>
                <c:pt idx="23">
                  <c:v>0.20213445023230389</c:v>
                </c:pt>
                <c:pt idx="24">
                  <c:v>0.17850444416129127</c:v>
                </c:pt>
                <c:pt idx="25">
                  <c:v>0.15700792677077297</c:v>
                </c:pt>
                <c:pt idx="26">
                  <c:v>0.13755454522255145</c:v>
                </c:pt>
                <c:pt idx="27">
                  <c:v>0.12003980468284703</c:v>
                </c:pt>
                <c:pt idx="28">
                  <c:v>0.10434892463582734</c:v>
                </c:pt>
                <c:pt idx="29">
                  <c:v>9.0360316049058878E-2</c:v>
                </c:pt>
                <c:pt idx="30">
                  <c:v>7.7948656731859148E-2</c:v>
                </c:pt>
                <c:pt idx="31">
                  <c:v>6.6987556477364193E-2</c:v>
                </c:pt>
                <c:pt idx="32">
                  <c:v>5.735181582800488E-2</c:v>
                </c:pt>
                <c:pt idx="33">
                  <c:v>4.8919292456640277E-2</c:v>
                </c:pt>
                <c:pt idx="34">
                  <c:v>4.1572397213916007E-2</c:v>
                </c:pt>
                <c:pt idx="35">
                  <c:v>3.5199247937973209E-2</c:v>
                </c:pt>
                <c:pt idx="36">
                  <c:v>2.9694513298441364E-2</c:v>
                </c:pt>
                <c:pt idx="37">
                  <c:v>2.4959981440059235E-2</c:v>
                </c:pt>
                <c:pt idx="38">
                  <c:v>2.0904889218143003E-2</c:v>
                </c:pt>
                <c:pt idx="39">
                  <c:v>1.7446047608865672E-2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E-46C6-A9A2-CB0FA42F549F}"/>
            </c:ext>
          </c:extLst>
        </c:ser>
        <c:ser>
          <c:idx val="2"/>
          <c:order val="2"/>
          <c:tx>
            <c:strRef>
              <c:f>'No censoring_KM'!$P$2:$P$3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censoring_KM'!$P$4:$P$43</c:f>
              <c:numCache>
                <c:formatCode>0.00%</c:formatCode>
                <c:ptCount val="40"/>
                <c:pt idx="0">
                  <c:v>1</c:v>
                </c:pt>
                <c:pt idx="1">
                  <c:v>0.9999970905192781</c:v>
                </c:pt>
                <c:pt idx="2">
                  <c:v>0.99955866278773142</c:v>
                </c:pt>
                <c:pt idx="3">
                  <c:v>0.99559320374399618</c:v>
                </c:pt>
                <c:pt idx="4">
                  <c:v>0.98291631182418659</c:v>
                </c:pt>
                <c:pt idx="5">
                  <c:v>0.9581311773978084</c:v>
                </c:pt>
                <c:pt idx="6">
                  <c:v>0.92099782401109476</c:v>
                </c:pt>
                <c:pt idx="7">
                  <c:v>0.87354334775998932</c:v>
                </c:pt>
                <c:pt idx="8">
                  <c:v>0.81877454369571401</c:v>
                </c:pt>
                <c:pt idx="9">
                  <c:v>0.75976280615848246</c:v>
                </c:pt>
                <c:pt idx="10">
                  <c:v>0.69916948966160231</c:v>
                </c:pt>
                <c:pt idx="11">
                  <c:v>0.63907729996559159</c:v>
                </c:pt>
                <c:pt idx="12">
                  <c:v>0.58099098860136311</c:v>
                </c:pt>
                <c:pt idx="13">
                  <c:v>0.52591448973740418</c:v>
                </c:pt>
                <c:pt idx="14">
                  <c:v>0.47445160070830461</c:v>
                </c:pt>
                <c:pt idx="15">
                  <c:v>0.42690390131427502</c:v>
                </c:pt>
                <c:pt idx="16">
                  <c:v>0.38335497728869483</c:v>
                </c:pt>
                <c:pt idx="17">
                  <c:v>0.34373804694915533</c:v>
                </c:pt>
                <c:pt idx="18">
                  <c:v>0.30788785296757781</c:v>
                </c:pt>
                <c:pt idx="19">
                  <c:v>0.27557914649531823</c:v>
                </c:pt>
                <c:pt idx="20">
                  <c:v>0.2465544106526607</c:v>
                </c:pt>
                <c:pt idx="21">
                  <c:v>0.22054327562294929</c:v>
                </c:pt>
                <c:pt idx="22">
                  <c:v>0.1972756947641966</c:v>
                </c:pt>
                <c:pt idx="23">
                  <c:v>0.17649053806856607</c:v>
                </c:pt>
                <c:pt idx="24">
                  <c:v>0.15794088439131315</c:v>
                </c:pt>
                <c:pt idx="25">
                  <c:v>0.14139698044683491</c:v>
                </c:pt>
                <c:pt idx="26">
                  <c:v>0.12664758464831105</c:v>
                </c:pt>
                <c:pt idx="27">
                  <c:v>0.11350022054140152</c:v>
                </c:pt>
                <c:pt idx="28">
                  <c:v>0.10178071815136769</c:v>
                </c:pt>
                <c:pt idx="29">
                  <c:v>9.1332312368848312E-2</c:v>
                </c:pt>
                <c:pt idx="30">
                  <c:v>8.2014487072802789E-2</c:v>
                </c:pt>
                <c:pt idx="31">
                  <c:v>7.3701695070232942E-2</c:v>
                </c:pt>
                <c:pt idx="32">
                  <c:v>6.6282041618902943E-2</c:v>
                </c:pt>
                <c:pt idx="33">
                  <c:v>5.9655989048844393E-2</c:v>
                </c:pt>
                <c:pt idx="34">
                  <c:v>5.3735118595555242E-2</c:v>
                </c:pt>
                <c:pt idx="35">
                  <c:v>4.8440970595601818E-2</c:v>
                </c:pt>
                <c:pt idx="36">
                  <c:v>4.3703973888897796E-2</c:v>
                </c:pt>
                <c:pt idx="37">
                  <c:v>3.9462468307352894E-2</c:v>
                </c:pt>
                <c:pt idx="38">
                  <c:v>3.5661819545493079E-2</c:v>
                </c:pt>
                <c:pt idx="39">
                  <c:v>3.2253622805564652E-2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E-46C6-A9A2-CB0FA42F549F}"/>
            </c:ext>
          </c:extLst>
        </c:ser>
        <c:ser>
          <c:idx val="3"/>
          <c:order val="3"/>
          <c:tx>
            <c:strRef>
              <c:f>'No censoring_KM'!$Q$2:$Q$3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censoring_KM'!$Q$4:$Q$43</c:f>
              <c:numCache>
                <c:formatCode>0.00%</c:formatCode>
                <c:ptCount val="40"/>
                <c:pt idx="0">
                  <c:v>1</c:v>
                </c:pt>
                <c:pt idx="1">
                  <c:v>0.99974524106405038</c:v>
                </c:pt>
                <c:pt idx="2">
                  <c:v>0.99780280541450972</c:v>
                </c:pt>
                <c:pt idx="3">
                  <c:v>0.99228516482130324</c:v>
                </c:pt>
                <c:pt idx="4">
                  <c:v>0.9813266975136673</c:v>
                </c:pt>
                <c:pt idx="5">
                  <c:v>0.96329872793338223</c:v>
                </c:pt>
                <c:pt idx="6">
                  <c:v>0.93704444420703703</c:v>
                </c:pt>
                <c:pt idx="7">
                  <c:v>0.90209288556113398</c:v>
                </c:pt>
                <c:pt idx="8">
                  <c:v>0.85878643623774864</c:v>
                </c:pt>
                <c:pt idx="9">
                  <c:v>0.80826763992588968</c:v>
                </c:pt>
                <c:pt idx="10">
                  <c:v>0.75231334214233692</c:v>
                </c:pt>
                <c:pt idx="11">
                  <c:v>0.69305767034170351</c:v>
                </c:pt>
                <c:pt idx="12">
                  <c:v>0.63268154042303004</c:v>
                </c:pt>
                <c:pt idx="13">
                  <c:v>0.57314736155400448</c:v>
                </c:pt>
                <c:pt idx="14">
                  <c:v>0.51602814785463103</c:v>
                </c:pt>
                <c:pt idx="15">
                  <c:v>0.46244077245282672</c:v>
                </c:pt>
                <c:pt idx="16">
                  <c:v>0.41306313261260291</c:v>
                </c:pt>
                <c:pt idx="17">
                  <c:v>0.36820246871810358</c:v>
                </c:pt>
                <c:pt idx="18">
                  <c:v>0.32788403262203542</c:v>
                </c:pt>
                <c:pt idx="19">
                  <c:v>0.29193839555825662</c:v>
                </c:pt>
                <c:pt idx="20">
                  <c:v>0.26007567630423428</c:v>
                </c:pt>
                <c:pt idx="21">
                  <c:v>0.23194263711307944</c:v>
                </c:pt>
                <c:pt idx="22">
                  <c:v>0.20716322262908768</c:v>
                </c:pt>
                <c:pt idx="23">
                  <c:v>0.18536526789130989</c:v>
                </c:pt>
                <c:pt idx="24">
                  <c:v>0.16619666929884044</c:v>
                </c:pt>
                <c:pt idx="25">
                  <c:v>0.14933405760121676</c:v>
                </c:pt>
                <c:pt idx="26">
                  <c:v>0.13448643664569399</c:v>
                </c:pt>
                <c:pt idx="27">
                  <c:v>0.12139563155558677</c:v>
                </c:pt>
                <c:pt idx="28">
                  <c:v>0.10983484904083063</c:v>
                </c:pt>
                <c:pt idx="29">
                  <c:v>9.9606228383715592E-2</c:v>
                </c:pt>
                <c:pt idx="30">
                  <c:v>9.0537950541393922E-2</c:v>
                </c:pt>
                <c:pt idx="31">
                  <c:v>8.2481255200879816E-2</c:v>
                </c:pt>
                <c:pt idx="32">
                  <c:v>7.5307569040006336E-2</c:v>
                </c:pt>
                <c:pt idx="33">
                  <c:v>6.8905852968807288E-2</c:v>
                </c:pt>
                <c:pt idx="34">
                  <c:v>6.3180216019782756E-2</c:v>
                </c:pt>
                <c:pt idx="35">
                  <c:v>5.8047807199248978E-2</c:v>
                </c:pt>
                <c:pt idx="36">
                  <c:v>5.3436975783264354E-2</c:v>
                </c:pt>
                <c:pt idx="37">
                  <c:v>4.9285679603940244E-2</c:v>
                </c:pt>
                <c:pt idx="38">
                  <c:v>4.5540116055489008E-2</c:v>
                </c:pt>
                <c:pt idx="39">
                  <c:v>4.215354938580973E-2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FE-46C6-A9A2-CB0FA42F549F}"/>
            </c:ext>
          </c:extLst>
        </c:ser>
        <c:ser>
          <c:idx val="4"/>
          <c:order val="4"/>
          <c:tx>
            <c:strRef>
              <c:f>'No censoring_KM'!$AK$2:$AK$3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censoring_KM'!$AK$4:$AK$34</c:f>
              <c:numCache>
                <c:formatCode>0.00%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0.99354666666666669</c:v>
                </c:pt>
                <c:pt idx="4">
                  <c:v>0.98110999999999993</c:v>
                </c:pt>
                <c:pt idx="5">
                  <c:v>0.97245333333333328</c:v>
                </c:pt>
                <c:pt idx="6">
                  <c:v>0.95990500000000001</c:v>
                </c:pt>
                <c:pt idx="7">
                  <c:v>0.94406000000000001</c:v>
                </c:pt>
                <c:pt idx="8">
                  <c:v>0.92123666666666659</c:v>
                </c:pt>
                <c:pt idx="9">
                  <c:v>0.89218666666666679</c:v>
                </c:pt>
                <c:pt idx="10">
                  <c:v>0.87904000000000004</c:v>
                </c:pt>
                <c:pt idx="11">
                  <c:v>0.85598333333333321</c:v>
                </c:pt>
                <c:pt idx="12">
                  <c:v>0.82560333333333336</c:v>
                </c:pt>
                <c:pt idx="13">
                  <c:v>0.80702000000000007</c:v>
                </c:pt>
                <c:pt idx="14">
                  <c:v>0.79798999999999998</c:v>
                </c:pt>
                <c:pt idx="15">
                  <c:v>0.78146000000000004</c:v>
                </c:pt>
                <c:pt idx="16">
                  <c:v>0.7468499999999999</c:v>
                </c:pt>
                <c:pt idx="17">
                  <c:v>0.72016499999999994</c:v>
                </c:pt>
                <c:pt idx="18">
                  <c:v>0.69087500000000002</c:v>
                </c:pt>
                <c:pt idx="19">
                  <c:v>0.66461499999999996</c:v>
                </c:pt>
                <c:pt idx="20">
                  <c:v>0.65124000000000004</c:v>
                </c:pt>
                <c:pt idx="21">
                  <c:v>0.64227999999999996</c:v>
                </c:pt>
                <c:pt idx="22">
                  <c:v>0.60208250000000008</c:v>
                </c:pt>
                <c:pt idx="23">
                  <c:v>0.58787</c:v>
                </c:pt>
                <c:pt idx="24">
                  <c:v>0.56896333333333338</c:v>
                </c:pt>
                <c:pt idx="25">
                  <c:v>0.54847000000000001</c:v>
                </c:pt>
                <c:pt idx="26">
                  <c:v>0.52975666666666665</c:v>
                </c:pt>
                <c:pt idx="27">
                  <c:v>0.50287499999999996</c:v>
                </c:pt>
                <c:pt idx="28">
                  <c:v>0.49981999999999999</c:v>
                </c:pt>
                <c:pt idx="29">
                  <c:v>0.50019000000000002</c:v>
                </c:pt>
                <c:pt idx="30">
                  <c:v>0.50007666666666672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FE-46C6-A9A2-CB0FA42F5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</a:t>
            </a:r>
            <a:r>
              <a:rPr lang="en-US" baseline="0"/>
              <a:t> Men Underweight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censoring_KM'!$R$2:$R$3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censoring_KM'!$R$4:$R$43</c:f>
              <c:numCache>
                <c:formatCode>0.00%</c:formatCode>
                <c:ptCount val="40"/>
                <c:pt idx="0">
                  <c:v>1</c:v>
                </c:pt>
                <c:pt idx="1">
                  <c:v>0.95003335613999418</c:v>
                </c:pt>
                <c:pt idx="2">
                  <c:v>0.90256337777862106</c:v>
                </c:pt>
                <c:pt idx="3">
                  <c:v>0.85746531492007272</c:v>
                </c:pt>
                <c:pt idx="4">
                  <c:v>0.81462065090715374</c:v>
                </c:pt>
                <c:pt idx="5">
                  <c:v>0.77391679096226995</c:v>
                </c:pt>
                <c:pt idx="6">
                  <c:v>0.73524676629097951</c:v>
                </c:pt>
                <c:pt idx="7">
                  <c:v>0.69850895297049731</c:v>
                </c:pt>
                <c:pt idx="8">
                  <c:v>0.66360680488439483</c:v>
                </c:pt>
                <c:pt idx="9">
                  <c:v>0.63044860000165992</c:v>
                </c:pt>
                <c:pt idx="10">
                  <c:v>0.59894719933333773</c:v>
                </c:pt>
                <c:pt idx="11">
                  <c:v>0.56901981793330092</c:v>
                </c:pt>
                <c:pt idx="12">
                  <c:v>0.54058780734134226</c:v>
                </c:pt>
                <c:pt idx="13">
                  <c:v>0.51357644889685605</c:v>
                </c:pt>
                <c:pt idx="14">
                  <c:v>0.48791475737994033</c:v>
                </c:pt>
                <c:pt idx="15">
                  <c:v>0.46353529446389574</c:v>
                </c:pt>
                <c:pt idx="16">
                  <c:v>0.44037399148887535</c:v>
                </c:pt>
                <c:pt idx="17">
                  <c:v>0.41836998109094148</c:v>
                </c:pt>
                <c:pt idx="18">
                  <c:v>0.39746543724405303</c:v>
                </c:pt>
                <c:pt idx="19">
                  <c:v>0.37760542329461794</c:v>
                </c:pt>
                <c:pt idx="20">
                  <c:v>0.35873774758924903</c:v>
                </c:pt>
                <c:pt idx="21">
                  <c:v>0.34081282631631638</c:v>
                </c:pt>
                <c:pt idx="22">
                  <c:v>0.32378355320084701</c:v>
                </c:pt>
                <c:pt idx="23">
                  <c:v>0.30760517571033302</c:v>
                </c:pt>
                <c:pt idx="24">
                  <c:v>0.29223517744612026</c:v>
                </c:pt>
                <c:pt idx="25">
                  <c:v>0.27763316641130437</c:v>
                </c:pt>
                <c:pt idx="26">
                  <c:v>0.26376076886150496</c:v>
                </c:pt>
                <c:pt idx="27">
                  <c:v>0.25058152845956083</c:v>
                </c:pt>
                <c:pt idx="28">
                  <c:v>0.23806081046912606</c:v>
                </c:pt>
                <c:pt idx="29">
                  <c:v>0.22616571073539091</c:v>
                </c:pt>
                <c:pt idx="30">
                  <c:v>0.21486496921373052</c:v>
                </c:pt>
                <c:pt idx="31">
                  <c:v>0.20412888781903696</c:v>
                </c:pt>
                <c:pt idx="32">
                  <c:v>0.19392925237984404</c:v>
                </c:pt>
                <c:pt idx="33">
                  <c:v>0.1842392584921432</c:v>
                </c:pt>
                <c:pt idx="34">
                  <c:v>0.17503344107803473</c:v>
                </c:pt>
                <c:pt idx="35">
                  <c:v>0.16628760746409726</c:v>
                </c:pt>
                <c:pt idx="36">
                  <c:v>0.15797877380360625</c:v>
                </c:pt>
                <c:pt idx="37">
                  <c:v>0.15008510467552105</c:v>
                </c:pt>
                <c:pt idx="38">
                  <c:v>0.14258585570150761</c:v>
                </c:pt>
                <c:pt idx="39">
                  <c:v>0.1354613190301962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3-4FCC-ADBD-C26388443350}"/>
            </c:ext>
          </c:extLst>
        </c:ser>
        <c:ser>
          <c:idx val="1"/>
          <c:order val="1"/>
          <c:tx>
            <c:strRef>
              <c:f>'No censoring_KM'!$S$2:$S$3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censoring_KM'!$S$4:$S$43</c:f>
              <c:numCache>
                <c:formatCode>0.00%</c:formatCode>
                <c:ptCount val="40"/>
                <c:pt idx="0">
                  <c:v>1</c:v>
                </c:pt>
                <c:pt idx="1">
                  <c:v>0.99474950572809506</c:v>
                </c:pt>
                <c:pt idx="2">
                  <c:v>0.98221753092017638</c:v>
                </c:pt>
                <c:pt idx="3">
                  <c:v>0.96390560351781041</c:v>
                </c:pt>
                <c:pt idx="4">
                  <c:v>0.9406787480674017</c:v>
                </c:pt>
                <c:pt idx="5">
                  <c:v>0.91324317189527526</c:v>
                </c:pt>
                <c:pt idx="6">
                  <c:v>0.88223560885295194</c:v>
                </c:pt>
                <c:pt idx="7">
                  <c:v>0.84825202891764795</c:v>
                </c:pt>
                <c:pt idx="8">
                  <c:v>0.81185734980216251</c:v>
                </c:pt>
                <c:pt idx="9">
                  <c:v>0.77358770053846548</c:v>
                </c:pt>
                <c:pt idx="10">
                  <c:v>0.73394953196406665</c:v>
                </c:pt>
                <c:pt idx="11">
                  <c:v>0.69341747553051725</c:v>
                </c:pt>
                <c:pt idx="12">
                  <c:v>0.65243189213056119</c:v>
                </c:pt>
                <c:pt idx="13">
                  <c:v>0.61139660874739366</c:v>
                </c:pt>
                <c:pt idx="14">
                  <c:v>0.57067711054665859</c:v>
                </c:pt>
                <c:pt idx="15">
                  <c:v>0.53059932485017092</c:v>
                </c:pt>
                <c:pt idx="16">
                  <c:v>0.49144905280287782</c:v>
                </c:pt>
                <c:pt idx="17">
                  <c:v>0.45347205221207598</c:v>
                </c:pt>
                <c:pt idx="18">
                  <c:v>0.41687474001372626</c:v>
                </c:pt>
                <c:pt idx="19">
                  <c:v>0.3818254593030555</c:v>
                </c:pt>
                <c:pt idx="20">
                  <c:v>0.34845624056515184</c:v>
                </c:pt>
                <c:pt idx="21">
                  <c:v>0.31686497763219351</c:v>
                </c:pt>
                <c:pt idx="22">
                  <c:v>0.28711793461501361</c:v>
                </c:pt>
                <c:pt idx="23">
                  <c:v>0.25925249960305496</c:v>
                </c:pt>
                <c:pt idx="24">
                  <c:v>0.23328010349668085</c:v>
                </c:pt>
                <c:pt idx="25">
                  <c:v>0.20918922725214056</c:v>
                </c:pt>
                <c:pt idx="26">
                  <c:v>0.18694842749093871</c:v>
                </c:pt>
                <c:pt idx="27">
                  <c:v>0.1665093183287214</c:v>
                </c:pt>
                <c:pt idx="28">
                  <c:v>0.14780945595134201</c:v>
                </c:pt>
                <c:pt idx="29">
                  <c:v>0.13077508150324268</c:v>
                </c:pt>
                <c:pt idx="30">
                  <c:v>0.11532368690900346</c:v>
                </c:pt>
                <c:pt idx="31">
                  <c:v>0.10136637703380739</c:v>
                </c:pt>
                <c:pt idx="32">
                  <c:v>8.8810009869954451E-2</c:v>
                </c:pt>
                <c:pt idx="33">
                  <c:v>7.7559104036157678E-2</c:v>
                </c:pt>
                <c:pt idx="34">
                  <c:v>6.7517509667049821E-2</c:v>
                </c:pt>
                <c:pt idx="35">
                  <c:v>5.8589844671995975E-2</c:v>
                </c:pt>
                <c:pt idx="36">
                  <c:v>5.0682703316601727E-2</c:v>
                </c:pt>
                <c:pt idx="37">
                  <c:v>4.3705648125196471E-2</c:v>
                </c:pt>
                <c:pt idx="38">
                  <c:v>3.7571999246174409E-2</c:v>
                </c:pt>
                <c:pt idx="39">
                  <c:v>3.2199437716807146E-2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3-4FCC-ADBD-C26388443350}"/>
            </c:ext>
          </c:extLst>
        </c:ser>
        <c:ser>
          <c:idx val="2"/>
          <c:order val="2"/>
          <c:tx>
            <c:strRef>
              <c:f>'No censoring_KM'!$T$2:$T$3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censoring_KM'!$T$4:$T$43</c:f>
              <c:numCache>
                <c:formatCode>0.00%</c:formatCode>
                <c:ptCount val="40"/>
                <c:pt idx="0">
                  <c:v>1</c:v>
                </c:pt>
                <c:pt idx="1">
                  <c:v>0.99996107775074039</c:v>
                </c:pt>
                <c:pt idx="2">
                  <c:v>0.9983302755295862</c:v>
                </c:pt>
                <c:pt idx="3">
                  <c:v>0.990361414304881</c:v>
                </c:pt>
                <c:pt idx="4">
                  <c:v>0.9724647963887626</c:v>
                </c:pt>
                <c:pt idx="5">
                  <c:v>0.94421112835710752</c:v>
                </c:pt>
                <c:pt idx="6">
                  <c:v>0.90721806387489234</c:v>
                </c:pt>
                <c:pt idx="7">
                  <c:v>0.86385346108969563</c:v>
                </c:pt>
                <c:pt idx="8">
                  <c:v>0.81647421076097881</c:v>
                </c:pt>
                <c:pt idx="9">
                  <c:v>0.76709501648687994</c:v>
                </c:pt>
                <c:pt idx="10">
                  <c:v>0.717297233520793</c:v>
                </c:pt>
                <c:pt idx="11">
                  <c:v>0.66824957694528908</c:v>
                </c:pt>
                <c:pt idx="12">
                  <c:v>0.62077106363194967</c:v>
                </c:pt>
                <c:pt idx="13">
                  <c:v>0.57540256384374144</c:v>
                </c:pt>
                <c:pt idx="14">
                  <c:v>0.53247258176131518</c:v>
                </c:pt>
                <c:pt idx="15">
                  <c:v>0.49215237208292884</c:v>
                </c:pt>
                <c:pt idx="16">
                  <c:v>0.4544998297223819</c:v>
                </c:pt>
                <c:pt idx="17">
                  <c:v>0.41949334263353755</c:v>
                </c:pt>
                <c:pt idx="18">
                  <c:v>0.38705732867620579</c:v>
                </c:pt>
                <c:pt idx="19">
                  <c:v>0.35708116894228104</c:v>
                </c:pt>
                <c:pt idx="20">
                  <c:v>0.32943303396739365</c:v>
                </c:pt>
                <c:pt idx="21">
                  <c:v>0.30396982978313292</c:v>
                </c:pt>
                <c:pt idx="22">
                  <c:v>0.28054423392848293</c:v>
                </c:pt>
                <c:pt idx="23">
                  <c:v>0.25900957132350588</c:v>
                </c:pt>
                <c:pt idx="24">
                  <c:v>0.23922310107278133</c:v>
                </c:pt>
                <c:pt idx="25">
                  <c:v>0.22104814455173327</c:v>
                </c:pt>
                <c:pt idx="26">
                  <c:v>0.20435537657605773</c:v>
                </c:pt>
                <c:pt idx="27">
                  <c:v>0.18902351879129309</c:v>
                </c:pt>
                <c:pt idx="28">
                  <c:v>0.17493961202564023</c:v>
                </c:pt>
                <c:pt idx="29">
                  <c:v>0.16199899754850067</c:v>
                </c:pt>
                <c:pt idx="30">
                  <c:v>0.15010510223583706</c:v>
                </c:pt>
                <c:pt idx="31">
                  <c:v>0.13916909665249177</c:v>
                </c:pt>
                <c:pt idx="32">
                  <c:v>0.1291094757901794</c:v>
                </c:pt>
                <c:pt idx="33">
                  <c:v>0.11985159795465095</c:v>
                </c:pt>
                <c:pt idx="34">
                  <c:v>0.11132720679985897</c:v>
                </c:pt>
                <c:pt idx="35">
                  <c:v>0.10347395380274493</c:v>
                </c:pt>
                <c:pt idx="36">
                  <c:v>9.6234932842611753E-2</c:v>
                </c:pt>
                <c:pt idx="37">
                  <c:v>8.9558234458632313E-2</c:v>
                </c:pt>
                <c:pt idx="38">
                  <c:v>8.3396524408675399E-2</c:v>
                </c:pt>
                <c:pt idx="39">
                  <c:v>7.7706649044907428E-2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3-4FCC-ADBD-C26388443350}"/>
            </c:ext>
          </c:extLst>
        </c:ser>
        <c:ser>
          <c:idx val="3"/>
          <c:order val="3"/>
          <c:tx>
            <c:strRef>
              <c:f>'No censoring_KM'!$U$2:$U$3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censoring_KM'!$U$4:$U$43</c:f>
              <c:numCache>
                <c:formatCode>0.00%</c:formatCode>
                <c:ptCount val="40"/>
                <c:pt idx="0">
                  <c:v>1</c:v>
                </c:pt>
                <c:pt idx="1">
                  <c:v>0.99939209131849549</c:v>
                </c:pt>
                <c:pt idx="2">
                  <c:v>0.99596217158310041</c:v>
                </c:pt>
                <c:pt idx="3">
                  <c:v>0.98785239419583848</c:v>
                </c:pt>
                <c:pt idx="4">
                  <c:v>0.97368956008423235</c:v>
                </c:pt>
                <c:pt idx="5">
                  <c:v>0.95259531840348821</c:v>
                </c:pt>
                <c:pt idx="6">
                  <c:v>0.92424870465393527</c:v>
                </c:pt>
                <c:pt idx="7">
                  <c:v>0.88891193529221069</c:v>
                </c:pt>
                <c:pt idx="8">
                  <c:v>0.84738686807350772</c:v>
                </c:pt>
                <c:pt idx="9">
                  <c:v>0.80089931570758932</c:v>
                </c:pt>
                <c:pt idx="10">
                  <c:v>0.75093284032943386</c:v>
                </c:pt>
                <c:pt idx="11">
                  <c:v>0.69904756800278756</c:v>
                </c:pt>
                <c:pt idx="12">
                  <c:v>0.64671945673962872</c:v>
                </c:pt>
                <c:pt idx="13">
                  <c:v>0.59522405448383375</c:v>
                </c:pt>
                <c:pt idx="14">
                  <c:v>0.5455730086386037</c:v>
                </c:pt>
                <c:pt idx="15">
                  <c:v>0.49849815058481345</c:v>
                </c:pt>
                <c:pt idx="16">
                  <c:v>0.45447037857736539</c:v>
                </c:pt>
                <c:pt idx="17">
                  <c:v>0.41373881836389598</c:v>
                </c:pt>
                <c:pt idx="18">
                  <c:v>0.37637788545143747</c:v>
                </c:pt>
                <c:pt idx="19">
                  <c:v>0.34233362444742288</c:v>
                </c:pt>
                <c:pt idx="20">
                  <c:v>0.31146441749524811</c:v>
                </c:pt>
                <c:pt idx="21">
                  <c:v>0.28357403248625118</c:v>
                </c:pt>
                <c:pt idx="22">
                  <c:v>0.25843684740343997</c:v>
                </c:pt>
                <c:pt idx="23">
                  <c:v>0.23581609424561745</c:v>
                </c:pt>
                <c:pt idx="24">
                  <c:v>0.215476372541793</c:v>
                </c:pt>
                <c:pt idx="25">
                  <c:v>0.19719172837847448</c:v>
                </c:pt>
                <c:pt idx="26">
                  <c:v>0.18075045775604154</c:v>
                </c:pt>
                <c:pt idx="27">
                  <c:v>0.16595758635635113</c:v>
                </c:pt>
                <c:pt idx="28">
                  <c:v>0.15263576488682254</c:v>
                </c:pt>
                <c:pt idx="29">
                  <c:v>0.14062513026884249</c:v>
                </c:pt>
                <c:pt idx="30">
                  <c:v>0.12978252860722719</c:v>
                </c:pt>
                <c:pt idx="31">
                  <c:v>0.11998037633790345</c:v>
                </c:pt>
                <c:pt idx="32">
                  <c:v>0.11110534682802292</c:v>
                </c:pt>
                <c:pt idx="33">
                  <c:v>0.10305700519604163</c:v>
                </c:pt>
                <c:pt idx="34">
                  <c:v>9.5746468576780749E-2</c:v>
                </c:pt>
                <c:pt idx="35">
                  <c:v>8.9095137627162313E-2</c:v>
                </c:pt>
                <c:pt idx="36">
                  <c:v>8.3033523871340151E-2</c:v>
                </c:pt>
                <c:pt idx="37">
                  <c:v>7.750018355049007E-2</c:v>
                </c:pt>
                <c:pt idx="38">
                  <c:v>7.2440759771070964E-2</c:v>
                </c:pt>
                <c:pt idx="39">
                  <c:v>6.7807129340696368E-2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F3-4FCC-ADBD-C26388443350}"/>
            </c:ext>
          </c:extLst>
        </c:ser>
        <c:ser>
          <c:idx val="4"/>
          <c:order val="4"/>
          <c:tx>
            <c:strRef>
              <c:f>'No censoring_KM'!$AL$2:$AL$3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censoring_KM'!$AL$4:$AL$25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0.97645749999999998</c:v>
                </c:pt>
                <c:pt idx="4">
                  <c:v>0.94368857142857132</c:v>
                </c:pt>
                <c:pt idx="5">
                  <c:v>0.89635333333333334</c:v>
                </c:pt>
                <c:pt idx="6">
                  <c:v>0.89631000000000005</c:v>
                </c:pt>
                <c:pt idx="7">
                  <c:v>0.87909250000000005</c:v>
                </c:pt>
                <c:pt idx="8">
                  <c:v>0.84811250000000005</c:v>
                </c:pt>
                <c:pt idx="9">
                  <c:v>0.84809000000000001</c:v>
                </c:pt>
                <c:pt idx="10">
                  <c:v>0.84806749999999997</c:v>
                </c:pt>
                <c:pt idx="11">
                  <c:v>0.84808249999999996</c:v>
                </c:pt>
                <c:pt idx="12">
                  <c:v>0.84804499999999994</c:v>
                </c:pt>
                <c:pt idx="13">
                  <c:v>0.8480833333333333</c:v>
                </c:pt>
                <c:pt idx="14">
                  <c:v>0.84784000000000004</c:v>
                </c:pt>
                <c:pt idx="15">
                  <c:v>0.74229454545454554</c:v>
                </c:pt>
                <c:pt idx="16">
                  <c:v>0.68039000000000005</c:v>
                </c:pt>
                <c:pt idx="17">
                  <c:v>0.61008899999999999</c:v>
                </c:pt>
                <c:pt idx="18">
                  <c:v>0.55633999999999995</c:v>
                </c:pt>
                <c:pt idx="19">
                  <c:v>0.55629333333333342</c:v>
                </c:pt>
                <c:pt idx="20">
                  <c:v>0.55629249999999997</c:v>
                </c:pt>
                <c:pt idx="21">
                  <c:v>0.55627000000000004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F3-4FCC-ADBD-C26388443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Neversmoker</a:t>
            </a:r>
            <a:r>
              <a:rPr lang="en-US" baseline="0"/>
              <a:t> Men Normal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censoring_KM'!$V$2:$V$3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censoring_KM'!$V$4:$V$43</c:f>
              <c:numCache>
                <c:formatCode>0.00%</c:formatCode>
                <c:ptCount val="40"/>
                <c:pt idx="0">
                  <c:v>1</c:v>
                </c:pt>
                <c:pt idx="1">
                  <c:v>0.93661866657903492</c:v>
                </c:pt>
                <c:pt idx="2">
                  <c:v>0.87725452658428948</c:v>
                </c:pt>
                <c:pt idx="3">
                  <c:v>0.82165296493979978</c:v>
                </c:pt>
                <c:pt idx="4">
                  <c:v>0.76957550441262579</c:v>
                </c:pt>
                <c:pt idx="5">
                  <c:v>0.72079878277484177</c:v>
                </c:pt>
                <c:pt idx="6">
                  <c:v>0.67511359479436384</c:v>
                </c:pt>
                <c:pt idx="7">
                  <c:v>0.63232399494567593</c:v>
                </c:pt>
                <c:pt idx="8">
                  <c:v>0.59224645699194745</c:v>
                </c:pt>
                <c:pt idx="9">
                  <c:v>0.55470908683395559</c:v>
                </c:pt>
                <c:pt idx="10">
                  <c:v>0.51955088524969362</c:v>
                </c:pt>
                <c:pt idx="11">
                  <c:v>0.4866210573625252</c:v>
                </c:pt>
                <c:pt idx="12">
                  <c:v>0.45577836587616849</c:v>
                </c:pt>
                <c:pt idx="13">
                  <c:v>0.42689052530250843</c:v>
                </c:pt>
                <c:pt idx="14">
                  <c:v>0.39983363458405924</c:v>
                </c:pt>
                <c:pt idx="15">
                  <c:v>0.37449164567757065</c:v>
                </c:pt>
                <c:pt idx="16">
                  <c:v>0.35075586581951462</c:v>
                </c:pt>
                <c:pt idx="17">
                  <c:v>0.32852449133864869</c:v>
                </c:pt>
                <c:pt idx="18">
                  <c:v>0.30770217101616093</c:v>
                </c:pt>
                <c:pt idx="19">
                  <c:v>0.28819959712063076</c:v>
                </c:pt>
                <c:pt idx="20">
                  <c:v>0.26993312236374029</c:v>
                </c:pt>
                <c:pt idx="21">
                  <c:v>0.25282440113384191</c:v>
                </c:pt>
                <c:pt idx="22">
                  <c:v>0.23680005346862207</c:v>
                </c:pt>
                <c:pt idx="23">
                  <c:v>0.22179135032562497</c:v>
                </c:pt>
                <c:pt idx="24">
                  <c:v>0.20773391880075048</c:v>
                </c:pt>
                <c:pt idx="25">
                  <c:v>0.19456746603039643</c:v>
                </c:pt>
                <c:pt idx="26">
                  <c:v>0.18223552059305156</c:v>
                </c:pt>
                <c:pt idx="27">
                  <c:v>0.17068519030120022</c:v>
                </c:pt>
                <c:pt idx="28">
                  <c:v>0.15986693534469901</c:v>
                </c:pt>
                <c:pt idx="29">
                  <c:v>0.14973435581262876</c:v>
                </c:pt>
                <c:pt idx="30">
                  <c:v>0.14024399268229512</c:v>
                </c:pt>
                <c:pt idx="31">
                  <c:v>0.13135514142181118</c:v>
                </c:pt>
                <c:pt idx="32">
                  <c:v>0.12302967740679736</c:v>
                </c:pt>
                <c:pt idx="33">
                  <c:v>0.11523189240240339</c:v>
                </c:pt>
                <c:pt idx="34">
                  <c:v>0.10792834140931785</c:v>
                </c:pt>
                <c:pt idx="35">
                  <c:v>0.10108769921688215</c:v>
                </c:pt>
                <c:pt idx="36">
                  <c:v>9.4680626048058728E-2</c:v>
                </c:pt>
                <c:pt idx="37">
                  <c:v>8.8679641720000993E-2</c:v>
                </c:pt>
                <c:pt idx="38">
                  <c:v>8.3059007780493896E-2</c:v>
                </c:pt>
                <c:pt idx="39">
                  <c:v>7.7794617114743891E-2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8-4F78-9D8F-09BA9BF6B6C1}"/>
            </c:ext>
          </c:extLst>
        </c:ser>
        <c:ser>
          <c:idx val="1"/>
          <c:order val="1"/>
          <c:tx>
            <c:strRef>
              <c:f>'No censoring_KM'!$W$2:$W$3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censoring_KM'!$W$4:$W$43</c:f>
              <c:numCache>
                <c:formatCode>0.00%</c:formatCode>
                <c:ptCount val="40"/>
                <c:pt idx="0">
                  <c:v>1</c:v>
                </c:pt>
                <c:pt idx="1">
                  <c:v>0.99875053314278939</c:v>
                </c:pt>
                <c:pt idx="2">
                  <c:v>0.99347234709352061</c:v>
                </c:pt>
                <c:pt idx="3">
                  <c:v>0.98289465378392349</c:v>
                </c:pt>
                <c:pt idx="4">
                  <c:v>0.96627650500851792</c:v>
                </c:pt>
                <c:pt idx="5">
                  <c:v>0.94321257674757564</c:v>
                </c:pt>
                <c:pt idx="6">
                  <c:v>0.91358721902597184</c:v>
                </c:pt>
                <c:pt idx="7">
                  <c:v>0.87755483076526375</c:v>
                </c:pt>
                <c:pt idx="8">
                  <c:v>0.83552266922172169</c:v>
                </c:pt>
                <c:pt idx="9">
                  <c:v>0.78812802457320308</c:v>
                </c:pt>
                <c:pt idx="10">
                  <c:v>0.73620690100810005</c:v>
                </c:pt>
                <c:pt idx="11">
                  <c:v>0.68075390771510291</c:v>
                </c:pt>
                <c:pt idx="12">
                  <c:v>0.62287468122735734</c:v>
                </c:pt>
                <c:pt idx="13">
                  <c:v>0.56373327480316204</c:v>
                </c:pt>
                <c:pt idx="14">
                  <c:v>0.50449766502277027</c:v>
                </c:pt>
                <c:pt idx="15">
                  <c:v>0.44628685325956097</c:v>
                </c:pt>
                <c:pt idx="16">
                  <c:v>0.39012298369287474</c:v>
                </c:pt>
                <c:pt idx="17">
                  <c:v>0.33689148599149127</c:v>
                </c:pt>
                <c:pt idx="18">
                  <c:v>0.28731153822537603</c:v>
                </c:pt>
                <c:pt idx="19">
                  <c:v>0.24191822331651028</c:v>
                </c:pt>
                <c:pt idx="20">
                  <c:v>0.2010567311376715</c:v>
                </c:pt>
                <c:pt idx="21">
                  <c:v>0.16488795622792585</c:v>
                </c:pt>
                <c:pt idx="22">
                  <c:v>0.13340396771998245</c:v>
                </c:pt>
                <c:pt idx="23">
                  <c:v>0.10645117063059255</c:v>
                </c:pt>
                <c:pt idx="24">
                  <c:v>8.3758590382301393E-2</c:v>
                </c:pt>
                <c:pt idx="25">
                  <c:v>6.4968611670329399E-2</c:v>
                </c:pt>
                <c:pt idx="26">
                  <c:v>4.9667668121834554E-2</c:v>
                </c:pt>
                <c:pt idx="27">
                  <c:v>3.7414759827091318E-2</c:v>
                </c:pt>
                <c:pt idx="28">
                  <c:v>2.776620095835837E-2</c:v>
                </c:pt>
                <c:pt idx="29">
                  <c:v>2.0295590681597121E-2</c:v>
                </c:pt>
                <c:pt idx="30">
                  <c:v>1.4608582668405413E-2</c:v>
                </c:pt>
                <c:pt idx="31">
                  <c:v>1.0352540417835907E-2</c:v>
                </c:pt>
                <c:pt idx="32">
                  <c:v>7.2215654566266645E-3</c:v>
                </c:pt>
                <c:pt idx="33">
                  <c:v>4.9576530585646794E-3</c:v>
                </c:pt>
                <c:pt idx="34">
                  <c:v>3.3488653083449701E-3</c:v>
                </c:pt>
                <c:pt idx="35">
                  <c:v>2.2254300231247586E-3</c:v>
                </c:pt>
                <c:pt idx="36">
                  <c:v>1.4546024755955789E-3</c:v>
                </c:pt>
                <c:pt idx="37">
                  <c:v>9.349957113381172E-4</c:v>
                </c:pt>
                <c:pt idx="38">
                  <c:v>5.9092445730807004E-4</c:v>
                </c:pt>
                <c:pt idx="39">
                  <c:v>3.6714259168392287E-4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8-4F78-9D8F-09BA9BF6B6C1}"/>
            </c:ext>
          </c:extLst>
        </c:ser>
        <c:ser>
          <c:idx val="2"/>
          <c:order val="2"/>
          <c:tx>
            <c:strRef>
              <c:f>'No censoring_KM'!$X$2:$X$3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censoring_KM'!$X$4:$X$43</c:f>
              <c:numCache>
                <c:formatCode>0.00%</c:formatCode>
                <c:ptCount val="40"/>
                <c:pt idx="0">
                  <c:v>1</c:v>
                </c:pt>
                <c:pt idx="1">
                  <c:v>0.99999998113747546</c:v>
                </c:pt>
                <c:pt idx="2">
                  <c:v>0.99997177791007597</c:v>
                </c:pt>
                <c:pt idx="3">
                  <c:v>0.9992245332840396</c:v>
                </c:pt>
                <c:pt idx="4">
                  <c:v>0.99466345170013004</c:v>
                </c:pt>
                <c:pt idx="5">
                  <c:v>0.98117790168104024</c:v>
                </c:pt>
                <c:pt idx="6">
                  <c:v>0.95458165317301746</c:v>
                </c:pt>
                <c:pt idx="7">
                  <c:v>0.91359003652160031</c:v>
                </c:pt>
                <c:pt idx="8">
                  <c:v>0.85976043169180705</c:v>
                </c:pt>
                <c:pt idx="9">
                  <c:v>0.79638486243918027</c:v>
                </c:pt>
                <c:pt idx="10">
                  <c:v>0.72732015430923513</c:v>
                </c:pt>
                <c:pt idx="11">
                  <c:v>0.6561766206359001</c:v>
                </c:pt>
                <c:pt idx="12">
                  <c:v>0.5859038693398182</c:v>
                </c:pt>
                <c:pt idx="13">
                  <c:v>0.5186674860148992</c:v>
                </c:pt>
                <c:pt idx="14">
                  <c:v>0.45589487611048596</c:v>
                </c:pt>
                <c:pt idx="15">
                  <c:v>0.39839837070529849</c:v>
                </c:pt>
                <c:pt idx="16">
                  <c:v>0.34651875247356134</c:v>
                </c:pt>
                <c:pt idx="17">
                  <c:v>0.30025933645409486</c:v>
                </c:pt>
                <c:pt idx="18">
                  <c:v>0.25939803198914813</c:v>
                </c:pt>
                <c:pt idx="19">
                  <c:v>0.22357454898571605</c:v>
                </c:pt>
                <c:pt idx="20">
                  <c:v>0.19235469407206951</c:v>
                </c:pt>
                <c:pt idx="21">
                  <c:v>0.16527557864543463</c:v>
                </c:pt>
                <c:pt idx="22">
                  <c:v>0.14187589585280036</c:v>
                </c:pt>
                <c:pt idx="23">
                  <c:v>0.12171503918191462</c:v>
                </c:pt>
                <c:pt idx="24">
                  <c:v>0.10438418785509451</c:v>
                </c:pt>
                <c:pt idx="25">
                  <c:v>8.9511805548629586E-2</c:v>
                </c:pt>
                <c:pt idx="26">
                  <c:v>7.6765392736085292E-2</c:v>
                </c:pt>
                <c:pt idx="27">
                  <c:v>6.5850834229380761E-2</c:v>
                </c:pt>
                <c:pt idx="28">
                  <c:v>5.6510293614627782E-2</c:v>
                </c:pt>
                <c:pt idx="29">
                  <c:v>4.8519312147105698E-2</c:v>
                </c:pt>
                <c:pt idx="30">
                  <c:v>4.1683553730592071E-2</c:v>
                </c:pt>
                <c:pt idx="31">
                  <c:v>3.5835482638889582E-2</c:v>
                </c:pt>
                <c:pt idx="32">
                  <c:v>3.0831151711615323E-2</c:v>
                </c:pt>
                <c:pt idx="33">
                  <c:v>2.6547203767610439E-2</c:v>
                </c:pt>
                <c:pt idx="34">
                  <c:v>2.2878138518963698E-2</c:v>
                </c:pt>
                <c:pt idx="35">
                  <c:v>1.9733864233665077E-2</c:v>
                </c:pt>
                <c:pt idx="36">
                  <c:v>1.7037532538456301E-2</c:v>
                </c:pt>
                <c:pt idx="37">
                  <c:v>1.4723642266394221E-2</c:v>
                </c:pt>
                <c:pt idx="38">
                  <c:v>1.2736391411169778E-2</c:v>
                </c:pt>
                <c:pt idx="39">
                  <c:v>1.1028253129237497E-2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8-4F78-9D8F-09BA9BF6B6C1}"/>
            </c:ext>
          </c:extLst>
        </c:ser>
        <c:ser>
          <c:idx val="3"/>
          <c:order val="3"/>
          <c:tx>
            <c:strRef>
              <c:f>'No censoring_KM'!$Y$2:$Y$3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censoring_KM'!$Y$4:$Y$43</c:f>
              <c:numCache>
                <c:formatCode>0.00%</c:formatCode>
                <c:ptCount val="40"/>
                <c:pt idx="0">
                  <c:v>1</c:v>
                </c:pt>
                <c:pt idx="1">
                  <c:v>0.99996459841451835</c:v>
                </c:pt>
                <c:pt idx="2">
                  <c:v>0.99945753712727725</c:v>
                </c:pt>
                <c:pt idx="3">
                  <c:v>0.99732726474104871</c:v>
                </c:pt>
                <c:pt idx="4">
                  <c:v>0.99174771034919351</c:v>
                </c:pt>
                <c:pt idx="5">
                  <c:v>0.98035623696495922</c:v>
                </c:pt>
                <c:pt idx="6">
                  <c:v>0.96053614143541721</c:v>
                </c:pt>
                <c:pt idx="7">
                  <c:v>0.92989019641381387</c:v>
                </c:pt>
                <c:pt idx="8">
                  <c:v>0.88686468216014536</c:v>
                </c:pt>
                <c:pt idx="9">
                  <c:v>0.83135130098289511</c:v>
                </c:pt>
                <c:pt idx="10">
                  <c:v>0.76499920199815152</c:v>
                </c:pt>
                <c:pt idx="11">
                  <c:v>0.69102574032098252</c:v>
                </c:pt>
                <c:pt idx="12">
                  <c:v>0.61354450280610706</c:v>
                </c:pt>
                <c:pt idx="13">
                  <c:v>0.53668353306973215</c:v>
                </c:pt>
                <c:pt idx="14">
                  <c:v>0.46384661202402566</c:v>
                </c:pt>
                <c:pt idx="15">
                  <c:v>0.39733401529440071</c:v>
                </c:pt>
                <c:pt idx="16">
                  <c:v>0.33832613916678672</c:v>
                </c:pt>
                <c:pt idx="17">
                  <c:v>0.28709711918960057</c:v>
                </c:pt>
                <c:pt idx="18">
                  <c:v>0.24330662418763327</c:v>
                </c:pt>
                <c:pt idx="19">
                  <c:v>0.20626754128314775</c:v>
                </c:pt>
                <c:pt idx="20">
                  <c:v>0.17514630673417822</c:v>
                </c:pt>
                <c:pt idx="21">
                  <c:v>0.1490922983402326</c:v>
                </c:pt>
                <c:pt idx="22">
                  <c:v>0.12731046596679688</c:v>
                </c:pt>
                <c:pt idx="23">
                  <c:v>0.10909500907722401</c:v>
                </c:pt>
                <c:pt idx="24">
                  <c:v>9.3839194066247383E-2</c:v>
                </c:pt>
                <c:pt idx="25">
                  <c:v>8.1032064716542299E-2</c:v>
                </c:pt>
                <c:pt idx="26">
                  <c:v>7.0248918406351585E-2</c:v>
                </c:pt>
                <c:pt idx="27">
                  <c:v>6.1139580213514406E-2</c:v>
                </c:pt>
                <c:pt idx="28">
                  <c:v>5.341664567445064E-2</c:v>
                </c:pt>
                <c:pt idx="29">
                  <c:v>4.6844733269256436E-2</c:v>
                </c:pt>
                <c:pt idx="30">
                  <c:v>4.1231145361636003E-2</c:v>
                </c:pt>
                <c:pt idx="31">
                  <c:v>3.6417995691844604E-2</c:v>
                </c:pt>
                <c:pt idx="32">
                  <c:v>3.2275697582676732E-2</c:v>
                </c:pt>
                <c:pt idx="33">
                  <c:v>2.8697641399488841E-2</c:v>
                </c:pt>
                <c:pt idx="34">
                  <c:v>2.5595875789614964E-2</c:v>
                </c:pt>
                <c:pt idx="35">
                  <c:v>2.2897618106830664E-2</c:v>
                </c:pt>
                <c:pt idx="36">
                  <c:v>2.0542440555458494E-2</c:v>
                </c:pt>
                <c:pt idx="37">
                  <c:v>1.8480002329099521E-2</c:v>
                </c:pt>
                <c:pt idx="38">
                  <c:v>1.6668220677475146E-2</c:v>
                </c:pt>
                <c:pt idx="39">
                  <c:v>1.5071793860630891E-2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68-4F78-9D8F-09BA9BF6B6C1}"/>
            </c:ext>
          </c:extLst>
        </c:ser>
        <c:ser>
          <c:idx val="4"/>
          <c:order val="4"/>
          <c:tx>
            <c:strRef>
              <c:f>'No censoring_KM'!$AM$2:$AM$3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censoring_KM'!$AM$4:$AM$26</c:f>
              <c:numCache>
                <c:formatCode>0.00%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0.99937500000000001</c:v>
                </c:pt>
                <c:pt idx="4">
                  <c:v>0.99173499999999992</c:v>
                </c:pt>
                <c:pt idx="5">
                  <c:v>0.98691333333333331</c:v>
                </c:pt>
                <c:pt idx="6">
                  <c:v>0.98032333333333332</c:v>
                </c:pt>
                <c:pt idx="7">
                  <c:v>0.97344499999999989</c:v>
                </c:pt>
                <c:pt idx="8">
                  <c:v>0.94704999999999995</c:v>
                </c:pt>
                <c:pt idx="9">
                  <c:v>0.92896250000000002</c:v>
                </c:pt>
                <c:pt idx="10">
                  <c:v>0.8994133333333334</c:v>
                </c:pt>
                <c:pt idx="11">
                  <c:v>0.873305</c:v>
                </c:pt>
                <c:pt idx="12">
                  <c:v>0.82359666666666664</c:v>
                </c:pt>
                <c:pt idx="13">
                  <c:v>0.81775666666666658</c:v>
                </c:pt>
                <c:pt idx="14">
                  <c:v>0.78921750000000002</c:v>
                </c:pt>
                <c:pt idx="15">
                  <c:v>0.75176500000000013</c:v>
                </c:pt>
                <c:pt idx="16">
                  <c:v>0.69786333333333328</c:v>
                </c:pt>
                <c:pt idx="17">
                  <c:v>0.64039000000000001</c:v>
                </c:pt>
                <c:pt idx="18">
                  <c:v>0.62628000000000006</c:v>
                </c:pt>
                <c:pt idx="19">
                  <c:v>0.62013999999999991</c:v>
                </c:pt>
                <c:pt idx="20">
                  <c:v>0.58758500000000002</c:v>
                </c:pt>
                <c:pt idx="21">
                  <c:v>0.57400333333333331</c:v>
                </c:pt>
                <c:pt idx="22">
                  <c:v>0.57380000000000009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68-4F78-9D8F-09BA9BF6B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</a:t>
            </a:r>
            <a:r>
              <a:rPr lang="en-US" baseline="0"/>
              <a:t> Men Underweight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censoring_KM'!$Z$2:$Z$3</c:f>
              <c:strCache>
                <c:ptCount val="2"/>
                <c:pt idx="0">
                  <c:v>uw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censoring_KM'!$Z$4:$Z$43</c:f>
              <c:numCache>
                <c:formatCode>0.00%</c:formatCode>
                <c:ptCount val="40"/>
                <c:pt idx="0">
                  <c:v>1</c:v>
                </c:pt>
                <c:pt idx="1">
                  <c:v>0.93902324769736889</c:v>
                </c:pt>
                <c:pt idx="2">
                  <c:v>0.88176465971611429</c:v>
                </c:pt>
                <c:pt idx="3">
                  <c:v>0.82799751447139103</c:v>
                </c:pt>
                <c:pt idx="4">
                  <c:v>0.77750891512427478</c:v>
                </c:pt>
                <c:pt idx="5">
                  <c:v>0.73009894659365449</c:v>
                </c:pt>
                <c:pt idx="6">
                  <c:v>0.68557988397080138</c:v>
                </c:pt>
                <c:pt idx="7">
                  <c:v>0.64377544920224716</c:v>
                </c:pt>
                <c:pt idx="8">
                  <c:v>0.60452011309772669</c:v>
                </c:pt>
                <c:pt idx="9">
                  <c:v>0.56765843989940812</c:v>
                </c:pt>
                <c:pt idx="10">
                  <c:v>0.53304447181716386</c:v>
                </c:pt>
                <c:pt idx="11">
                  <c:v>0.50054115109288189</c:v>
                </c:pt>
                <c:pt idx="12">
                  <c:v>0.47001977730541744</c:v>
                </c:pt>
                <c:pt idx="13">
                  <c:v>0.44135949776732714</c:v>
                </c:pt>
                <c:pt idx="14">
                  <c:v>0.41444682899555518</c:v>
                </c:pt>
                <c:pt idx="15">
                  <c:v>0.3891752073612823</c:v>
                </c:pt>
                <c:pt idx="16">
                  <c:v>0.36544456713968831</c:v>
                </c:pt>
                <c:pt idx="17">
                  <c:v>0.34316094428886929</c:v>
                </c:pt>
                <c:pt idx="18">
                  <c:v>0.32223610438902994</c:v>
                </c:pt>
                <c:pt idx="19">
                  <c:v>0.30258719326873529</c:v>
                </c:pt>
                <c:pt idx="20">
                  <c:v>0.28413640893483921</c:v>
                </c:pt>
                <c:pt idx="21">
                  <c:v>0.26681069350706049</c:v>
                </c:pt>
                <c:pt idx="22">
                  <c:v>0.2505414439373872</c:v>
                </c:pt>
                <c:pt idx="23">
                  <c:v>0.23526424036887361</c:v>
                </c:pt>
                <c:pt idx="24">
                  <c:v>0.22091859105823419</c:v>
                </c:pt>
                <c:pt idx="25">
                  <c:v>0.20744769285222997</c:v>
                </c:pt>
                <c:pt idx="26">
                  <c:v>0.19479820626942723</c:v>
                </c:pt>
                <c:pt idx="27">
                  <c:v>0.18292004429673953</c:v>
                </c:pt>
                <c:pt idx="28">
                  <c:v>0.17176617406447095</c:v>
                </c:pt>
                <c:pt idx="29">
                  <c:v>0.1612924306145711</c:v>
                </c:pt>
                <c:pt idx="30">
                  <c:v>0.15145734202469707</c:v>
                </c:pt>
                <c:pt idx="31">
                  <c:v>0.14222196519564226</c:v>
                </c:pt>
                <c:pt idx="32">
                  <c:v>0.13354973165191417</c:v>
                </c:pt>
                <c:pt idx="33">
                  <c:v>0.12540630274489253</c:v>
                </c:pt>
                <c:pt idx="34">
                  <c:v>0.11775943368522844</c:v>
                </c:pt>
                <c:pt idx="35">
                  <c:v>0.11057884586610615</c:v>
                </c:pt>
                <c:pt idx="36">
                  <c:v>0.10383610697181782</c:v>
                </c:pt>
                <c:pt idx="37">
                  <c:v>9.7504518396927767E-2</c:v>
                </c:pt>
                <c:pt idx="38">
                  <c:v>9.1559009530250965E-2</c:v>
                </c:pt>
                <c:pt idx="39">
                  <c:v>8.5976038485050602E-2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D-4523-B3A6-3DCB67DF1221}"/>
            </c:ext>
          </c:extLst>
        </c:ser>
        <c:ser>
          <c:idx val="1"/>
          <c:order val="1"/>
          <c:tx>
            <c:strRef>
              <c:f>'No censoring_KM'!$AA$2:$AA$3</c:f>
              <c:strCache>
                <c:ptCount val="2"/>
                <c:pt idx="0">
                  <c:v>uw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censoring_KM'!$AA$4:$AA$43</c:f>
              <c:numCache>
                <c:formatCode>0.00%</c:formatCode>
                <c:ptCount val="40"/>
                <c:pt idx="0">
                  <c:v>1</c:v>
                </c:pt>
                <c:pt idx="1">
                  <c:v>0.98730571317777105</c:v>
                </c:pt>
                <c:pt idx="2">
                  <c:v>0.96303907845778602</c:v>
                </c:pt>
                <c:pt idx="3">
                  <c:v>0.93157055669120747</c:v>
                </c:pt>
                <c:pt idx="4">
                  <c:v>0.89491865682609451</c:v>
                </c:pt>
                <c:pt idx="5">
                  <c:v>0.85449955714877091</c:v>
                </c:pt>
                <c:pt idx="6">
                  <c:v>0.81142898232918559</c:v>
                </c:pt>
                <c:pt idx="7">
                  <c:v>0.76662921222933689</c:v>
                </c:pt>
                <c:pt idx="8">
                  <c:v>0.72087807265963699</c:v>
                </c:pt>
                <c:pt idx="9">
                  <c:v>0.67483546537888894</c:v>
                </c:pt>
                <c:pt idx="10">
                  <c:v>0.62905989393223505</c:v>
                </c:pt>
                <c:pt idx="11">
                  <c:v>0.58402014843130612</c:v>
                </c:pt>
                <c:pt idx="12">
                  <c:v>0.54010452040375989</c:v>
                </c:pt>
                <c:pt idx="13">
                  <c:v>0.49762870268380044</c:v>
                </c:pt>
                <c:pt idx="14">
                  <c:v>0.45684294957941357</c:v>
                </c:pt>
                <c:pt idx="15">
                  <c:v>0.41793877869375629</c:v>
                </c:pt>
                <c:pt idx="16">
                  <c:v>0.38105534133912716</c:v>
                </c:pt>
                <c:pt idx="17">
                  <c:v>0.34628550654037954</c:v>
                </c:pt>
                <c:pt idx="18">
                  <c:v>0.31368166126388591</c:v>
                </c:pt>
                <c:pt idx="19">
                  <c:v>0.28326120949806971</c:v>
                </c:pt>
                <c:pt idx="20">
                  <c:v>0.25501174564053536</c:v>
                </c:pt>
                <c:pt idx="21">
                  <c:v>0.22889587782263462</c:v>
                </c:pt>
                <c:pt idx="22">
                  <c:v>0.20485568103532287</c:v>
                </c:pt>
                <c:pt idx="23">
                  <c:v>0.18281676618603485</c:v>
                </c:pt>
                <c:pt idx="24">
                  <c:v>0.16269195824987939</c:v>
                </c:pt>
                <c:pt idx="25">
                  <c:v>0.14438458368836743</c:v>
                </c:pt>
                <c:pt idx="26">
                  <c:v>0.12779137380991351</c:v>
                </c:pt>
                <c:pt idx="27">
                  <c:v>0.11280499645664266</c:v>
                </c:pt>
                <c:pt idx="28">
                  <c:v>9.9316233177476218E-2</c:v>
                </c:pt>
                <c:pt idx="29">
                  <c:v>8.7215822838106999E-2</c:v>
                </c:pt>
                <c:pt idx="30">
                  <c:v>7.6395995438463413E-2</c:v>
                </c:pt>
                <c:pt idx="31">
                  <c:v>6.6751721814563902E-2</c:v>
                </c:pt>
                <c:pt idx="32">
                  <c:v>5.8181705978495021E-2</c:v>
                </c:pt>
                <c:pt idx="33">
                  <c:v>5.0589147197671214E-2</c:v>
                </c:pt>
                <c:pt idx="34">
                  <c:v>4.3882298639924495E-2</c:v>
                </c:pt>
                <c:pt idx="35">
                  <c:v>3.7974848622802648E-2</c:v>
                </c:pt>
                <c:pt idx="36">
                  <c:v>3.2786149308679804E-2</c:v>
                </c:pt>
                <c:pt idx="37">
                  <c:v>2.8241316180216289E-2</c:v>
                </c:pt>
                <c:pt idx="38">
                  <c:v>2.4271219902831258E-2</c:v>
                </c:pt>
                <c:pt idx="39">
                  <c:v>2.0812390311637157E-2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D-4523-B3A6-3DCB67DF1221}"/>
            </c:ext>
          </c:extLst>
        </c:ser>
        <c:ser>
          <c:idx val="2"/>
          <c:order val="2"/>
          <c:tx>
            <c:strRef>
              <c:f>'No censoring_KM'!$AB$2:$AB$3</c:f>
              <c:strCache>
                <c:ptCount val="2"/>
                <c:pt idx="0">
                  <c:v>uw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censoring_KM'!$AB$4:$AB$43</c:f>
              <c:numCache>
                <c:formatCode>0.00%</c:formatCode>
                <c:ptCount val="40"/>
                <c:pt idx="0">
                  <c:v>1</c:v>
                </c:pt>
                <c:pt idx="1">
                  <c:v>0.999838332983217</c:v>
                </c:pt>
                <c:pt idx="2">
                  <c:v>0.99524692235607481</c:v>
                </c:pt>
                <c:pt idx="3">
                  <c:v>0.9776164268858768</c:v>
                </c:pt>
                <c:pt idx="4">
                  <c:v>0.9441656517413165</c:v>
                </c:pt>
                <c:pt idx="5">
                  <c:v>0.89759857876224003</c:v>
                </c:pt>
                <c:pt idx="6">
                  <c:v>0.84237804165750307</c:v>
                </c:pt>
                <c:pt idx="7">
                  <c:v>0.78269242100885861</c:v>
                </c:pt>
                <c:pt idx="8">
                  <c:v>0.72179459991898631</c:v>
                </c:pt>
                <c:pt idx="9">
                  <c:v>0.66196123080559799</c:v>
                </c:pt>
                <c:pt idx="10">
                  <c:v>0.60466087068921404</c:v>
                </c:pt>
                <c:pt idx="11">
                  <c:v>0.55075731427425634</c:v>
                </c:pt>
                <c:pt idx="12">
                  <c:v>0.50068743655850989</c:v>
                </c:pt>
                <c:pt idx="13">
                  <c:v>0.45459936905982612</c:v>
                </c:pt>
                <c:pt idx="14">
                  <c:v>0.41245364554799091</c:v>
                </c:pt>
                <c:pt idx="15">
                  <c:v>0.37409462234321234</c:v>
                </c:pt>
                <c:pt idx="16">
                  <c:v>0.3392996273472435</c:v>
                </c:pt>
                <c:pt idx="17">
                  <c:v>0.3078120411101557</c:v>
                </c:pt>
                <c:pt idx="18">
                  <c:v>0.27936305368928527</c:v>
                </c:pt>
                <c:pt idx="19">
                  <c:v>0.25368557067790465</c:v>
                </c:pt>
                <c:pt idx="20">
                  <c:v>0.23052274879386236</c:v>
                </c:pt>
                <c:pt idx="21">
                  <c:v>0.20963290476120999</c:v>
                </c:pt>
                <c:pt idx="22">
                  <c:v>0.19079201021341374</c:v>
                </c:pt>
                <c:pt idx="23">
                  <c:v>0.17379460903789479</c:v>
                </c:pt>
                <c:pt idx="24">
                  <c:v>0.15845372971964355</c:v>
                </c:pt>
                <c:pt idx="25">
                  <c:v>0.14460018152778298</c:v>
                </c:pt>
                <c:pt idx="26">
                  <c:v>0.13208149613655062</c:v>
                </c:pt>
                <c:pt idx="27">
                  <c:v>0.12076068851050148</c:v>
                </c:pt>
                <c:pt idx="28">
                  <c:v>0.1105149506182902</c:v>
                </c:pt>
                <c:pt idx="29">
                  <c:v>0.10123435036092532</c:v>
                </c:pt>
                <c:pt idx="30">
                  <c:v>9.2820580141051323E-2</c:v>
                </c:pt>
                <c:pt idx="31">
                  <c:v>8.5185780676268363E-2</c:v>
                </c:pt>
                <c:pt idx="32">
                  <c:v>7.8251453134604798E-2</c:v>
                </c:pt>
                <c:pt idx="33">
                  <c:v>7.1947464474463763E-2</c:v>
                </c:pt>
                <c:pt idx="34">
                  <c:v>6.6211145638453095E-2</c:v>
                </c:pt>
                <c:pt idx="35">
                  <c:v>6.0986479033423358E-2</c:v>
                </c:pt>
                <c:pt idx="36">
                  <c:v>5.6223369872154594E-2</c:v>
                </c:pt>
                <c:pt idx="37">
                  <c:v>5.1876995002337556E-2</c:v>
                </c:pt>
                <c:pt idx="38">
                  <c:v>4.7907222493553392E-2</c:v>
                </c:pt>
                <c:pt idx="39">
                  <c:v>4.4278095278590834E-2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2D-4523-B3A6-3DCB67DF1221}"/>
            </c:ext>
          </c:extLst>
        </c:ser>
        <c:ser>
          <c:idx val="3"/>
          <c:order val="3"/>
          <c:tx>
            <c:strRef>
              <c:f>'No censoring_KM'!$AC$2:$AC$3</c:f>
              <c:strCache>
                <c:ptCount val="2"/>
                <c:pt idx="0">
                  <c:v>uw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censoring_KM'!$AC$4:$AC$43</c:f>
              <c:numCache>
                <c:formatCode>0.00%</c:formatCode>
                <c:ptCount val="40"/>
                <c:pt idx="0">
                  <c:v>1</c:v>
                </c:pt>
                <c:pt idx="1">
                  <c:v>0.99800483984083721</c:v>
                </c:pt>
                <c:pt idx="2">
                  <c:v>0.98868127635458714</c:v>
                </c:pt>
                <c:pt idx="3">
                  <c:v>0.96920380818415341</c:v>
                </c:pt>
                <c:pt idx="4">
                  <c:v>0.9384739014412139</c:v>
                </c:pt>
                <c:pt idx="5">
                  <c:v>0.89687645683092088</c:v>
                </c:pt>
                <c:pt idx="6">
                  <c:v>0.84605171816414382</c:v>
                </c:pt>
                <c:pt idx="7">
                  <c:v>0.78849247595990823</c:v>
                </c:pt>
                <c:pt idx="8">
                  <c:v>0.72704342553771906</c:v>
                </c:pt>
                <c:pt idx="9">
                  <c:v>0.66443780500684357</c:v>
                </c:pt>
                <c:pt idx="10">
                  <c:v>0.60297352016597738</c:v>
                </c:pt>
                <c:pt idx="11">
                  <c:v>0.54436058832724743</c:v>
                </c:pt>
                <c:pt idx="12">
                  <c:v>0.4897123708307618</c:v>
                </c:pt>
                <c:pt idx="13">
                  <c:v>0.43962652080548009</c:v>
                </c:pt>
                <c:pt idx="14">
                  <c:v>0.3943035736125392</c:v>
                </c:pt>
                <c:pt idx="15">
                  <c:v>0.35366689569087345</c:v>
                </c:pt>
                <c:pt idx="16">
                  <c:v>0.31746491848328368</c:v>
                </c:pt>
                <c:pt idx="17">
                  <c:v>0.28534931583032519</c:v>
                </c:pt>
                <c:pt idx="18">
                  <c:v>0.2569300830355381</c:v>
                </c:pt>
                <c:pt idx="19">
                  <c:v>0.23181162623989798</c:v>
                </c:pt>
                <c:pt idx="20">
                  <c:v>0.2096146448104243</c:v>
                </c:pt>
                <c:pt idx="21">
                  <c:v>0.18998808024497588</c:v>
                </c:pt>
                <c:pt idx="22">
                  <c:v>0.17261449767858275</c:v>
                </c:pt>
                <c:pt idx="23">
                  <c:v>0.15721135457158619</c:v>
                </c:pt>
                <c:pt idx="24">
                  <c:v>0.14352985145748429</c:v>
                </c:pt>
                <c:pt idx="25">
                  <c:v>0.13135248493398224</c:v>
                </c:pt>
                <c:pt idx="26">
                  <c:v>0.12049001401172652</c:v>
                </c:pt>
                <c:pt idx="27">
                  <c:v>0.11077827207886251</c:v>
                </c:pt>
                <c:pt idx="28">
                  <c:v>0.10207507305901703</c:v>
                </c:pt>
                <c:pt idx="29">
                  <c:v>9.4257343015923561E-2</c:v>
                </c:pt>
                <c:pt idx="30">
                  <c:v>8.7218535852345597E-2</c:v>
                </c:pt>
                <c:pt idx="31">
                  <c:v>8.086634848210289E-2</c:v>
                </c:pt>
                <c:pt idx="32">
                  <c:v>7.5120726378178335E-2</c:v>
                </c:pt>
                <c:pt idx="33">
                  <c:v>6.9912137679306374E-2</c:v>
                </c:pt>
                <c:pt idx="34">
                  <c:v>6.5180088472769043E-2</c:v>
                </c:pt>
                <c:pt idx="35">
                  <c:v>6.0871850511789456E-2</c:v>
                </c:pt>
                <c:pt idx="36">
                  <c:v>5.6941373613434591E-2</c:v>
                </c:pt>
                <c:pt idx="37">
                  <c:v>5.3348357170162806E-2</c:v>
                </c:pt>
                <c:pt idx="38">
                  <c:v>5.0057457904602407E-2</c:v>
                </c:pt>
                <c:pt idx="39">
                  <c:v>4.7037613801446283E-2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2D-4523-B3A6-3DCB67DF1221}"/>
            </c:ext>
          </c:extLst>
        </c:ser>
        <c:ser>
          <c:idx val="4"/>
          <c:order val="4"/>
          <c:tx>
            <c:strRef>
              <c:f>'No censoring_KM'!$AN$2:$AN$3</c:f>
              <c:strCache>
                <c:ptCount val="2"/>
                <c:pt idx="0">
                  <c:v>uw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censoring_KM'!$AN$4:$AN$22</c:f>
              <c:numCache>
                <c:formatCode>0.00%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0.99974333333333332</c:v>
                </c:pt>
                <c:pt idx="3">
                  <c:v>0.99226666666666663</c:v>
                </c:pt>
                <c:pt idx="4">
                  <c:v>0.97533000000000003</c:v>
                </c:pt>
                <c:pt idx="5">
                  <c:v>0.96169749999999998</c:v>
                </c:pt>
                <c:pt idx="6">
                  <c:v>0.916906</c:v>
                </c:pt>
                <c:pt idx="7">
                  <c:v>0.83457333333333328</c:v>
                </c:pt>
                <c:pt idx="8">
                  <c:v>0.78511666666666668</c:v>
                </c:pt>
                <c:pt idx="9">
                  <c:v>0.75290500000000005</c:v>
                </c:pt>
                <c:pt idx="10">
                  <c:v>0.71063285714285718</c:v>
                </c:pt>
                <c:pt idx="11">
                  <c:v>0.66001600000000005</c:v>
                </c:pt>
                <c:pt idx="12">
                  <c:v>0.63596999999999992</c:v>
                </c:pt>
                <c:pt idx="13">
                  <c:v>0.63170250000000006</c:v>
                </c:pt>
                <c:pt idx="14">
                  <c:v>0.55263499999999999</c:v>
                </c:pt>
                <c:pt idx="15">
                  <c:v>0.47272800000000004</c:v>
                </c:pt>
                <c:pt idx="16">
                  <c:v>0.45983000000000002</c:v>
                </c:pt>
                <c:pt idx="17">
                  <c:v>0.44622799999999996</c:v>
                </c:pt>
                <c:pt idx="18">
                  <c:v>0.41182999999999997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2D-4523-B3A6-3DCB67DF1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Eversmoker</a:t>
            </a:r>
            <a:r>
              <a:rPr lang="en-US" baseline="0"/>
              <a:t> Men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censoring_KM'!$AD$2:$AD$3</c:f>
              <c:strCache>
                <c:ptCount val="2"/>
                <c:pt idx="0">
                  <c:v>no</c:v>
                </c:pt>
                <c:pt idx="1">
                  <c:v>exponential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censoring_KM'!$AD$4:$AD$43</c:f>
              <c:numCache>
                <c:formatCode>0.00%</c:formatCode>
                <c:ptCount val="40"/>
                <c:pt idx="0">
                  <c:v>1</c:v>
                </c:pt>
                <c:pt idx="1">
                  <c:v>0.92587196704846741</c:v>
                </c:pt>
                <c:pt idx="2">
                  <c:v>0.85723889936619846</c:v>
                </c:pt>
                <c:pt idx="3">
                  <c:v>0.79369346598664536</c:v>
                </c:pt>
                <c:pt idx="4">
                  <c:v>0.73485853058657125</c:v>
                </c:pt>
                <c:pt idx="5">
                  <c:v>0.68038491321653516</c:v>
                </c:pt>
                <c:pt idx="6">
                  <c:v>0.62994931794989417</c:v>
                </c:pt>
                <c:pt idx="7">
                  <c:v>0.58325241415110896</c:v>
                </c:pt>
                <c:pt idx="8">
                  <c:v>0.5400170599758547</c:v>
                </c:pt>
                <c:pt idx="9">
                  <c:v>0.49998665755957478</c:v>
                </c:pt>
                <c:pt idx="10">
                  <c:v>0.46292363013267201</c:v>
                </c:pt>
                <c:pt idx="11">
                  <c:v>0.42860801202415427</c:v>
                </c:pt>
                <c:pt idx="12">
                  <c:v>0.39683614318553684</c:v>
                </c:pt>
                <c:pt idx="13">
                  <c:v>0.36741946048712032</c:v>
                </c:pt>
                <c:pt idx="14">
                  <c:v>0.34018337861309672</c:v>
                </c:pt>
                <c:pt idx="15">
                  <c:v>0.31496625391370142</c:v>
                </c:pt>
                <c:pt idx="16">
                  <c:v>0.29161842506496582</c:v>
                </c:pt>
                <c:pt idx="17">
                  <c:v>0.27000132484247602</c:v>
                </c:pt>
                <c:pt idx="18">
                  <c:v>0.24998665773759551</c:v>
                </c:pt>
                <c:pt idx="19">
                  <c:v>0.23145563853537954</c:v>
                </c:pt>
                <c:pt idx="20">
                  <c:v>0.21429828733521095</c:v>
                </c:pt>
                <c:pt idx="21">
                  <c:v>0.19841277683016942</c:v>
                </c:pt>
                <c:pt idx="22">
                  <c:v>0.18370482797129756</c:v>
                </c:pt>
                <c:pt idx="23">
                  <c:v>0.1700871504300856</c:v>
                </c:pt>
                <c:pt idx="24">
                  <c:v>0.15747892453837192</c:v>
                </c:pt>
                <c:pt idx="25">
                  <c:v>0.14580532163101959</c:v>
                </c:pt>
                <c:pt idx="26">
                  <c:v>0.13499705994464656</c:v>
                </c:pt>
                <c:pt idx="27">
                  <c:v>0.12498999343670979</c:v>
                </c:pt>
                <c:pt idx="28">
                  <c:v>0.11572473108462153</c:v>
                </c:pt>
                <c:pt idx="29">
                  <c:v>0.10714628440547345</c:v>
                </c:pt>
                <c:pt idx="30">
                  <c:v>9.9203741104430254E-2</c:v>
                </c:pt>
                <c:pt idx="31">
                  <c:v>9.184996291492574E-2</c:v>
                </c:pt>
                <c:pt idx="32">
                  <c:v>8.5041305837371087E-2</c:v>
                </c:pt>
                <c:pt idx="33">
                  <c:v>7.8737361116017091E-2</c:v>
                </c:pt>
                <c:pt idx="34">
                  <c:v>7.2900715416692255E-2</c:v>
                </c:pt>
                <c:pt idx="35">
                  <c:v>6.7496728782093396E-2</c:v>
                </c:pt>
                <c:pt idx="36">
                  <c:v>6.2493329046813727E-2</c:v>
                </c:pt>
                <c:pt idx="37">
                  <c:v>5.7860821491980553E-2</c:v>
                </c:pt>
                <c:pt idx="38">
                  <c:v>5.3571712609820278E-2</c:v>
                </c:pt>
                <c:pt idx="39">
                  <c:v>4.9600546932209486E-2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8-4588-84F1-3CE5EC1E35B2}"/>
            </c:ext>
          </c:extLst>
        </c:ser>
        <c:ser>
          <c:idx val="1"/>
          <c:order val="1"/>
          <c:tx>
            <c:strRef>
              <c:f>'No censoring_KM'!$AE$2:$AE$3</c:f>
              <c:strCache>
                <c:ptCount val="2"/>
                <c:pt idx="0">
                  <c:v>no</c:v>
                </c:pt>
                <c:pt idx="1">
                  <c:v>Weibull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censoring_KM'!$AE$4:$AE$43</c:f>
              <c:numCache>
                <c:formatCode>0.00%</c:formatCode>
                <c:ptCount val="40"/>
                <c:pt idx="0">
                  <c:v>1</c:v>
                </c:pt>
                <c:pt idx="1">
                  <c:v>0.98866604637990974</c:v>
                </c:pt>
                <c:pt idx="2">
                  <c:v>0.95970891083179999</c:v>
                </c:pt>
                <c:pt idx="3">
                  <c:v>0.91657377826921016</c:v>
                </c:pt>
                <c:pt idx="4">
                  <c:v>0.86210709325845425</c:v>
                </c:pt>
                <c:pt idx="5">
                  <c:v>0.79910443914085494</c:v>
                </c:pt>
                <c:pt idx="6">
                  <c:v>0.73030437797579184</c:v>
                </c:pt>
                <c:pt idx="7">
                  <c:v>0.65830596544753517</c:v>
                </c:pt>
                <c:pt idx="8">
                  <c:v>0.58547908492625855</c:v>
                </c:pt>
                <c:pt idx="9">
                  <c:v>0.51388981629420827</c:v>
                </c:pt>
                <c:pt idx="10">
                  <c:v>0.4452494817850246</c:v>
                </c:pt>
                <c:pt idx="11">
                  <c:v>0.38088979026007391</c:v>
                </c:pt>
                <c:pt idx="12">
                  <c:v>0.32176283106204245</c:v>
                </c:pt>
                <c:pt idx="13">
                  <c:v>0.26846235815555697</c:v>
                </c:pt>
                <c:pt idx="14">
                  <c:v>0.2212614786147204</c:v>
                </c:pt>
                <c:pt idx="15">
                  <c:v>0.18016133012555971</c:v>
                </c:pt>
                <c:pt idx="16">
                  <c:v>0.14494544223538736</c:v>
                </c:pt>
                <c:pt idx="17">
                  <c:v>0.11523506109480806</c:v>
                </c:pt>
                <c:pt idx="18">
                  <c:v>9.0541609006982493E-2</c:v>
                </c:pt>
                <c:pt idx="19">
                  <c:v>7.0313489202505158E-2</c:v>
                </c:pt>
                <c:pt idx="20">
                  <c:v>5.3975496491532916E-2</c:v>
                </c:pt>
                <c:pt idx="21">
                  <c:v>4.096005111814776E-2</c:v>
                </c:pt>
                <c:pt idx="22">
                  <c:v>3.0730267060325795E-2</c:v>
                </c:pt>
                <c:pt idx="23">
                  <c:v>2.2795462319416482E-2</c:v>
                </c:pt>
                <c:pt idx="24">
                  <c:v>1.6720111992582519E-2</c:v>
                </c:pt>
                <c:pt idx="25">
                  <c:v>1.2127451987974056E-2</c:v>
                </c:pt>
                <c:pt idx="26">
                  <c:v>8.6989934109876158E-3</c:v>
                </c:pt>
                <c:pt idx="27">
                  <c:v>6.1711431874175906E-3</c:v>
                </c:pt>
                <c:pt idx="28">
                  <c:v>4.329984472310716E-3</c:v>
                </c:pt>
                <c:pt idx="29">
                  <c:v>3.0050862219528911E-3</c:v>
                </c:pt>
                <c:pt idx="30">
                  <c:v>2.0630139733260298E-3</c:v>
                </c:pt>
                <c:pt idx="31">
                  <c:v>1.4010248061742117E-3</c:v>
                </c:pt>
                <c:pt idx="32">
                  <c:v>9.4126258924120769E-4</c:v>
                </c:pt>
                <c:pt idx="33">
                  <c:v>6.2563228209965276E-4</c:v>
                </c:pt>
                <c:pt idx="34">
                  <c:v>4.1142640758916685E-4</c:v>
                </c:pt>
                <c:pt idx="35">
                  <c:v>2.6770124651984562E-4</c:v>
                </c:pt>
                <c:pt idx="36">
                  <c:v>1.7235096135190221E-4</c:v>
                </c:pt>
                <c:pt idx="37">
                  <c:v>1.0979974787695597E-4</c:v>
                </c:pt>
                <c:pt idx="38">
                  <c:v>6.9220051209685992E-5</c:v>
                </c:pt>
                <c:pt idx="39">
                  <c:v>4.3184061466621965E-5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8-4588-84F1-3CE5EC1E35B2}"/>
            </c:ext>
          </c:extLst>
        </c:ser>
        <c:ser>
          <c:idx val="2"/>
          <c:order val="2"/>
          <c:tx>
            <c:strRef>
              <c:f>'No censoring_KM'!$AF$2:$AF$3</c:f>
              <c:strCache>
                <c:ptCount val="2"/>
                <c:pt idx="0">
                  <c:v>no</c:v>
                </c:pt>
                <c:pt idx="1">
                  <c:v>lognormal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censoring_KM'!$AF$4:$AF$43</c:f>
              <c:numCache>
                <c:formatCode>0.00%</c:formatCode>
                <c:ptCount val="40"/>
                <c:pt idx="0">
                  <c:v>1</c:v>
                </c:pt>
                <c:pt idx="1">
                  <c:v>0.99999616615134812</c:v>
                </c:pt>
                <c:pt idx="2">
                  <c:v>0.9992914193424951</c:v>
                </c:pt>
                <c:pt idx="3">
                  <c:v>0.99266759137193872</c:v>
                </c:pt>
                <c:pt idx="4">
                  <c:v>0.97180485606222755</c:v>
                </c:pt>
                <c:pt idx="5">
                  <c:v>0.9325340358553067</c:v>
                </c:pt>
                <c:pt idx="6">
                  <c:v>0.87645098938397048</c:v>
                </c:pt>
                <c:pt idx="7">
                  <c:v>0.80841474387922729</c:v>
                </c:pt>
                <c:pt idx="8">
                  <c:v>0.73397560845641463</c:v>
                </c:pt>
                <c:pt idx="9">
                  <c:v>0.65793961913195154</c:v>
                </c:pt>
                <c:pt idx="10">
                  <c:v>0.58387135170054982</c:v>
                </c:pt>
                <c:pt idx="11">
                  <c:v>0.51410888527748622</c:v>
                </c:pt>
                <c:pt idx="12">
                  <c:v>0.44998518274589139</c:v>
                </c:pt>
                <c:pt idx="13">
                  <c:v>0.39209204944284393</c:v>
                </c:pt>
                <c:pt idx="14">
                  <c:v>0.34051566562457569</c:v>
                </c:pt>
                <c:pt idx="15">
                  <c:v>0.29502176046646189</c:v>
                </c:pt>
                <c:pt idx="16">
                  <c:v>0.25519066994841988</c:v>
                </c:pt>
                <c:pt idx="17">
                  <c:v>0.22051062078105854</c:v>
                </c:pt>
                <c:pt idx="18">
                  <c:v>0.19043914991972533</c:v>
                </c:pt>
                <c:pt idx="19">
                  <c:v>0.16444152115166677</c:v>
                </c:pt>
                <c:pt idx="20">
                  <c:v>0.14201318827086717</c:v>
                </c:pt>
                <c:pt idx="21">
                  <c:v>0.12269156353925015</c:v>
                </c:pt>
                <c:pt idx="22">
                  <c:v>0.10606085473257132</c:v>
                </c:pt>
                <c:pt idx="23">
                  <c:v>9.1752583199175564E-2</c:v>
                </c:pt>
                <c:pt idx="24">
                  <c:v>7.9443551153528413E-2</c:v>
                </c:pt>
                <c:pt idx="25">
                  <c:v>6.8852426644061104E-2</c:v>
                </c:pt>
                <c:pt idx="26">
                  <c:v>5.9735698450187114E-2</c:v>
                </c:pt>
                <c:pt idx="27">
                  <c:v>5.1883469920994907E-2</c:v>
                </c:pt>
                <c:pt idx="28">
                  <c:v>4.5115371410512695E-2</c:v>
                </c:pt>
                <c:pt idx="29">
                  <c:v>3.9276746686392694E-2</c:v>
                </c:pt>
                <c:pt idx="30">
                  <c:v>3.4235188844285003E-2</c:v>
                </c:pt>
                <c:pt idx="31">
                  <c:v>2.9877451341977057E-2</c:v>
                </c:pt>
                <c:pt idx="32">
                  <c:v>2.6106729732216061E-2</c:v>
                </c:pt>
                <c:pt idx="33">
                  <c:v>2.2840292650993299E-2</c:v>
                </c:pt>
                <c:pt idx="34">
                  <c:v>2.0007431959238819E-2</c:v>
                </c:pt>
                <c:pt idx="35">
                  <c:v>1.7547698525633315E-2</c:v>
                </c:pt>
                <c:pt idx="36">
                  <c:v>1.5409389913030758E-2</c:v>
                </c:pt>
                <c:pt idx="37">
                  <c:v>1.3548257840962807E-2</c:v>
                </c:pt>
                <c:pt idx="38">
                  <c:v>1.1926405872914936E-2</c:v>
                </c:pt>
                <c:pt idx="39">
                  <c:v>1.0511350771824302E-2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B8-4588-84F1-3CE5EC1E35B2}"/>
            </c:ext>
          </c:extLst>
        </c:ser>
        <c:ser>
          <c:idx val="3"/>
          <c:order val="3"/>
          <c:tx>
            <c:strRef>
              <c:f>'No censoring_KM'!$AG$2:$AG$3</c:f>
              <c:strCache>
                <c:ptCount val="2"/>
                <c:pt idx="0">
                  <c:v>no</c:v>
                </c:pt>
                <c:pt idx="1">
                  <c:v>loglogistic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censoring_KM'!$AG$4:$AG$43</c:f>
              <c:numCache>
                <c:formatCode>0.00%</c:formatCode>
                <c:ptCount val="40"/>
                <c:pt idx="0">
                  <c:v>1</c:v>
                </c:pt>
                <c:pt idx="1">
                  <c:v>0.99972564575847178</c:v>
                </c:pt>
                <c:pt idx="2">
                  <c:v>0.99725426643717274</c:v>
                </c:pt>
                <c:pt idx="3">
                  <c:v>0.98950303548068275</c:v>
                </c:pt>
                <c:pt idx="4">
                  <c:v>0.9731193213671756</c:v>
                </c:pt>
                <c:pt idx="5">
                  <c:v>0.94515190965423679</c:v>
                </c:pt>
                <c:pt idx="6">
                  <c:v>0.90380690523453056</c:v>
                </c:pt>
                <c:pt idx="7">
                  <c:v>0.849086302084473</c:v>
                </c:pt>
                <c:pt idx="8">
                  <c:v>0.78300085870664082</c:v>
                </c:pt>
                <c:pt idx="9">
                  <c:v>0.7091825832326677</c:v>
                </c:pt>
                <c:pt idx="10">
                  <c:v>0.63202634829886917</c:v>
                </c:pt>
                <c:pt idx="11">
                  <c:v>0.55573147935652112</c:v>
                </c:pt>
                <c:pt idx="12">
                  <c:v>0.48360578217354633</c:v>
                </c:pt>
                <c:pt idx="13">
                  <c:v>0.41778459466009038</c:v>
                </c:pt>
                <c:pt idx="14">
                  <c:v>0.35929948940514866</c:v>
                </c:pt>
                <c:pt idx="15">
                  <c:v>0.30833368710695108</c:v>
                </c:pt>
                <c:pt idx="16">
                  <c:v>0.2645177300259412</c:v>
                </c:pt>
                <c:pt idx="17">
                  <c:v>0.22718147743746889</c:v>
                </c:pt>
                <c:pt idx="18">
                  <c:v>0.19553451222178</c:v>
                </c:pt>
                <c:pt idx="19">
                  <c:v>0.16877922567389322</c:v>
                </c:pt>
                <c:pt idx="20">
                  <c:v>0.14617286812647248</c:v>
                </c:pt>
                <c:pt idx="21">
                  <c:v>0.12705564924002621</c:v>
                </c:pt>
                <c:pt idx="22">
                  <c:v>0.11085843094015023</c:v>
                </c:pt>
                <c:pt idx="23">
                  <c:v>9.7099339439488591E-2</c:v>
                </c:pt>
                <c:pt idx="24">
                  <c:v>8.5375147737318663E-2</c:v>
                </c:pt>
                <c:pt idx="25">
                  <c:v>7.5350829854788956E-2</c:v>
                </c:pt>
                <c:pt idx="26">
                  <c:v>6.6749112696680768E-2</c:v>
                </c:pt>
                <c:pt idx="27">
                  <c:v>5.9340903664019992E-2</c:v>
                </c:pt>
                <c:pt idx="28">
                  <c:v>5.293693424027187E-2</c:v>
                </c:pt>
                <c:pt idx="29">
                  <c:v>4.7380673419499642E-2</c:v>
                </c:pt>
                <c:pt idx="30">
                  <c:v>4.2542425556521032E-2</c:v>
                </c:pt>
                <c:pt idx="31">
                  <c:v>3.8314470069549446E-2</c:v>
                </c:pt>
                <c:pt idx="32">
                  <c:v>3.4607086780968015E-2</c:v>
                </c:pt>
                <c:pt idx="33">
                  <c:v>3.1345318379745801E-2</c:v>
                </c:pt>
                <c:pt idx="34">
                  <c:v>2.8466338278432528E-2</c:v>
                </c:pt>
                <c:pt idx="35">
                  <c:v>2.5917311545876856E-2</c:v>
                </c:pt>
                <c:pt idx="36">
                  <c:v>2.3653655424985383E-2</c:v>
                </c:pt>
                <c:pt idx="37">
                  <c:v>2.1637622792697531E-2</c:v>
                </c:pt>
                <c:pt idx="38">
                  <c:v>1.9837146336331969E-2</c:v>
                </c:pt>
                <c:pt idx="39">
                  <c:v>1.8224893228518366E-2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B8-4588-84F1-3CE5EC1E35B2}"/>
            </c:ext>
          </c:extLst>
        </c:ser>
        <c:ser>
          <c:idx val="4"/>
          <c:order val="4"/>
          <c:tx>
            <c:strRef>
              <c:f>'No censoring_KM'!$AO$2:$AO$3</c:f>
              <c:strCache>
                <c:ptCount val="2"/>
                <c:pt idx="0">
                  <c:v>no</c:v>
                </c:pt>
                <c:pt idx="1">
                  <c:v>Approx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'No censoring_KM'!$AO$4:$AO$27</c:f>
              <c:numCache>
                <c:formatCode>0.00%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0.99633749999999988</c:v>
                </c:pt>
                <c:pt idx="4">
                  <c:v>0.98315000000000008</c:v>
                </c:pt>
                <c:pt idx="5">
                  <c:v>0.946326</c:v>
                </c:pt>
                <c:pt idx="6">
                  <c:v>0.91074333333333335</c:v>
                </c:pt>
                <c:pt idx="7">
                  <c:v>0.88712999999999997</c:v>
                </c:pt>
                <c:pt idx="8">
                  <c:v>0.86724999999999997</c:v>
                </c:pt>
                <c:pt idx="9">
                  <c:v>0.84667666666666663</c:v>
                </c:pt>
                <c:pt idx="10">
                  <c:v>0.80165249999999999</c:v>
                </c:pt>
                <c:pt idx="11">
                  <c:v>0.7628625</c:v>
                </c:pt>
                <c:pt idx="12">
                  <c:v>0.73376000000000008</c:v>
                </c:pt>
                <c:pt idx="13">
                  <c:v>0.69574400000000003</c:v>
                </c:pt>
                <c:pt idx="14">
                  <c:v>0.66089999999999993</c:v>
                </c:pt>
                <c:pt idx="15">
                  <c:v>0.63586500000000001</c:v>
                </c:pt>
                <c:pt idx="16">
                  <c:v>0.57941799999999999</c:v>
                </c:pt>
                <c:pt idx="17">
                  <c:v>0.5204120000000001</c:v>
                </c:pt>
                <c:pt idx="18">
                  <c:v>0.48245666666666659</c:v>
                </c:pt>
                <c:pt idx="19">
                  <c:v>0.43838250000000001</c:v>
                </c:pt>
                <c:pt idx="20">
                  <c:v>0.40314499999999998</c:v>
                </c:pt>
                <c:pt idx="21">
                  <c:v>0.39531400000000005</c:v>
                </c:pt>
                <c:pt idx="22">
                  <c:v>0.37583500000000003</c:v>
                </c:pt>
                <c:pt idx="23">
                  <c:v>0.34072799999999998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B8-4588-84F1-3CE5EC1E3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02143"/>
        <c:axId val="819981343"/>
      </c:lineChart>
      <c:catAx>
        <c:axId val="82000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9981343"/>
        <c:crosses val="autoZero"/>
        <c:auto val="1"/>
        <c:lblAlgn val="ctr"/>
        <c:lblOffset val="100"/>
        <c:noMultiLvlLbl val="0"/>
      </c:catAx>
      <c:valAx>
        <c:axId val="81998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0002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9526</xdr:rowOff>
    </xdr:from>
    <xdr:to>
      <xdr:col>15</xdr:col>
      <xdr:colOff>261937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EAA17-7158-4995-9F82-DC5601340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134472</xdr:colOff>
      <xdr:row>1</xdr:row>
      <xdr:rowOff>0</xdr:rowOff>
    </xdr:from>
    <xdr:to>
      <xdr:col>31</xdr:col>
      <xdr:colOff>253535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033D1-DE7B-48B5-92BD-DD46DEFA1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123265</xdr:colOff>
      <xdr:row>26</xdr:row>
      <xdr:rowOff>100852</xdr:rowOff>
    </xdr:from>
    <xdr:to>
      <xdr:col>15</xdr:col>
      <xdr:colOff>242328</xdr:colOff>
      <xdr:row>50</xdr:row>
      <xdr:rowOff>186576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A85652-B06A-4914-89A5-C075A8DC7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123265</xdr:colOff>
      <xdr:row>26</xdr:row>
      <xdr:rowOff>134471</xdr:rowOff>
    </xdr:from>
    <xdr:to>
      <xdr:col>31</xdr:col>
      <xdr:colOff>242328</xdr:colOff>
      <xdr:row>51</xdr:row>
      <xdr:rowOff>29695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9CF092-DC03-4E5D-861F-A6AAC68E5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112059</xdr:colOff>
      <xdr:row>52</xdr:row>
      <xdr:rowOff>33617</xdr:rowOff>
    </xdr:from>
    <xdr:to>
      <xdr:col>15</xdr:col>
      <xdr:colOff>231122</xdr:colOff>
      <xdr:row>76</xdr:row>
      <xdr:rowOff>119341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BEA922-7856-4778-B00E-1BEA4001C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115508</xdr:colOff>
      <xdr:row>52</xdr:row>
      <xdr:rowOff>74132</xdr:rowOff>
    </xdr:from>
    <xdr:to>
      <xdr:col>31</xdr:col>
      <xdr:colOff>234571</xdr:colOff>
      <xdr:row>76</xdr:row>
      <xdr:rowOff>159856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16361A-523D-4129-A0A2-A8087B3D4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156882</xdr:colOff>
      <xdr:row>77</xdr:row>
      <xdr:rowOff>89647</xdr:rowOff>
    </xdr:from>
    <xdr:to>
      <xdr:col>15</xdr:col>
      <xdr:colOff>275945</xdr:colOff>
      <xdr:row>101</xdr:row>
      <xdr:rowOff>175371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6245DAD-6271-45FF-BAE9-34812A7B9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89648</xdr:colOff>
      <xdr:row>77</xdr:row>
      <xdr:rowOff>112058</xdr:rowOff>
    </xdr:from>
    <xdr:to>
      <xdr:col>31</xdr:col>
      <xdr:colOff>208711</xdr:colOff>
      <xdr:row>102</xdr:row>
      <xdr:rowOff>7282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71006C-FC39-4B2A-9096-6F4B79F8F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9526</xdr:rowOff>
    </xdr:from>
    <xdr:to>
      <xdr:col>15</xdr:col>
      <xdr:colOff>261937</xdr:colOff>
      <xdr:row>25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1BC56B6-F0E4-4573-BE8F-6C8FC3741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134472</xdr:colOff>
      <xdr:row>1</xdr:row>
      <xdr:rowOff>0</xdr:rowOff>
    </xdr:from>
    <xdr:to>
      <xdr:col>31</xdr:col>
      <xdr:colOff>253535</xdr:colOff>
      <xdr:row>25</xdr:row>
      <xdr:rowOff>85724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B8373E-784C-45FB-8F58-D4A2B801B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123265</xdr:colOff>
      <xdr:row>26</xdr:row>
      <xdr:rowOff>100852</xdr:rowOff>
    </xdr:from>
    <xdr:to>
      <xdr:col>15</xdr:col>
      <xdr:colOff>242328</xdr:colOff>
      <xdr:row>50</xdr:row>
      <xdr:rowOff>186576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02E30F5-8812-4153-A6EA-A6A483A32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123265</xdr:colOff>
      <xdr:row>26</xdr:row>
      <xdr:rowOff>134471</xdr:rowOff>
    </xdr:from>
    <xdr:to>
      <xdr:col>31</xdr:col>
      <xdr:colOff>242328</xdr:colOff>
      <xdr:row>51</xdr:row>
      <xdr:rowOff>29695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2FBCA24-DA43-4C41-8B44-EAE831B14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112059</xdr:colOff>
      <xdr:row>52</xdr:row>
      <xdr:rowOff>33617</xdr:rowOff>
    </xdr:from>
    <xdr:to>
      <xdr:col>15</xdr:col>
      <xdr:colOff>231122</xdr:colOff>
      <xdr:row>76</xdr:row>
      <xdr:rowOff>119341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279CB8F-382C-44CC-BC9F-D588503A5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100854</xdr:colOff>
      <xdr:row>52</xdr:row>
      <xdr:rowOff>44824</xdr:rowOff>
    </xdr:from>
    <xdr:to>
      <xdr:col>31</xdr:col>
      <xdr:colOff>219917</xdr:colOff>
      <xdr:row>76</xdr:row>
      <xdr:rowOff>130548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CC5530F-7EF5-4C6C-8E19-E03163D83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156882</xdr:colOff>
      <xdr:row>77</xdr:row>
      <xdr:rowOff>89647</xdr:rowOff>
    </xdr:from>
    <xdr:to>
      <xdr:col>15</xdr:col>
      <xdr:colOff>275945</xdr:colOff>
      <xdr:row>101</xdr:row>
      <xdr:rowOff>175371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69E6C32-41FA-47EB-9F30-CAD2141DA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89648</xdr:colOff>
      <xdr:row>77</xdr:row>
      <xdr:rowOff>112058</xdr:rowOff>
    </xdr:from>
    <xdr:to>
      <xdr:col>31</xdr:col>
      <xdr:colOff>208711</xdr:colOff>
      <xdr:row>102</xdr:row>
      <xdr:rowOff>7282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C19D5FF-C0C2-4A4A-A20E-CF4C2A401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ena Milkovska" id="{CA680CBC-094E-4A42-B3DC-E75C372A1F50}" userId="Elena Milkovska" providerId="None"/>
</personList>
</file>

<file path=xl/theme/theme1.xml><?xml version="1.0" encoding="utf-8"?>
<a:theme xmlns:a="http://schemas.openxmlformats.org/drawingml/2006/main" name="Office Theme">
  <a:themeElements>
    <a:clrScheme name="Custom 7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D147"/>
      </a:accent2>
      <a:accent3>
        <a:srgbClr val="7030A0"/>
      </a:accent3>
      <a:accent4>
        <a:srgbClr val="00B050"/>
      </a:accent4>
      <a:accent5>
        <a:srgbClr val="FF0066"/>
      </a:accent5>
      <a:accent6>
        <a:srgbClr val="0000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07-02T08:42:24.47" personId="{CA680CBC-094E-4A42-B3DC-E75C372A1F50}" id="{A326E59F-1587-46FD-B235-55D80D4CA56D}">
    <text>20 women (7 deaths) with missing data on smoking status were excluded from the stratified analysis, hence the total number is 4934</text>
  </threadedComment>
  <threadedComment ref="A6" dT="2021-07-02T10:16:11.79" personId="{CA680CBC-094E-4A42-B3DC-E75C372A1F50}" id="{2DED5AB1-261A-4262-8B78-8403EA5387A1}" parentId="{A326E59F-1587-46FD-B235-55D80D4CA56D}">
    <text>The manual censoring number is defined as
#censor in group = # estimated deaths - #observed deaths + 3.3</text>
  </threadedComment>
  <threadedComment ref="A6" dT="2021-07-02T10:17:09.40" personId="{CA680CBC-094E-4A42-B3DC-E75C372A1F50}" id="{9B566FF6-ED8C-4859-8CD5-A86847437EC8}" parentId="{A326E59F-1587-46FD-B235-55D80D4CA56D}">
    <text>Censoring an additional 3.3 (20/6) people from each group, so that the event estimationg is more aligned with real numbers</text>
  </threadedComment>
  <threadedComment ref="A13" dT="2021-07-02T08:43:23.68" personId="{CA680CBC-094E-4A42-B3DC-E75C372A1F50}" id="{79473FBC-E8D4-43DB-B4A7-2BE63A82AB39}">
    <text>79 men (17 deaths) with missing data on smoking status were excluded from the stratified analysis, hence the total number is 1387</text>
  </threadedComment>
  <threadedComment ref="A13" dT="2021-07-02T10:13:42.83" personId="{CA680CBC-094E-4A42-B3DC-E75C372A1F50}" id="{D40638AF-7A68-4113-8E9A-649C623F34AD}" parentId="{79473FBC-E8D4-43DB-B4A7-2BE63A82AB39}">
    <text>Censoring an additional 13.6 (79/6) people from each group, so that the event estimationg is more aligned with real numbers</text>
  </threadedComment>
  <threadedComment ref="A13" dT="2021-07-02T10:15:50.37" personId="{CA680CBC-094E-4A42-B3DC-E75C372A1F50}" id="{202B5986-0E13-4D92-B697-C248A755F2D9}" parentId="{79473FBC-E8D4-43DB-B4A7-2BE63A82AB39}">
    <text>The manual censoring number is defined as
#censor in group = # estimated deaths - #observed deaths + 13.6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FF13-82B7-4871-B09F-D4DF202B6142}">
  <sheetPr>
    <tabColor rgb="FF92D050"/>
  </sheetPr>
  <dimension ref="A1:D9"/>
  <sheetViews>
    <sheetView tabSelected="1" zoomScale="115" zoomScaleNormal="115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53</v>
      </c>
      <c r="C1" t="s">
        <v>103</v>
      </c>
      <c r="D1" t="s">
        <v>106</v>
      </c>
    </row>
    <row r="2" spans="1:4" x14ac:dyDescent="0.25">
      <c r="A2" t="s">
        <v>3</v>
      </c>
      <c r="B2">
        <v>2</v>
      </c>
      <c r="C2" t="s">
        <v>104</v>
      </c>
      <c r="D2" s="189">
        <f>Combine_uw_no_KM!J21</f>
        <v>0.97174882841345211</v>
      </c>
    </row>
    <row r="3" spans="1:4" x14ac:dyDescent="0.25">
      <c r="A3" t="s">
        <v>51</v>
      </c>
      <c r="B3">
        <v>2</v>
      </c>
      <c r="C3" t="s">
        <v>104</v>
      </c>
      <c r="D3" s="189">
        <f>Combine_uw_no_KM!K21</f>
        <v>1.1673431071441249</v>
      </c>
    </row>
    <row r="4" spans="1:4" x14ac:dyDescent="0.25">
      <c r="A4" t="s">
        <v>3</v>
      </c>
      <c r="B4">
        <v>2</v>
      </c>
      <c r="C4" t="s">
        <v>2</v>
      </c>
      <c r="D4" s="189">
        <v>1.1499999999999999</v>
      </c>
    </row>
    <row r="5" spans="1:4" x14ac:dyDescent="0.25">
      <c r="A5" t="s">
        <v>51</v>
      </c>
      <c r="B5">
        <v>2</v>
      </c>
      <c r="C5" t="s">
        <v>2</v>
      </c>
      <c r="D5" s="189">
        <v>1.5</v>
      </c>
    </row>
    <row r="6" spans="1:4" x14ac:dyDescent="0.25">
      <c r="A6" t="s">
        <v>3</v>
      </c>
      <c r="B6">
        <v>1</v>
      </c>
      <c r="C6" t="s">
        <v>104</v>
      </c>
      <c r="D6" s="189">
        <f>Combine_uw_no_KM!L21</f>
        <v>1.1240474723215432</v>
      </c>
    </row>
    <row r="7" spans="1:4" x14ac:dyDescent="0.25">
      <c r="A7" t="s">
        <v>51</v>
      </c>
      <c r="B7">
        <v>1</v>
      </c>
      <c r="C7" t="s">
        <v>104</v>
      </c>
      <c r="D7" s="189">
        <f>Combine_uw_no_KM!M21</f>
        <v>1.1501598880791679</v>
      </c>
    </row>
    <row r="8" spans="1:4" x14ac:dyDescent="0.25">
      <c r="A8" t="s">
        <v>3</v>
      </c>
      <c r="B8">
        <v>1</v>
      </c>
      <c r="C8" t="s">
        <v>2</v>
      </c>
      <c r="D8" s="189">
        <v>1.1499999999999999</v>
      </c>
    </row>
    <row r="9" spans="1:4" x14ac:dyDescent="0.25">
      <c r="A9" t="s">
        <v>51</v>
      </c>
      <c r="B9">
        <v>1</v>
      </c>
      <c r="C9" t="s">
        <v>2</v>
      </c>
      <c r="D9" s="189">
        <v>1.5</v>
      </c>
    </row>
  </sheetData>
  <pageMargins left="0.7" right="0.7" top="0.75" bottom="0.75" header="0.3" footer="0.3"/>
  <headerFooter>
    <oddFooter>&amp;L_x000D_&amp;1#&amp;"Calibri"&amp;10&amp;K000000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W27"/>
  <sheetViews>
    <sheetView showGridLines="0" zoomScaleNormal="100" workbookViewId="0">
      <selection activeCell="N26" sqref="N26"/>
    </sheetView>
  </sheetViews>
  <sheetFormatPr defaultRowHeight="15" x14ac:dyDescent="0.25"/>
  <cols>
    <col min="1" max="1" width="13.42578125" customWidth="1"/>
    <col min="2" max="2" width="8.7109375" customWidth="1"/>
    <col min="3" max="3" width="8.140625" customWidth="1"/>
    <col min="4" max="4" width="12.28515625" customWidth="1"/>
    <col min="6" max="6" width="9.140625" customWidth="1"/>
    <col min="7" max="7" width="10.5703125" customWidth="1"/>
    <col min="8" max="8" width="13.85546875" customWidth="1"/>
    <col min="9" max="9" width="9" customWidth="1"/>
    <col min="10" max="10" width="25.42578125" customWidth="1"/>
    <col min="11" max="11" width="10.42578125" customWidth="1"/>
    <col min="14" max="14" width="27.42578125" customWidth="1"/>
    <col min="15" max="16" width="15.140625" customWidth="1"/>
    <col min="18" max="18" width="21" customWidth="1"/>
    <col min="19" max="20" width="8.85546875" customWidth="1"/>
    <col min="21" max="21" width="11.42578125" customWidth="1"/>
    <col min="22" max="22" width="11.85546875" customWidth="1"/>
    <col min="23" max="23" width="11.5703125" customWidth="1"/>
  </cols>
  <sheetData>
    <row r="1" spans="1:23" ht="15" customHeight="1" thickBot="1" x14ac:dyDescent="0.3">
      <c r="A1" s="290" t="s">
        <v>73</v>
      </c>
      <c r="B1" s="285" t="s">
        <v>74</v>
      </c>
      <c r="C1" s="286"/>
      <c r="D1" s="286"/>
      <c r="E1" s="286"/>
      <c r="F1" s="286"/>
      <c r="G1" s="287"/>
      <c r="H1" s="307" t="s">
        <v>99</v>
      </c>
      <c r="I1" s="312" t="s">
        <v>75</v>
      </c>
      <c r="J1" s="313"/>
      <c r="K1" s="313"/>
      <c r="L1" s="313"/>
      <c r="M1" s="313"/>
      <c r="N1" s="313"/>
      <c r="O1" s="307" t="s">
        <v>100</v>
      </c>
      <c r="P1" s="135"/>
      <c r="Q1" s="24"/>
      <c r="R1" s="199"/>
      <c r="S1" s="14" t="s">
        <v>78</v>
      </c>
      <c r="T1" s="15" t="s">
        <v>79</v>
      </c>
      <c r="U1" s="208" t="s">
        <v>71</v>
      </c>
      <c r="V1" s="208" t="s">
        <v>94</v>
      </c>
      <c r="W1" s="209" t="s">
        <v>86</v>
      </c>
    </row>
    <row r="2" spans="1:23" x14ac:dyDescent="0.25">
      <c r="A2" s="291"/>
      <c r="B2" s="293" t="s">
        <v>76</v>
      </c>
      <c r="C2" s="294"/>
      <c r="D2" s="294"/>
      <c r="E2" s="295" t="s">
        <v>77</v>
      </c>
      <c r="F2" s="295"/>
      <c r="G2" s="296"/>
      <c r="H2" s="308"/>
      <c r="I2" s="288" t="s">
        <v>76</v>
      </c>
      <c r="J2" s="289"/>
      <c r="K2" s="289"/>
      <c r="L2" s="310" t="s">
        <v>77</v>
      </c>
      <c r="M2" s="311"/>
      <c r="N2" s="311"/>
      <c r="O2" s="308"/>
      <c r="P2" s="135"/>
      <c r="Q2" s="190" t="s">
        <v>80</v>
      </c>
      <c r="R2" s="200" t="s">
        <v>81</v>
      </c>
      <c r="S2" s="226">
        <v>8.9</v>
      </c>
      <c r="T2" s="214">
        <f>7.1/1.96</f>
        <v>3.6224489795918364</v>
      </c>
      <c r="U2" s="215">
        <f ca="1">NORMINV(RAND(),S2,T2)</f>
        <v>9.1376210957654962</v>
      </c>
      <c r="V2" s="206"/>
      <c r="W2" s="207"/>
    </row>
    <row r="3" spans="1:23" x14ac:dyDescent="0.25">
      <c r="A3" s="291"/>
      <c r="B3" s="197">
        <f>Cohort!B5</f>
        <v>157.108</v>
      </c>
      <c r="C3" s="198">
        <f>Cohort!C5</f>
        <v>322.80599999999998</v>
      </c>
      <c r="D3" s="233">
        <f>B3+C3</f>
        <v>479.91399999999999</v>
      </c>
      <c r="E3" s="234">
        <f>Cohort!B6</f>
        <v>204.89200000000002</v>
      </c>
      <c r="F3" s="234">
        <f>Cohort!C6</f>
        <v>414.19400000000002</v>
      </c>
      <c r="G3" s="242">
        <f>E3+F3</f>
        <v>619.08600000000001</v>
      </c>
      <c r="H3" s="309"/>
      <c r="I3" s="238">
        <f>Cohort!B12</f>
        <v>25.984000000000002</v>
      </c>
      <c r="J3" s="233">
        <f>Cohort!C12</f>
        <v>137.15900000000002</v>
      </c>
      <c r="K3" s="233">
        <f>I3+J3</f>
        <v>163.14300000000003</v>
      </c>
      <c r="L3" s="234">
        <f>Cohort!B13</f>
        <v>38.015999999999998</v>
      </c>
      <c r="M3" s="234">
        <f>Cohort!C13</f>
        <v>199.84099999999998</v>
      </c>
      <c r="N3" s="246">
        <f>L3+M3</f>
        <v>237.85699999999997</v>
      </c>
      <c r="O3" s="309"/>
      <c r="P3" s="135"/>
      <c r="Q3" s="264" t="s">
        <v>74</v>
      </c>
      <c r="R3" s="256" t="s">
        <v>82</v>
      </c>
      <c r="S3" s="257">
        <v>1.1100000000000001</v>
      </c>
      <c r="T3" s="258">
        <f>(LN(W3)-LN(S3))/1.96</f>
        <v>0.11476721011140686</v>
      </c>
      <c r="U3" s="259">
        <f ca="1">EXP(NORMINV(RAND(),V3,T3))</f>
        <v>1.0220748400551427</v>
      </c>
      <c r="V3" s="260">
        <f>LN(S3)</f>
        <v>0.10436001532424286</v>
      </c>
      <c r="W3" s="261">
        <v>1.39</v>
      </c>
    </row>
    <row r="4" spans="1:23" s="83" customFormat="1" ht="45.75" thickBot="1" x14ac:dyDescent="0.3">
      <c r="A4" s="292"/>
      <c r="B4" s="249" t="s">
        <v>1</v>
      </c>
      <c r="C4" s="250" t="s">
        <v>2</v>
      </c>
      <c r="D4" s="251" t="s">
        <v>102</v>
      </c>
      <c r="E4" s="252" t="s">
        <v>1</v>
      </c>
      <c r="F4" s="252" t="s">
        <v>2</v>
      </c>
      <c r="G4" s="253" t="s">
        <v>101</v>
      </c>
      <c r="H4" s="254" t="s">
        <v>87</v>
      </c>
      <c r="I4" s="255" t="s">
        <v>1</v>
      </c>
      <c r="J4" s="251" t="s">
        <v>2</v>
      </c>
      <c r="K4" s="251" t="s">
        <v>102</v>
      </c>
      <c r="L4" s="252" t="s">
        <v>1</v>
      </c>
      <c r="M4" s="252" t="s">
        <v>2</v>
      </c>
      <c r="N4" s="253" t="s">
        <v>101</v>
      </c>
      <c r="O4" s="254" t="s">
        <v>87</v>
      </c>
      <c r="P4" s="135"/>
      <c r="Q4" s="265"/>
      <c r="R4" s="87" t="s">
        <v>83</v>
      </c>
      <c r="S4" s="225">
        <v>0.9</v>
      </c>
      <c r="T4" s="213">
        <f t="shared" ref="T4:T14" si="0">(LN(W4)-LN(S4))/1.96</f>
        <v>8.3484399888674551E-2</v>
      </c>
      <c r="U4" s="212">
        <f t="shared" ref="U4:U14" ca="1" si="1">EXP(NORMINV(RAND(),V4,T4))</f>
        <v>0.95758600674615824</v>
      </c>
      <c r="V4" s="223">
        <f t="shared" ref="V4:V14" si="2">LN(S4)</f>
        <v>-0.10536051565782628</v>
      </c>
      <c r="W4" s="203">
        <v>1.06</v>
      </c>
    </row>
    <row r="5" spans="1:23" x14ac:dyDescent="0.25">
      <c r="A5" s="195">
        <f>$S$2-1.96*$T$2</f>
        <v>1.8000000000000007</v>
      </c>
      <c r="B5" s="192">
        <f>1 - _xlfn.NORM.S.DIST(((LN($A5) -Censoring_mid_KM!$AT$6)/EXP(Censoring_mid_KM!$AT$7)), TRUE)</f>
        <v>0.99589276397326931</v>
      </c>
      <c r="C5" s="84">
        <f>EXP(-EXP(-(Censoring_mid_KM!$AX$6/EXP(Censoring_mid_KM!$AX$7)))*$A5^(1/EXP(Censoring_mid_KM!$AX$7)))</f>
        <v>0.99858529754350456</v>
      </c>
      <c r="D5" s="235">
        <f>(B5*$B$3+C5*$C$3)/$D$3</f>
        <v>0.99770385094233738</v>
      </c>
      <c r="E5" s="235">
        <f>EXP(-EXP(-(Censoring_mid_KM!$AS$13/EXP(Censoring_mid_KM!$AS$14)))*$A5^(1/EXP(Censoring_mid_KM!$AS$14)))</f>
        <v>0.9825826745238343</v>
      </c>
      <c r="F5" s="235">
        <f>EXP(-EXP(-(Censoring_mid_KM!$AX$13/EXP(Censoring_mid_KM!$AX$14)))*$A5^(1/EXP(Censoring_mid_KM!$AX$14)))</f>
        <v>0.99568478300216023</v>
      </c>
      <c r="G5" s="243">
        <f>(E5*$E$3+F5*$F$3)/$G$3</f>
        <v>0.99134852404889506</v>
      </c>
      <c r="H5" s="262">
        <f>(B5*$B$3+C5*$C$3+E5*$E$3+F5*$F$3)/($D$3+$G$3)</f>
        <v>0.9941237836947</v>
      </c>
      <c r="I5" s="239">
        <f>1 - _xlfn.NORM.S.DIST(((LN($A5) - Censoring_mid_KM!$AT$22)/EXP(Censoring_mid_KM!$AT$23)), TRUE)</f>
        <v>0.99526051688435557</v>
      </c>
      <c r="J5" s="235">
        <f>1/(1+EXP(-(Censoring_mid_KM!$AZ$22/EXP(Censoring_mid_KM!$AZ$23)))*$A5^(1/EXP(Censoring_mid_KM!$AZ$23)))</f>
        <v>0.99914966059873944</v>
      </c>
      <c r="K5" s="235">
        <f>(I5*$I$3+J5*$J$3)/$K$3</f>
        <v>0.99853023156853549</v>
      </c>
      <c r="L5" s="235">
        <f>1 - _xlfn.NORM.S.DIST(((LN($A5) - Censoring_mid_KM!$AT$29)/EXP(Censoring_mid_KM!$AT$30)), TRUE)</f>
        <v>0.99095805554796879</v>
      </c>
      <c r="M5" s="235">
        <f>1/(1+EXP(-(Censoring_mid_KM!$AZ$29/EXP(Censoring_mid_KM!$AZ$30)))*$A5^(1/EXP(Censoring_mid_KM!$AZ$30)))</f>
        <v>0.99714467398624029</v>
      </c>
      <c r="N5" s="243">
        <f>(L5*$L$3+M5*$M$3)/$N$3</f>
        <v>0.99615588456003323</v>
      </c>
      <c r="O5" s="248">
        <f>(I5*$I$3+J5*$J$3+L5*$L$3+M5*$M$3)/($K$3+$N$3)</f>
        <v>0.99712186484434273</v>
      </c>
      <c r="P5" s="135"/>
      <c r="Q5" s="190" t="s">
        <v>74</v>
      </c>
      <c r="R5" s="200" t="s">
        <v>84</v>
      </c>
      <c r="S5" s="226">
        <v>1.31</v>
      </c>
      <c r="T5" s="214">
        <f t="shared" si="0"/>
        <v>0.10836684287307784</v>
      </c>
      <c r="U5" s="51">
        <f t="shared" ca="1" si="1"/>
        <v>1.2528159670710732</v>
      </c>
      <c r="V5" s="16">
        <f t="shared" si="2"/>
        <v>0.27002713721306021</v>
      </c>
      <c r="W5" s="6">
        <v>1.62</v>
      </c>
    </row>
    <row r="6" spans="1:23" x14ac:dyDescent="0.25">
      <c r="A6" s="195">
        <f>$S$2</f>
        <v>8.9</v>
      </c>
      <c r="B6" s="193">
        <f>1 - _xlfn.NORM.S.DIST(((LN($A6) -Censoring_mid_KM!$AT$6)/EXP(Censoring_mid_KM!$AT$7)), TRUE)</f>
        <v>0.91412989806158529</v>
      </c>
      <c r="C6" s="85">
        <f>EXP(-EXP(-(Censoring_mid_KM!$AX$6/EXP(Censoring_mid_KM!$AX$7)))*$A6^(1/EXP(Censoring_mid_KM!$AX$7)))</f>
        <v>0.94201645022080027</v>
      </c>
      <c r="D6" s="236">
        <f t="shared" ref="D6:D8" si="3">(B6*$B$3+C6*$C$3)/$D$3</f>
        <v>0.93288731367419009</v>
      </c>
      <c r="E6" s="236">
        <f>EXP(-EXP(-(Censoring_mid_KM!$AS$13/EXP(Censoring_mid_KM!$AS$14)))*$A6^(1/EXP(Censoring_mid_KM!$AS$14)))</f>
        <v>0.80129240370269272</v>
      </c>
      <c r="F6" s="236">
        <f>EXP(-EXP(-(Censoring_mid_KM!$AX$13/EXP(Censoring_mid_KM!$AX$14)))*$A6^(1/EXP(Censoring_mid_KM!$AX$14)))</f>
        <v>0.87002217550511873</v>
      </c>
      <c r="G6" s="244">
        <f t="shared" ref="G6:G8" si="4">(E6*$E$3+F6*$F$3)/$G$3</f>
        <v>0.84727544822628731</v>
      </c>
      <c r="H6" s="262">
        <f t="shared" ref="H6:H7" si="5">(B6*$B$3+C6*$C$3+E6*$E$3+F6*$F$3)/($D$3+$G$3)</f>
        <v>0.88466064640150555</v>
      </c>
      <c r="I6" s="240">
        <f>1 - _xlfn.NORM.S.DIST(((LN($A6) - Censoring_mid_KM!$AT$22)/EXP(Censoring_mid_KM!$AT$23)), TRUE)</f>
        <v>0.80684362775684659</v>
      </c>
      <c r="J6" s="236">
        <f>1/(1+EXP(-(Censoring_mid_KM!$AZ$22/EXP(Censoring_mid_KM!$AZ$23)))*$A6^(1/EXP(Censoring_mid_KM!$AZ$23)))</f>
        <v>0.89283099251452147</v>
      </c>
      <c r="K6" s="236">
        <f t="shared" ref="K6:K8" si="6">(I6*$B$3+J6*$C$3)/$D$3</f>
        <v>0.86468156802940788</v>
      </c>
      <c r="L6" s="236">
        <f>1 - _xlfn.NORM.S.DIST(((LN($A6) - Censoring_mid_KM!$AT$29)/EXP(Censoring_mid_KM!$AT$30)), TRUE)</f>
        <v>0.68957825461724565</v>
      </c>
      <c r="M6" s="236">
        <f>1/(1+EXP(-(Censoring_mid_KM!$AZ$29/EXP(Censoring_mid_KM!$AZ$30)))*$A6^(1/EXP(Censoring_mid_KM!$AZ$30)))</f>
        <v>0.77908923237225858</v>
      </c>
      <c r="N6" s="243">
        <f t="shared" ref="N6:N8" si="7">(L6*$L$3+M6*$M$3)/$N$3</f>
        <v>0.76478295031903087</v>
      </c>
      <c r="O6" s="248">
        <f t="shared" ref="O6:O8" si="8">(I6*$I$3+J6*$J$3+L6*$L$3+M6*$M$3)/($K$3+$N$3)</f>
        <v>0.81130625720689997</v>
      </c>
      <c r="P6" s="135"/>
      <c r="Q6" s="190"/>
      <c r="R6" s="12" t="s">
        <v>85</v>
      </c>
      <c r="S6" s="226">
        <v>1.1000000000000001</v>
      </c>
      <c r="T6" s="214">
        <f t="shared" si="0"/>
        <v>8.523167584855415E-2</v>
      </c>
      <c r="U6" s="51">
        <f t="shared" ca="1" si="1"/>
        <v>1.1910287896048743</v>
      </c>
      <c r="V6" s="16">
        <f t="shared" si="2"/>
        <v>9.5310179804324935E-2</v>
      </c>
      <c r="W6" s="6">
        <v>1.3</v>
      </c>
    </row>
    <row r="7" spans="1:23" x14ac:dyDescent="0.25">
      <c r="A7" s="12">
        <f>$S$2+1.96*$T$2</f>
        <v>16</v>
      </c>
      <c r="B7" s="193">
        <f>1 - _xlfn.NORM.S.DIST(((LN($A7) -Censoring_mid_KM!$AT$6)/EXP(Censoring_mid_KM!$AT$7)), TRUE)</f>
        <v>0.81545565028070566</v>
      </c>
      <c r="C7" s="85">
        <f>EXP(-EXP(-(Censoring_mid_KM!$AX$6/EXP(Censoring_mid_KM!$AX$7)))*$A7^(1/EXP(Censoring_mid_KM!$AX$7)))</f>
        <v>0.78989419781925818</v>
      </c>
      <c r="D7" s="236">
        <f t="shared" si="3"/>
        <v>0.79826217348430051</v>
      </c>
      <c r="E7" s="236">
        <f>EXP(-EXP(-(Censoring_mid_KM!$AS$13/EXP(Censoring_mid_KM!$AS$14)))*$A7^(1/EXP(Censoring_mid_KM!$AS$14)))</f>
        <v>0.57035385346686684</v>
      </c>
      <c r="F7" s="236">
        <f>EXP(-EXP(-(Censoring_mid_KM!$AX$13/EXP(Censoring_mid_KM!$AX$14)))*$A7^(1/EXP(Censoring_mid_KM!$AX$14)))</f>
        <v>0.60783776713516113</v>
      </c>
      <c r="G7" s="244">
        <f t="shared" si="4"/>
        <v>0.59543213360553171</v>
      </c>
      <c r="H7" s="262">
        <f t="shared" si="5"/>
        <v>0.68400445003717825</v>
      </c>
      <c r="I7" s="240">
        <f>1 - _xlfn.NORM.S.DIST(((LN($A7) - Censoring_mid_KM!$AT$22)/EXP(Censoring_mid_KM!$AT$23)), TRUE)</f>
        <v>0.59180549637816515</v>
      </c>
      <c r="J7" s="236">
        <f>1/(1+EXP(-(Censoring_mid_KM!$AZ$22/EXP(Censoring_mid_KM!$AZ$23)))*$A7^(1/EXP(Censoring_mid_KM!$AZ$23)))</f>
        <v>0.5753648853957346</v>
      </c>
      <c r="K7" s="236">
        <f t="shared" si="6"/>
        <v>0.5807469986706707</v>
      </c>
      <c r="L7" s="236">
        <f>1 - _xlfn.NORM.S.DIST(((LN($A7) - Censoring_mid_KM!$AT$29)/EXP(Censoring_mid_KM!$AT$30)), TRUE)</f>
        <v>0.42413506706066917</v>
      </c>
      <c r="M7" s="236">
        <f>1/(1+EXP(-(Censoring_mid_KM!$AZ$29/EXP(Censoring_mid_KM!$AZ$30)))*$A7^(1/EXP(Censoring_mid_KM!$AZ$30)))</f>
        <v>0.3950698553462117</v>
      </c>
      <c r="N7" s="243">
        <f t="shared" si="7"/>
        <v>0.39971526451448014</v>
      </c>
      <c r="O7" s="248">
        <f t="shared" si="8"/>
        <v>0.47224194515088408</v>
      </c>
      <c r="P7" s="135"/>
      <c r="Q7" s="264" t="s">
        <v>75</v>
      </c>
      <c r="R7" s="201" t="s">
        <v>82</v>
      </c>
      <c r="S7" s="224">
        <v>1.25</v>
      </c>
      <c r="T7" s="211">
        <f t="shared" si="0"/>
        <v>0.19447572221383663</v>
      </c>
      <c r="U7" s="205">
        <f t="shared" ca="1" si="1"/>
        <v>1.1807143436328005</v>
      </c>
      <c r="V7" s="204">
        <f t="shared" si="2"/>
        <v>0.22314355131420976</v>
      </c>
      <c r="W7" s="202">
        <v>1.83</v>
      </c>
    </row>
    <row r="8" spans="1:23" ht="15.75" thickBot="1" x14ac:dyDescent="0.3">
      <c r="A8" s="196">
        <f ca="1">$U$2</f>
        <v>9.1376210957654962</v>
      </c>
      <c r="B8" s="99">
        <f ca="1">1 - _xlfn.NORM.S.DIST(((LN($A8) -Censoring_mid_KM!$BL$6)/EXP(Censoring_mid_KM!$BL$7)), TRUE)</f>
        <v>0.93264162816843921</v>
      </c>
      <c r="C8" s="194">
        <f ca="1">EXP(-EXP(-(Censoring_mid_KM!$BN$6/EXP(Censoring_mid_KM!$BN$7)))*$A8^(1/EXP(Censoring_mid_KM!$BN$7)))</f>
        <v>0.94995272989189827</v>
      </c>
      <c r="D8" s="237">
        <f t="shared" ca="1" si="3"/>
        <v>0.94428564668622139</v>
      </c>
      <c r="E8" s="237">
        <f ca="1">EXP(-EXP(-(Censoring_mid_KM!$BL$13/EXP(Censoring_mid_KM!$BL$14)))*$A8^(1/EXP(Censoring_mid_KM!$BL$14)))</f>
        <v>0.81595397990999818</v>
      </c>
      <c r="F8" s="237">
        <f ca="1">EXP(-EXP(-(Censoring_mid_KM!$BN$13/EXP(Censoring_mid_KM!$BN$14)))*$A8^(1/EXP(Censoring_mid_KM!$BN$14)))</f>
        <v>0.87753528512770651</v>
      </c>
      <c r="G8" s="245">
        <f t="shared" ca="1" si="4"/>
        <v>0.85715440623742845</v>
      </c>
      <c r="H8" s="263">
        <f ca="1">(B8*$B$3+C8*$C$3+E8*$E$3+F8*$F$3)/($D$3+$G$3)</f>
        <v>0.89520308879315369</v>
      </c>
      <c r="I8" s="241">
        <f ca="1">1 - _xlfn.NORM.S.DIST(((LN($A8) - Censoring_mid_KM!$BL$22)/EXP(Censoring_mid_KM!$BL$23)), TRUE)</f>
        <v>0.85298053038229427</v>
      </c>
      <c r="J8" s="237">
        <f ca="1">1/(1+EXP(-(Censoring_mid_KM!$BN$22/EXP(Censoring_mid_KM!$BN$23)))*$A8^(1/EXP(Censoring_mid_KM!$BN$23)))</f>
        <v>0.90313051978415537</v>
      </c>
      <c r="K8" s="237">
        <f t="shared" ca="1" si="6"/>
        <v>0.88671306887639356</v>
      </c>
      <c r="L8" s="237">
        <f ca="1">1 - _xlfn.NORM.S.DIST(((LN($A8) - Censoring_mid_KM!$BL$29)/EXP(Censoring_mid_KM!$BL$30)), TRUE)</f>
        <v>0.74893959088175432</v>
      </c>
      <c r="M8" s="237">
        <f ca="1">1/(1+EXP(-(Censoring_mid_KM!$BL$29/EXP(Censoring_mid_KM!$BL$30)))*$A8^(1/EXP(Censoring_mid_KM!$BL$30)))</f>
        <v>0.66176207707337953</v>
      </c>
      <c r="N8" s="247">
        <f t="shared" ca="1" si="7"/>
        <v>0.67569540829734676</v>
      </c>
      <c r="O8" s="248">
        <f t="shared" ca="1" si="8"/>
        <v>0.76497558053843018</v>
      </c>
      <c r="P8" s="135"/>
      <c r="Q8" s="265"/>
      <c r="R8" s="87" t="s">
        <v>83</v>
      </c>
      <c r="S8" s="225">
        <v>1.1200000000000001</v>
      </c>
      <c r="T8" s="213">
        <f t="shared" si="0"/>
        <v>0.12108580933988064</v>
      </c>
      <c r="U8" s="212">
        <f t="shared" ca="1" si="1"/>
        <v>1.4379607843305326</v>
      </c>
      <c r="V8" s="223">
        <f t="shared" si="2"/>
        <v>0.11332868530700327</v>
      </c>
      <c r="W8" s="203">
        <v>1.42</v>
      </c>
    </row>
    <row r="9" spans="1:23" x14ac:dyDescent="0.25">
      <c r="Q9" s="190" t="s">
        <v>75</v>
      </c>
      <c r="R9" s="200" t="s">
        <v>84</v>
      </c>
      <c r="S9" s="226">
        <v>1.78</v>
      </c>
      <c r="T9" s="214">
        <f t="shared" si="0"/>
        <v>0.20303381412966173</v>
      </c>
      <c r="U9" s="51">
        <f t="shared" ca="1" si="1"/>
        <v>1.5744852514400649</v>
      </c>
      <c r="V9" s="16">
        <f t="shared" si="2"/>
        <v>0.57661336430399379</v>
      </c>
      <c r="W9" s="6">
        <v>2.65</v>
      </c>
    </row>
    <row r="10" spans="1:23" ht="15.75" thickBot="1" x14ac:dyDescent="0.3">
      <c r="Q10" s="161"/>
      <c r="R10" s="11" t="s">
        <v>85</v>
      </c>
      <c r="S10" s="227">
        <v>0.95</v>
      </c>
      <c r="T10" s="115">
        <f t="shared" si="0"/>
        <v>0.14001879882742876</v>
      </c>
      <c r="U10" s="114">
        <f t="shared" ca="1" si="1"/>
        <v>0.80613683782220591</v>
      </c>
      <c r="V10" s="18">
        <f t="shared" si="2"/>
        <v>-5.1293294387550578E-2</v>
      </c>
      <c r="W10" s="9">
        <v>1.25</v>
      </c>
    </row>
    <row r="11" spans="1:23" ht="15.75" thickBot="1" x14ac:dyDescent="0.3">
      <c r="K11" s="188"/>
      <c r="Q11" s="270" t="s">
        <v>74</v>
      </c>
      <c r="R11" s="229" t="s">
        <v>97</v>
      </c>
      <c r="S11" s="230">
        <v>0.97</v>
      </c>
      <c r="T11" s="279">
        <f t="shared" si="0"/>
        <v>6.878531775966909E-2</v>
      </c>
      <c r="U11" s="231">
        <f t="shared" ca="1" si="1"/>
        <v>0.92720863470160342</v>
      </c>
      <c r="V11" s="232">
        <f t="shared" si="2"/>
        <v>-3.0459207484708574E-2</v>
      </c>
      <c r="W11" s="63">
        <v>1.1100000000000001</v>
      </c>
    </row>
    <row r="12" spans="1:23" ht="15.75" thickBot="1" x14ac:dyDescent="0.3">
      <c r="A12" s="10" t="s">
        <v>89</v>
      </c>
      <c r="B12" s="300" t="s">
        <v>74</v>
      </c>
      <c r="C12" s="301"/>
      <c r="D12" s="300" t="s">
        <v>74</v>
      </c>
      <c r="E12" s="302"/>
      <c r="F12" s="301" t="s">
        <v>75</v>
      </c>
      <c r="G12" s="301"/>
      <c r="H12" s="138" t="s">
        <v>75</v>
      </c>
      <c r="I12" s="4"/>
      <c r="J12" s="303" t="s">
        <v>74</v>
      </c>
      <c r="K12" s="304"/>
      <c r="L12" s="303" t="s">
        <v>75</v>
      </c>
      <c r="M12" s="304"/>
      <c r="P12" s="1"/>
      <c r="Q12" s="271" t="s">
        <v>74</v>
      </c>
      <c r="R12" s="216" t="s">
        <v>98</v>
      </c>
      <c r="S12" s="266">
        <v>1.18</v>
      </c>
      <c r="T12" s="267">
        <f t="shared" si="0"/>
        <v>6.4875089533289146E-2</v>
      </c>
      <c r="U12" s="268">
        <f t="shared" ca="1" si="1"/>
        <v>1.1653794912419326</v>
      </c>
      <c r="V12" s="269">
        <f t="shared" si="2"/>
        <v>0.16551443847757333</v>
      </c>
      <c r="W12" s="267">
        <v>1.34</v>
      </c>
    </row>
    <row r="13" spans="1:23" s="83" customFormat="1" ht="18" customHeight="1" thickBot="1" x14ac:dyDescent="0.3">
      <c r="A13" s="216" t="s">
        <v>77</v>
      </c>
      <c r="B13" s="217" t="s">
        <v>91</v>
      </c>
      <c r="C13" s="219" t="s">
        <v>92</v>
      </c>
      <c r="D13" s="217" t="s">
        <v>91</v>
      </c>
      <c r="E13" s="218" t="s">
        <v>92</v>
      </c>
      <c r="F13" s="219" t="s">
        <v>91</v>
      </c>
      <c r="G13" s="219" t="s">
        <v>92</v>
      </c>
      <c r="H13" s="217" t="s">
        <v>91</v>
      </c>
      <c r="I13" s="218" t="s">
        <v>92</v>
      </c>
      <c r="J13" s="305"/>
      <c r="K13" s="306"/>
      <c r="L13" s="305"/>
      <c r="M13" s="306"/>
      <c r="P13" s="1"/>
      <c r="Q13" s="272" t="s">
        <v>75</v>
      </c>
      <c r="R13" s="200" t="s">
        <v>97</v>
      </c>
      <c r="S13" s="5">
        <v>1.1399999999999999</v>
      </c>
      <c r="T13" s="214">
        <f t="shared" si="0"/>
        <v>9.7477161613627156E-2</v>
      </c>
      <c r="U13" s="221">
        <f t="shared" ca="1" si="1"/>
        <v>1.1725281368386127</v>
      </c>
      <c r="V13" s="51">
        <f t="shared" si="2"/>
        <v>0.131028262406404</v>
      </c>
      <c r="W13" s="214">
        <v>1.38</v>
      </c>
    </row>
    <row r="14" spans="1:23" ht="15.75" thickBot="1" x14ac:dyDescent="0.3">
      <c r="A14" s="11" t="s">
        <v>90</v>
      </c>
      <c r="B14" s="161" t="s">
        <v>88</v>
      </c>
      <c r="C14" s="191" t="s">
        <v>88</v>
      </c>
      <c r="D14" s="161" t="s">
        <v>93</v>
      </c>
      <c r="E14" s="162" t="s">
        <v>93</v>
      </c>
      <c r="F14" s="191" t="s">
        <v>88</v>
      </c>
      <c r="G14" s="191" t="s">
        <v>88</v>
      </c>
      <c r="H14" s="161" t="s">
        <v>93</v>
      </c>
      <c r="I14" s="162" t="s">
        <v>93</v>
      </c>
      <c r="J14" s="161" t="s">
        <v>88</v>
      </c>
      <c r="K14" s="162" t="s">
        <v>93</v>
      </c>
      <c r="L14" s="191" t="s">
        <v>88</v>
      </c>
      <c r="M14" s="162" t="s">
        <v>93</v>
      </c>
      <c r="P14" s="1"/>
      <c r="Q14" s="273" t="s">
        <v>75</v>
      </c>
      <c r="R14" s="216" t="s">
        <v>98</v>
      </c>
      <c r="S14" s="7">
        <v>1.17</v>
      </c>
      <c r="T14" s="115">
        <f t="shared" si="0"/>
        <v>0.11297586066866344</v>
      </c>
      <c r="U14" s="113">
        <f t="shared" ca="1" si="1"/>
        <v>1.0397106878678217</v>
      </c>
      <c r="V14" s="114">
        <f t="shared" si="2"/>
        <v>0.15700374880966469</v>
      </c>
      <c r="W14" s="115">
        <v>1.46</v>
      </c>
    </row>
    <row r="15" spans="1:23" x14ac:dyDescent="0.25">
      <c r="A15" s="195">
        <f>$S$2-1.96*$T$2</f>
        <v>1.8000000000000007</v>
      </c>
      <c r="B15" s="222">
        <f>D5^$S$3</f>
        <v>0.9974515966394355</v>
      </c>
      <c r="C15" s="16">
        <f>G5^$S$4</f>
        <v>0.99221029274907968</v>
      </c>
      <c r="D15" s="222">
        <f>D5^$S$5</f>
        <v>0.99699311584099437</v>
      </c>
      <c r="E15" s="17">
        <f>G5^$S$6</f>
        <v>0.99048750382440964</v>
      </c>
      <c r="F15" s="16">
        <f>K5^$S$7</f>
        <v>0.9981631271190301</v>
      </c>
      <c r="G15" s="16">
        <f>N5^$S$8</f>
        <v>0.99569558485843213</v>
      </c>
      <c r="H15" s="222">
        <f>K5^$S$9</f>
        <v>0.99738531197789759</v>
      </c>
      <c r="I15" s="17">
        <f>N5^$S$10</f>
        <v>0.99634773889984607</v>
      </c>
      <c r="J15" s="222">
        <f>H5^$S$11</f>
        <v>0.99429956675690423</v>
      </c>
      <c r="K15" s="17">
        <f>H5^$S$12</f>
        <v>0.99306973774277896</v>
      </c>
      <c r="L15" s="16">
        <f>O5^$S$13</f>
        <v>0.99671958750490552</v>
      </c>
      <c r="M15" s="17">
        <f>O5^$S$14</f>
        <v>0.99663340633491648</v>
      </c>
      <c r="P15" s="16"/>
    </row>
    <row r="16" spans="1:23" x14ac:dyDescent="0.25">
      <c r="A16" s="195">
        <f>$S$2</f>
        <v>8.9</v>
      </c>
      <c r="B16" s="222">
        <f>D6^$S$3</f>
        <v>0.92578554970898275</v>
      </c>
      <c r="C16" s="16">
        <f>G6^$S$4</f>
        <v>0.86143429900355795</v>
      </c>
      <c r="D16" s="222">
        <f>D6^$S$5</f>
        <v>0.91301147343328415</v>
      </c>
      <c r="E16" s="17">
        <f>G6^$S$6</f>
        <v>0.83334931752478436</v>
      </c>
      <c r="F16" s="16">
        <f>K6^$S$7</f>
        <v>0.83381605242630752</v>
      </c>
      <c r="G16" s="16">
        <f>N6^$S$8</f>
        <v>0.74056431486947616</v>
      </c>
      <c r="H16" s="222">
        <f>K6^$S$9</f>
        <v>0.7719764262997777</v>
      </c>
      <c r="I16" s="17">
        <f>N6^$S$10</f>
        <v>0.77510633703628284</v>
      </c>
      <c r="J16" s="222">
        <f>H6^$S$11</f>
        <v>0.88791911827069814</v>
      </c>
      <c r="K16" s="17">
        <f>H6^$S$12</f>
        <v>0.86535940059433858</v>
      </c>
      <c r="L16" s="16">
        <f>O6^$S$13</f>
        <v>0.78789927537052451</v>
      </c>
      <c r="M16" s="17">
        <f>O6^$S$14</f>
        <v>0.78297202590784876</v>
      </c>
      <c r="N16" s="16"/>
      <c r="O16" s="284"/>
      <c r="P16" s="16"/>
    </row>
    <row r="17" spans="1:16" x14ac:dyDescent="0.25">
      <c r="A17" s="12">
        <f>$S$2+1.96*$T$2</f>
        <v>16</v>
      </c>
      <c r="B17" s="222">
        <f>D7^$S$3</f>
        <v>0.77872041576414786</v>
      </c>
      <c r="C17" s="16">
        <f>G7^$S$4</f>
        <v>0.62711767541491503</v>
      </c>
      <c r="D17" s="222">
        <f>D7^$S$5</f>
        <v>0.74440738133307294</v>
      </c>
      <c r="E17" s="17">
        <f>G7^$S$6</f>
        <v>0.56534752508046371</v>
      </c>
      <c r="F17" s="16">
        <f>K7^$S$7</f>
        <v>0.50697170064861685</v>
      </c>
      <c r="G17" s="16">
        <f>N7^$S$8</f>
        <v>0.35806413415087163</v>
      </c>
      <c r="H17" s="222">
        <f>K7^$S$9</f>
        <v>0.38009907591417713</v>
      </c>
      <c r="I17" s="17">
        <f>N7^$S$10</f>
        <v>0.4184689091956445</v>
      </c>
      <c r="J17" s="222">
        <f>H7^$S$11</f>
        <v>0.69184237589143771</v>
      </c>
      <c r="K17" s="17">
        <f>H7^$S$12</f>
        <v>0.63880680528553613</v>
      </c>
      <c r="L17" s="16">
        <f>O7^$S$13</f>
        <v>0.42515529995731433</v>
      </c>
      <c r="M17" s="17">
        <f>O7^$S$14</f>
        <v>0.41569283036395971</v>
      </c>
      <c r="N17" s="188"/>
      <c r="P17" s="16"/>
    </row>
    <row r="18" spans="1:16" ht="15.75" thickBot="1" x14ac:dyDescent="0.3">
      <c r="A18" s="196">
        <f ca="1">$U$2</f>
        <v>9.1376210957654962</v>
      </c>
      <c r="B18" s="116">
        <f ca="1">D8^$U$3</f>
        <v>0.94309143278651641</v>
      </c>
      <c r="C18" s="18">
        <f ca="1">G8^$U$4</f>
        <v>0.86277647427301574</v>
      </c>
      <c r="D18" s="116">
        <f ca="1">D8^$U$5</f>
        <v>0.93069874317567181</v>
      </c>
      <c r="E18" s="19">
        <f ca="1">G8^$U$6</f>
        <v>0.83228375063751547</v>
      </c>
      <c r="F18" s="18">
        <f ca="1">K8^$U$7</f>
        <v>0.8676543895746911</v>
      </c>
      <c r="G18" s="16">
        <f ca="1">N8^$S$8</f>
        <v>0.64464569061438737</v>
      </c>
      <c r="H18" s="116">
        <f ca="1">K8^$U$9</f>
        <v>0.82753291321960931</v>
      </c>
      <c r="I18" s="17">
        <f ca="1">N8^$S$10</f>
        <v>0.68907012188691319</v>
      </c>
      <c r="J18" s="116">
        <f ca="1">H8^$U$11</f>
        <v>0.9024460874964082</v>
      </c>
      <c r="K18" s="19">
        <f ca="1">H8^$U$12</f>
        <v>0.87896257951143153</v>
      </c>
      <c r="L18" s="18">
        <f ca="1">O8^$U$13</f>
        <v>0.73042142606229821</v>
      </c>
      <c r="M18" s="19">
        <f ca="1">O8^$U$14</f>
        <v>0.75688018725482864</v>
      </c>
      <c r="P18" s="16"/>
    </row>
    <row r="19" spans="1:16" ht="15.75" thickBot="1" x14ac:dyDescent="0.3">
      <c r="A19" s="101"/>
      <c r="B19" s="297" t="s">
        <v>95</v>
      </c>
      <c r="C19" s="297"/>
      <c r="D19" s="298" t="s">
        <v>96</v>
      </c>
      <c r="E19" s="299"/>
      <c r="F19" s="297" t="s">
        <v>95</v>
      </c>
      <c r="G19" s="297"/>
      <c r="H19" s="298" t="s">
        <v>96</v>
      </c>
      <c r="I19" s="299"/>
      <c r="J19" s="274" t="s">
        <v>95</v>
      </c>
      <c r="K19" s="275" t="s">
        <v>96</v>
      </c>
      <c r="L19" s="276" t="s">
        <v>95</v>
      </c>
      <c r="M19" s="275" t="s">
        <v>96</v>
      </c>
      <c r="P19" s="1"/>
    </row>
    <row r="20" spans="1:16" x14ac:dyDescent="0.25">
      <c r="A20" s="228">
        <f>$S$2-1.96*$T$2</f>
        <v>1.8000000000000007</v>
      </c>
      <c r="B20" s="106">
        <f>(1-B15)/(1-D5)</f>
        <v>1.1098597245070236</v>
      </c>
      <c r="C20" s="106">
        <f>(1-C15)/(1-G5)</f>
        <v>0.90039055705003079</v>
      </c>
      <c r="D20" s="105">
        <f>(1-D15)/(1-D5)</f>
        <v>1.3095335204703584</v>
      </c>
      <c r="E20" s="107">
        <f>(1-E15)/(1-G5)</f>
        <v>1.0995229287293407</v>
      </c>
      <c r="F20" s="106">
        <f>(1-F15)/(1-K5)</f>
        <v>1.2497702642446828</v>
      </c>
      <c r="G20" s="106">
        <f>(1-G15)/(1-O5)</f>
        <v>1.4955569869980243</v>
      </c>
      <c r="H20" s="105">
        <f>(1-H15)/(1-K5)</f>
        <v>1.7789795767330967</v>
      </c>
      <c r="I20" s="107">
        <f>(1-I15)/(1-N5)</f>
        <v>0.95009142081994957</v>
      </c>
      <c r="J20" s="105">
        <f>(1-J15)/(1-H5)</f>
        <v>0.97008567195770501</v>
      </c>
      <c r="K20" s="107">
        <f>(1-K15)/(1-H5)</f>
        <v>1.1793749408050822</v>
      </c>
      <c r="L20" s="106">
        <f>(1-L15)/(1-O5)</f>
        <v>1.1397701350634941</v>
      </c>
      <c r="M20" s="107">
        <f>(1-M15)/(1-O5)</f>
        <v>1.1697135412373298</v>
      </c>
      <c r="P20" s="188"/>
    </row>
    <row r="21" spans="1:16" x14ac:dyDescent="0.25">
      <c r="A21" s="280">
        <f>$S$2</f>
        <v>8.9</v>
      </c>
      <c r="B21" s="281">
        <f t="shared" ref="B21:B23" si="9">(1-B16)/(1-D6)</f>
        <v>1.1058185024919227</v>
      </c>
      <c r="C21" s="281">
        <f t="shared" ref="C21:C23" si="10">(1-C16)/(1-G6)</f>
        <v>0.90729158728683401</v>
      </c>
      <c r="D21" s="282">
        <f t="shared" ref="D21:D23" si="11">(1-D16)/(1-D6)</f>
        <v>1.2961562310948977</v>
      </c>
      <c r="E21" s="283">
        <f t="shared" ref="E21:E23" si="12">(1-E16)/(1-G6)</f>
        <v>1.0911846231648259</v>
      </c>
      <c r="F21" s="281">
        <f t="shared" ref="F21:F23" si="13">(1-F16)/(1-K6)</f>
        <v>1.2280954276044831</v>
      </c>
      <c r="G21" s="281">
        <f t="shared" ref="G21:G23" si="14">(1-G16)/(1-O6)</f>
        <v>1.3749034880027333</v>
      </c>
      <c r="H21" s="282">
        <f>(1-H16)/(1-K6)</f>
        <v>1.6850887966967958</v>
      </c>
      <c r="I21" s="283">
        <f t="shared" ref="I21:I23" si="15">(1-I16)/(1-N6)</f>
        <v>0.95611123117455199</v>
      </c>
      <c r="J21" s="282">
        <f t="shared" ref="J21:J23" si="16">(1-J16)/(1-H6)</f>
        <v>0.97174882841345211</v>
      </c>
      <c r="K21" s="283">
        <f t="shared" ref="K21:K22" si="17">(1-K16)/(1-H6)</f>
        <v>1.1673431071441249</v>
      </c>
      <c r="L21" s="281">
        <f t="shared" ref="L21:L23" si="18">(1-L16)/(1-O6)</f>
        <v>1.1240474723215432</v>
      </c>
      <c r="M21" s="283">
        <f t="shared" ref="M21:M23" si="19">(1-M16)/(1-O6)</f>
        <v>1.1501598880791679</v>
      </c>
      <c r="P21" s="188"/>
    </row>
    <row r="22" spans="1:16" x14ac:dyDescent="0.25">
      <c r="A22" s="12">
        <f>$S$2+1.96*$T$2</f>
        <v>16</v>
      </c>
      <c r="B22" s="188">
        <f t="shared" si="9"/>
        <v>1.0968670975476773</v>
      </c>
      <c r="C22" s="188">
        <f t="shared" si="10"/>
        <v>0.92168052769052899</v>
      </c>
      <c r="D22" s="220">
        <f t="shared" si="11"/>
        <v>1.2669543589389098</v>
      </c>
      <c r="E22" s="210">
        <f t="shared" si="12"/>
        <v>1.0743623283608352</v>
      </c>
      <c r="F22" s="188">
        <f t="shared" si="13"/>
        <v>1.1759684433698361</v>
      </c>
      <c r="G22" s="188">
        <f t="shared" si="14"/>
        <v>1.2163449898129086</v>
      </c>
      <c r="H22" s="220">
        <f>(1-H17)/(1-K7)</f>
        <v>1.4785843443464861</v>
      </c>
      <c r="I22" s="210">
        <f t="shared" si="15"/>
        <v>0.96875875135156297</v>
      </c>
      <c r="J22" s="220">
        <f t="shared" si="16"/>
        <v>0.97519608787154877</v>
      </c>
      <c r="K22" s="210">
        <f t="shared" si="17"/>
        <v>1.1430325356067825</v>
      </c>
      <c r="L22" s="188">
        <f t="shared" si="18"/>
        <v>1.08922013555441</v>
      </c>
      <c r="M22" s="210">
        <f t="shared" si="19"/>
        <v>1.1071496953335778</v>
      </c>
      <c r="P22" s="188"/>
    </row>
    <row r="23" spans="1:16" ht="15.75" thickBot="1" x14ac:dyDescent="0.3">
      <c r="A23" s="196">
        <f ca="1">$U$2</f>
        <v>9.1376210957654962</v>
      </c>
      <c r="B23" s="111">
        <f t="shared" ca="1" si="9"/>
        <v>1.0214345824491449</v>
      </c>
      <c r="C23" s="111">
        <f t="shared" ca="1" si="10"/>
        <v>0.96064234193368314</v>
      </c>
      <c r="D23" s="110">
        <f t="shared" ca="1" si="11"/>
        <v>1.2438672030173137</v>
      </c>
      <c r="E23" s="112">
        <f t="shared" ca="1" si="12"/>
        <v>1.1741086647814376</v>
      </c>
      <c r="F23" s="111">
        <f t="shared" ca="1" si="13"/>
        <v>1.1682336975030922</v>
      </c>
      <c r="G23" s="111">
        <f t="shared" ca="1" si="14"/>
        <v>1.5119888826859484</v>
      </c>
      <c r="H23" s="110">
        <f ca="1">(1-H18)/(1-K8)</f>
        <v>1.5223917275348668</v>
      </c>
      <c r="I23" s="112">
        <f t="shared" ca="1" si="15"/>
        <v>0.958758790557522</v>
      </c>
      <c r="J23" s="110">
        <f t="shared" ca="1" si="16"/>
        <v>0.93088537992347498</v>
      </c>
      <c r="K23" s="112">
        <f ca="1">(1-K18)/(1-H8)</f>
        <v>1.154971259121053</v>
      </c>
      <c r="L23" s="111">
        <f t="shared" ca="1" si="18"/>
        <v>1.147023677604625</v>
      </c>
      <c r="M23" s="112">
        <f t="shared" ca="1" si="19"/>
        <v>1.0344449027983889</v>
      </c>
      <c r="P23" s="188"/>
    </row>
    <row r="25" spans="1:16" x14ac:dyDescent="0.25">
      <c r="B25" s="188"/>
      <c r="C25" s="188"/>
    </row>
    <row r="26" spans="1:16" x14ac:dyDescent="0.25">
      <c r="K26" s="16"/>
    </row>
    <row r="27" spans="1:16" x14ac:dyDescent="0.25">
      <c r="K27" s="16"/>
    </row>
  </sheetData>
  <mergeCells count="18">
    <mergeCell ref="H19:I19"/>
    <mergeCell ref="J12:K13"/>
    <mergeCell ref="L12:M13"/>
    <mergeCell ref="O1:O3"/>
    <mergeCell ref="H1:H3"/>
    <mergeCell ref="L2:N2"/>
    <mergeCell ref="I1:N1"/>
    <mergeCell ref="B19:C19"/>
    <mergeCell ref="D19:E19"/>
    <mergeCell ref="F19:G19"/>
    <mergeCell ref="B12:C12"/>
    <mergeCell ref="F12:G12"/>
    <mergeCell ref="D12:E12"/>
    <mergeCell ref="B1:G1"/>
    <mergeCell ref="I2:K2"/>
    <mergeCell ref="A1:A4"/>
    <mergeCell ref="B2:D2"/>
    <mergeCell ref="E2:G2"/>
  </mergeCells>
  <pageMargins left="0.7" right="0.7" top="0.75" bottom="0.75" header="0.3" footer="0.3"/>
  <headerFooter>
    <oddFooter>&amp;L_x000D_&amp;1#&amp;"Calibri"&amp;10&amp;K000000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8B56-AFCA-4A6A-8B1C-902B96D0546A}">
  <sheetPr>
    <tabColor theme="0" tint="-0.249977111117893"/>
  </sheetPr>
  <dimension ref="A1:BO99"/>
  <sheetViews>
    <sheetView topLeftCell="AL1" zoomScale="85" zoomScaleNormal="85" workbookViewId="0">
      <selection activeCell="C5" sqref="C5"/>
    </sheetView>
  </sheetViews>
  <sheetFormatPr defaultRowHeight="15" x14ac:dyDescent="0.25"/>
  <cols>
    <col min="1" max="1" width="7.42578125" customWidth="1"/>
    <col min="2" max="2" width="13.7109375" style="124" customWidth="1"/>
    <col min="3" max="3" width="10.5703125" style="144" customWidth="1"/>
    <col min="4" max="4" width="15.5703125" customWidth="1"/>
    <col min="5" max="5" width="10.5703125" customWidth="1"/>
    <col min="6" max="6" width="11.5703125" style="35" customWidth="1"/>
    <col min="7" max="7" width="11.42578125" style="144" customWidth="1"/>
    <col min="8" max="8" width="11.42578125" customWidth="1"/>
    <col min="9" max="9" width="11.42578125" style="125" customWidth="1"/>
    <col min="10" max="10" width="13.7109375" style="124" customWidth="1"/>
    <col min="11" max="11" width="10.5703125" style="144" customWidth="1"/>
    <col min="12" max="13" width="10.5703125" customWidth="1"/>
    <col min="14" max="14" width="11.5703125" style="35" customWidth="1"/>
    <col min="15" max="15" width="11.42578125" style="144" customWidth="1"/>
    <col min="16" max="16" width="11.42578125" customWidth="1"/>
    <col min="17" max="17" width="11.42578125" style="125" customWidth="1"/>
    <col min="18" max="18" width="13.7109375" style="124" customWidth="1"/>
    <col min="19" max="20" width="10.5703125" customWidth="1"/>
    <col min="21" max="21" width="10.5703125" style="144" customWidth="1"/>
    <col min="22" max="22" width="11.5703125" style="35" customWidth="1"/>
    <col min="23" max="24" width="11.42578125" customWidth="1"/>
    <col min="25" max="25" width="11.42578125" style="146" customWidth="1"/>
    <col min="26" max="26" width="13.7109375" style="124" customWidth="1"/>
    <col min="27" max="28" width="10.5703125" customWidth="1"/>
    <col min="29" max="29" width="10.5703125" style="144" customWidth="1"/>
    <col min="30" max="30" width="11.5703125" style="35" customWidth="1"/>
    <col min="31" max="31" width="11.42578125" style="144" customWidth="1"/>
    <col min="32" max="32" width="11.42578125" customWidth="1"/>
    <col min="33" max="33" width="11.42578125" style="125" customWidth="1"/>
    <col min="34" max="34" width="10.5703125" style="80" customWidth="1"/>
    <col min="35" max="38" width="10.5703125" customWidth="1"/>
    <col min="41" max="41" width="9.140625" style="81"/>
    <col min="44" max="44" width="12" customWidth="1"/>
    <col min="46" max="48" width="10.140625" customWidth="1"/>
    <col min="49" max="49" width="12" bestFit="1" customWidth="1"/>
    <col min="50" max="50" width="11" bestFit="1" customWidth="1"/>
    <col min="51" max="51" width="12" bestFit="1" customWidth="1"/>
    <col min="52" max="52" width="11" bestFit="1" customWidth="1"/>
    <col min="53" max="53" width="11.85546875" bestFit="1" customWidth="1"/>
    <col min="54" max="54" width="12.85546875" customWidth="1"/>
    <col min="58" max="58" width="11.85546875" customWidth="1"/>
    <col min="64" max="64" width="14.85546875" customWidth="1"/>
    <col min="65" max="65" width="10.140625" customWidth="1"/>
    <col min="66" max="66" width="11" bestFit="1" customWidth="1"/>
  </cols>
  <sheetData>
    <row r="1" spans="1:67" ht="20.25" thickBot="1" x14ac:dyDescent="0.35">
      <c r="B1" s="315" t="s">
        <v>37</v>
      </c>
      <c r="C1" s="316"/>
      <c r="D1" s="316"/>
      <c r="E1" s="316"/>
      <c r="F1" s="316"/>
      <c r="G1" s="316"/>
      <c r="H1" s="316"/>
      <c r="I1" s="317"/>
      <c r="J1" s="315" t="s">
        <v>39</v>
      </c>
      <c r="K1" s="316"/>
      <c r="L1" s="316"/>
      <c r="M1" s="316"/>
      <c r="N1" s="316"/>
      <c r="O1" s="316"/>
      <c r="P1" s="316"/>
      <c r="Q1" s="317"/>
      <c r="R1" s="315" t="s">
        <v>38</v>
      </c>
      <c r="S1" s="316"/>
      <c r="T1" s="316"/>
      <c r="U1" s="316"/>
      <c r="V1" s="316"/>
      <c r="W1" s="316"/>
      <c r="X1" s="316"/>
      <c r="Y1" s="317"/>
      <c r="Z1" s="315" t="s">
        <v>40</v>
      </c>
      <c r="AA1" s="316"/>
      <c r="AB1" s="316"/>
      <c r="AC1" s="316"/>
      <c r="AD1" s="316"/>
      <c r="AE1" s="316"/>
      <c r="AF1" s="316"/>
      <c r="AG1" s="317"/>
      <c r="AH1" s="314" t="s">
        <v>37</v>
      </c>
      <c r="AI1" s="314"/>
      <c r="AJ1" s="314" t="s">
        <v>39</v>
      </c>
      <c r="AK1" s="314"/>
      <c r="AL1" s="314" t="s">
        <v>38</v>
      </c>
      <c r="AM1" s="314"/>
      <c r="AN1" s="314" t="s">
        <v>40</v>
      </c>
      <c r="AO1" s="314"/>
      <c r="AR1" s="41" t="s">
        <v>29</v>
      </c>
      <c r="BB1" s="41" t="s">
        <v>70</v>
      </c>
      <c r="BK1" s="41" t="s">
        <v>71</v>
      </c>
      <c r="BL1" s="41"/>
    </row>
    <row r="2" spans="1:67" ht="20.25" thickBot="1" x14ac:dyDescent="0.35">
      <c r="B2" s="121" t="s">
        <v>1</v>
      </c>
      <c r="C2" s="141" t="s">
        <v>1</v>
      </c>
      <c r="D2" s="121" t="s">
        <v>1</v>
      </c>
      <c r="E2" s="121" t="s">
        <v>1</v>
      </c>
      <c r="F2" s="121" t="s">
        <v>2</v>
      </c>
      <c r="G2" s="141" t="s">
        <v>2</v>
      </c>
      <c r="H2" s="121" t="s">
        <v>2</v>
      </c>
      <c r="I2" s="121" t="s">
        <v>2</v>
      </c>
      <c r="J2" s="121" t="s">
        <v>1</v>
      </c>
      <c r="K2" s="141" t="s">
        <v>1</v>
      </c>
      <c r="L2" s="121" t="s">
        <v>1</v>
      </c>
      <c r="M2" s="121" t="s">
        <v>1</v>
      </c>
      <c r="N2" s="121" t="s">
        <v>2</v>
      </c>
      <c r="O2" s="141" t="s">
        <v>2</v>
      </c>
      <c r="P2" s="121" t="s">
        <v>2</v>
      </c>
      <c r="Q2" s="121" t="s">
        <v>2</v>
      </c>
      <c r="R2" s="121" t="s">
        <v>1</v>
      </c>
      <c r="S2" s="121" t="s">
        <v>1</v>
      </c>
      <c r="T2" s="121" t="s">
        <v>1</v>
      </c>
      <c r="U2" s="141" t="s">
        <v>1</v>
      </c>
      <c r="V2" s="121" t="s">
        <v>2</v>
      </c>
      <c r="W2" s="121" t="s">
        <v>2</v>
      </c>
      <c r="X2" s="121" t="s">
        <v>2</v>
      </c>
      <c r="Y2" s="141" t="s">
        <v>2</v>
      </c>
      <c r="Z2" s="121" t="s">
        <v>1</v>
      </c>
      <c r="AA2" s="121" t="s">
        <v>1</v>
      </c>
      <c r="AB2" s="121" t="s">
        <v>1</v>
      </c>
      <c r="AC2" s="141" t="s">
        <v>1</v>
      </c>
      <c r="AD2" s="121" t="s">
        <v>2</v>
      </c>
      <c r="AE2" s="141" t="s">
        <v>2</v>
      </c>
      <c r="AF2" s="121" t="s">
        <v>2</v>
      </c>
      <c r="AG2" s="121" t="s">
        <v>2</v>
      </c>
      <c r="AH2" s="77" t="s">
        <v>1</v>
      </c>
      <c r="AI2" s="77" t="s">
        <v>2</v>
      </c>
      <c r="AJ2" s="77" t="s">
        <v>1</v>
      </c>
      <c r="AK2" s="77" t="s">
        <v>2</v>
      </c>
      <c r="AL2" s="77" t="s">
        <v>1</v>
      </c>
      <c r="AM2" s="77" t="s">
        <v>2</v>
      </c>
      <c r="AN2" s="77" t="s">
        <v>1</v>
      </c>
      <c r="AO2" s="77" t="s">
        <v>2</v>
      </c>
      <c r="AQ2" s="42"/>
      <c r="AR2" s="318" t="s">
        <v>37</v>
      </c>
      <c r="AS2" s="319"/>
      <c r="AT2" s="319"/>
      <c r="AU2" s="319"/>
      <c r="AV2" s="319"/>
      <c r="AW2" s="319"/>
      <c r="AX2" s="319"/>
      <c r="AY2" s="319"/>
      <c r="AZ2" s="320"/>
      <c r="BB2" s="41" t="s">
        <v>69</v>
      </c>
      <c r="BK2" s="333" t="s">
        <v>37</v>
      </c>
      <c r="BL2" s="333"/>
      <c r="BM2" s="333"/>
      <c r="BN2" s="333"/>
    </row>
    <row r="3" spans="1:67" ht="45.75" thickBot="1" x14ac:dyDescent="0.3">
      <c r="A3" s="76" t="s">
        <v>46</v>
      </c>
      <c r="B3" s="122" t="s">
        <v>30</v>
      </c>
      <c r="C3" s="142" t="s">
        <v>31</v>
      </c>
      <c r="D3" s="133" t="s">
        <v>32</v>
      </c>
      <c r="E3" s="123" t="s">
        <v>33</v>
      </c>
      <c r="F3" s="122" t="s">
        <v>30</v>
      </c>
      <c r="G3" s="133" t="s">
        <v>31</v>
      </c>
      <c r="H3" s="123" t="s">
        <v>32</v>
      </c>
      <c r="I3" s="123" t="s">
        <v>33</v>
      </c>
      <c r="J3" s="122" t="s">
        <v>30</v>
      </c>
      <c r="K3" s="133" t="s">
        <v>31</v>
      </c>
      <c r="L3" s="123" t="s">
        <v>32</v>
      </c>
      <c r="M3" s="123" t="s">
        <v>33</v>
      </c>
      <c r="N3" s="122" t="s">
        <v>30</v>
      </c>
      <c r="O3" s="133" t="s">
        <v>31</v>
      </c>
      <c r="P3" s="123" t="s">
        <v>32</v>
      </c>
      <c r="Q3" s="123" t="s">
        <v>33</v>
      </c>
      <c r="R3" s="122" t="s">
        <v>30</v>
      </c>
      <c r="S3" s="123" t="s">
        <v>31</v>
      </c>
      <c r="T3" s="133" t="s">
        <v>32</v>
      </c>
      <c r="U3" s="142" t="s">
        <v>33</v>
      </c>
      <c r="V3" s="122" t="s">
        <v>30</v>
      </c>
      <c r="W3" s="123" t="s">
        <v>31</v>
      </c>
      <c r="X3" s="123" t="s">
        <v>32</v>
      </c>
      <c r="Y3" s="133" t="s">
        <v>33</v>
      </c>
      <c r="Z3" s="122" t="s">
        <v>30</v>
      </c>
      <c r="AA3" s="123" t="s">
        <v>31</v>
      </c>
      <c r="AB3" s="133" t="s">
        <v>32</v>
      </c>
      <c r="AC3" s="142" t="s">
        <v>33</v>
      </c>
      <c r="AD3" s="122" t="s">
        <v>30</v>
      </c>
      <c r="AE3" s="142" t="s">
        <v>31</v>
      </c>
      <c r="AF3" s="123" t="s">
        <v>32</v>
      </c>
      <c r="AG3" s="133" t="s">
        <v>33</v>
      </c>
      <c r="AH3" s="78" t="s">
        <v>47</v>
      </c>
      <c r="AI3" s="78" t="s">
        <v>47</v>
      </c>
      <c r="AJ3" s="78" t="s">
        <v>47</v>
      </c>
      <c r="AK3" s="78" t="s">
        <v>47</v>
      </c>
      <c r="AL3" s="78" t="s">
        <v>47</v>
      </c>
      <c r="AM3" s="78" t="s">
        <v>47</v>
      </c>
      <c r="AN3" s="78" t="s">
        <v>47</v>
      </c>
      <c r="AO3" s="78" t="s">
        <v>47</v>
      </c>
      <c r="AQ3" s="43"/>
      <c r="AR3" s="318" t="s">
        <v>41</v>
      </c>
      <c r="AS3" s="319"/>
      <c r="AT3" s="319"/>
      <c r="AU3" s="320"/>
      <c r="AV3" s="60"/>
      <c r="AW3" s="319" t="s">
        <v>42</v>
      </c>
      <c r="AX3" s="319"/>
      <c r="AY3" s="319"/>
      <c r="AZ3" s="320"/>
      <c r="BB3" s="323" t="s">
        <v>37</v>
      </c>
      <c r="BC3" s="324"/>
      <c r="BD3" s="324"/>
      <c r="BE3" s="324"/>
      <c r="BF3" s="324"/>
      <c r="BG3" s="324"/>
      <c r="BH3" s="324"/>
      <c r="BI3" s="325"/>
      <c r="BK3" s="183"/>
      <c r="BL3" s="184" t="s">
        <v>41</v>
      </c>
      <c r="BM3" s="183"/>
      <c r="BN3" s="184" t="s">
        <v>68</v>
      </c>
      <c r="BO3" s="185" t="s">
        <v>72</v>
      </c>
    </row>
    <row r="4" spans="1:67" ht="15.75" thickBot="1" x14ac:dyDescent="0.3">
      <c r="A4">
        <v>0</v>
      </c>
      <c r="B4" s="126">
        <v>1</v>
      </c>
      <c r="C4" s="143">
        <v>1</v>
      </c>
      <c r="D4" s="127">
        <v>1</v>
      </c>
      <c r="E4" s="127">
        <v>1</v>
      </c>
      <c r="F4" s="128">
        <v>1</v>
      </c>
      <c r="G4" s="143">
        <v>1</v>
      </c>
      <c r="H4" s="127">
        <v>1</v>
      </c>
      <c r="I4" s="129">
        <v>1</v>
      </c>
      <c r="J4" s="126">
        <v>1</v>
      </c>
      <c r="K4" s="143">
        <v>1</v>
      </c>
      <c r="L4" s="127">
        <v>1</v>
      </c>
      <c r="M4" s="127">
        <v>1</v>
      </c>
      <c r="N4" s="128">
        <v>1</v>
      </c>
      <c r="O4" s="143">
        <v>1</v>
      </c>
      <c r="P4" s="127">
        <v>1</v>
      </c>
      <c r="Q4" s="129">
        <v>1</v>
      </c>
      <c r="R4" s="126">
        <v>1</v>
      </c>
      <c r="S4" s="127">
        <v>1</v>
      </c>
      <c r="T4" s="127">
        <v>1</v>
      </c>
      <c r="U4" s="143">
        <v>1</v>
      </c>
      <c r="V4" s="128">
        <v>1</v>
      </c>
      <c r="W4" s="127">
        <v>1</v>
      </c>
      <c r="X4" s="127">
        <v>1</v>
      </c>
      <c r="Y4" s="145">
        <v>1</v>
      </c>
      <c r="Z4" s="126">
        <v>1</v>
      </c>
      <c r="AA4" s="127">
        <v>1</v>
      </c>
      <c r="AB4" s="127">
        <v>1</v>
      </c>
      <c r="AC4" s="143">
        <v>1</v>
      </c>
      <c r="AD4" s="128">
        <v>1</v>
      </c>
      <c r="AE4" s="143">
        <v>1</v>
      </c>
      <c r="AF4" s="127">
        <v>1</v>
      </c>
      <c r="AG4" s="129">
        <v>1</v>
      </c>
      <c r="AH4" s="130">
        <v>1</v>
      </c>
      <c r="AI4" s="127">
        <v>1</v>
      </c>
      <c r="AJ4" s="127">
        <v>1</v>
      </c>
      <c r="AK4" s="127">
        <v>1</v>
      </c>
      <c r="AL4" s="127">
        <v>1</v>
      </c>
      <c r="AM4" s="127">
        <v>1</v>
      </c>
      <c r="AN4" s="127">
        <v>1</v>
      </c>
      <c r="AO4" s="131">
        <v>1</v>
      </c>
      <c r="AQ4" s="44"/>
      <c r="AR4" s="45" t="s">
        <v>30</v>
      </c>
      <c r="AS4" s="147" t="s">
        <v>31</v>
      </c>
      <c r="AT4" s="173" t="s">
        <v>32</v>
      </c>
      <c r="AU4" s="46" t="s">
        <v>33</v>
      </c>
      <c r="AV4" s="45"/>
      <c r="AW4" s="45" t="s">
        <v>30</v>
      </c>
      <c r="AX4" s="173" t="s">
        <v>31</v>
      </c>
      <c r="AY4" s="45" t="s">
        <v>32</v>
      </c>
      <c r="AZ4" s="46" t="s">
        <v>33</v>
      </c>
      <c r="BB4" s="5"/>
      <c r="BD4" s="321" t="s">
        <v>41</v>
      </c>
      <c r="BE4" s="322"/>
      <c r="BF4" s="321"/>
      <c r="BG4" s="322"/>
      <c r="BH4" s="321" t="s">
        <v>68</v>
      </c>
      <c r="BI4" s="322"/>
      <c r="BK4" s="44"/>
      <c r="BL4" s="44" t="s">
        <v>32</v>
      </c>
      <c r="BM4" s="44"/>
      <c r="BN4" s="44" t="s">
        <v>31</v>
      </c>
    </row>
    <row r="5" spans="1:67" ht="15.75" thickBot="1" x14ac:dyDescent="0.3">
      <c r="A5">
        <v>1</v>
      </c>
      <c r="B5" s="126">
        <f>EXP(-(EXP(-$AR$6)*$A5))</f>
        <v>0.98655847802288743</v>
      </c>
      <c r="C5" s="143">
        <f>EXP(-EXP(-($AS$6/EXP($AS$7)))*$A5^(1/EXP($AS$7)))</f>
        <v>0.9956997401392923</v>
      </c>
      <c r="D5" s="127">
        <f t="shared" ref="D5:D43" si="0">1 - _xlfn.NORM.S.DIST(((LN($A5) - $AT$6)/EXP($AT$7)), TRUE)</f>
        <v>0.99907268398357962</v>
      </c>
      <c r="E5" s="127">
        <f>1/(1+EXP(-($AU$6/EXP($AU$7)))*$A5^(1/EXP($AU$7)))</f>
        <v>0.99671624438735684</v>
      </c>
      <c r="F5" s="128">
        <f>EXP(-(EXP(-$AW$6)*$A5))</f>
        <v>0.97893170150387065</v>
      </c>
      <c r="G5" s="143">
        <f>EXP(-EXP(-($AX$6/EXP($AX$7)))*$A5^(1/EXP($AX$7)))</f>
        <v>0.99964257236479381</v>
      </c>
      <c r="H5" s="127">
        <f>1 - _xlfn.NORM.S.DIST(((LN($A5) - $AY$6)/EXP($AY$7)), TRUE)</f>
        <v>0.99999368753661011</v>
      </c>
      <c r="I5" s="129">
        <f>1/(1+EXP(-($AZ$6/EXP($AZ$7)))*$A5^(1/EXP($AZ$7)))</f>
        <v>0.9998209577670425</v>
      </c>
      <c r="J5" s="126">
        <f>EXP(-(EXP(-$AR$13)*$A5))</f>
        <v>0.96328196567120583</v>
      </c>
      <c r="K5" s="143">
        <f>EXP(-EXP(-($AS$13/EXP($AS$14)))*$A5^(1/EXP($AS$14)))</f>
        <v>0.99310534719583243</v>
      </c>
      <c r="L5" s="127">
        <f>1 - _xlfn.NORM.S.DIST(((LN($A5) - $AT$13)/EXP($AT$14)), TRUE)</f>
        <v>0.99857534469967124</v>
      </c>
      <c r="M5" s="127">
        <f>1/(1+EXP(-($AU$13/EXP($AU$14)))*$A5^(1/EXP($AU$14)))</f>
        <v>0.99555509024637001</v>
      </c>
      <c r="N5" s="128">
        <f>EXP(-(EXP(-$AW$13)*$A5))</f>
        <v>0.96552335716482762</v>
      </c>
      <c r="O5" s="143">
        <f>EXP(-EXP(-($AX$13/EXP($AX$14)))*$A5^(1/EXP($AX$14)))</f>
        <v>0.99879452511218658</v>
      </c>
      <c r="P5" s="127">
        <f>1 - _xlfn.NORM.S.DIST(((LN($A5) - $AY$13)/EXP($AY$14)), TRUE)</f>
        <v>0.99997698016209102</v>
      </c>
      <c r="Q5" s="129">
        <f>1/(1+EXP(-($AZ$13/EXP($AZ$14)))*$A5^(1/EXP($AZ$14)))</f>
        <v>0.99943740010938864</v>
      </c>
      <c r="R5" s="126">
        <f>EXP(-(EXP(-$AR$22)*$A5))</f>
        <v>0.96903631994017858</v>
      </c>
      <c r="S5" s="127">
        <f>EXP(-EXP(-($AS$22/EXP($AS$23)))*$A5^(1/EXP($AS$23)))</f>
        <v>0.99170836142195862</v>
      </c>
      <c r="T5" s="127">
        <f>1 - _xlfn.NORM.S.DIST(((LN($A5) - $AT$22)/EXP($AT$23)), TRUE)</f>
        <v>0.99938053093758517</v>
      </c>
      <c r="U5" s="143">
        <f>1/(1+EXP(-($AU$22/EXP($AU$23)))*$A5^(1/EXP($AU$23)))</f>
        <v>0.99645704948577263</v>
      </c>
      <c r="V5" s="128">
        <f>EXP(-(EXP(-$AW$22)*$A5))</f>
        <v>0.97092165287955978</v>
      </c>
      <c r="W5" s="127">
        <f>EXP(-EXP(-($AX$22/EXP($AX$23)))*$A5^(1/EXP($AX$23)))</f>
        <v>0.9992122449753158</v>
      </c>
      <c r="X5" s="127">
        <f>1 - _xlfn.NORM.S.DIST(((LN($A5) - $AY$22)/EXP($AY$23)), TRUE)</f>
        <v>0.99999933351194426</v>
      </c>
      <c r="Y5" s="145">
        <f>1/(1+EXP(-($AZ$22/EXP($AZ$23)))*$A5^(1/EXP($AZ$23)))</f>
        <v>0.999862136488468</v>
      </c>
      <c r="Z5" s="126">
        <f>EXP(-(EXP(-$AR$29)*$A5))</f>
        <v>0.95445181529872514</v>
      </c>
      <c r="AA5" s="127">
        <f>EXP(-EXP(-($AS$29/EXP($AS$30)))*$A5^(1/EXP($AS$30)))</f>
        <v>0.97967647430585592</v>
      </c>
      <c r="AB5" s="127">
        <f>1 - _xlfn.NORM.S.DIST(((LN($A5) - $AT$29)/EXP($AT$30)), TRUE)</f>
        <v>0.99886088151504948</v>
      </c>
      <c r="AC5" s="143">
        <f>1/(1+EXP(-($AU$29/EXP($AU$30)))*$A5^(1/EXP($AU$30)))</f>
        <v>0.99384920904305551</v>
      </c>
      <c r="AD5" s="128">
        <f>EXP(-(EXP(-$AW$29)*$A5))</f>
        <v>0.9503611555418443</v>
      </c>
      <c r="AE5" s="143">
        <f>EXP(-EXP(-($AY$29/EXP($AY$30)))*$A5^(1/EXP($AY$30)))</f>
        <v>0.98431996648502096</v>
      </c>
      <c r="AF5" s="127">
        <f>1 - _xlfn.NORM.S.DIST(((LN($A5) - $AY$29)/EXP($AY$30)), TRUE)</f>
        <v>0.99998319192126528</v>
      </c>
      <c r="AG5" s="129">
        <f>1/(1+EXP(-($AZ$29/EXP($AZ$30)))*$A5^(1/EXP($AZ$30)))</f>
        <v>0.9994719116495584</v>
      </c>
      <c r="AH5" s="130">
        <f>AVERAGEIFS(Observed_KM!B:B,Observed_KM!A:A,"&gt;"&amp;Censoring_mid_KM!$A4,Observed_KM!A:A,"&lt;="&amp;Censoring_mid_KM!$A5)</f>
        <v>0.99861</v>
      </c>
      <c r="AI5" s="127">
        <f>AVERAGEIFS(Observed_KM!D:D,Observed_KM!C:C,"&gt;"&amp;Censoring_mid_KM!$A4,Observed_KM!C:C,"&lt;="&amp;Censoring_mid_KM!$A5)</f>
        <v>0.99665999999999999</v>
      </c>
      <c r="AJ5" s="127">
        <f>AVERAGEIFS(Observed_KM!F:F,Observed_KM!E:E,"&gt;"&amp;Censoring_mid_KM!$A4,Observed_KM!E:E,"&lt;="&amp;Censoring_mid_KM!$A5)</f>
        <v>0.99621000000000004</v>
      </c>
      <c r="AK5" s="127">
        <v>1</v>
      </c>
      <c r="AL5" s="127">
        <v>1</v>
      </c>
      <c r="AM5" s="127">
        <v>1</v>
      </c>
      <c r="AN5" s="127">
        <v>1</v>
      </c>
      <c r="AO5" s="131">
        <v>1</v>
      </c>
      <c r="AQ5" s="43" t="s">
        <v>34</v>
      </c>
      <c r="AR5" s="47">
        <v>636.90474900000004</v>
      </c>
      <c r="AS5" s="148">
        <v>633.96667360000004</v>
      </c>
      <c r="AT5" s="174">
        <v>632.46072500000002</v>
      </c>
      <c r="AU5" s="50">
        <v>633.7546691</v>
      </c>
      <c r="AV5" s="43" t="s">
        <v>34</v>
      </c>
      <c r="AW5" s="51">
        <v>1372.1396279999999</v>
      </c>
      <c r="AX5" s="177">
        <v>1295.2641613999999</v>
      </c>
      <c r="AY5" s="53">
        <v>1320.5861015</v>
      </c>
      <c r="AZ5" s="54">
        <v>1304.0027339999999</v>
      </c>
      <c r="BB5" s="2"/>
      <c r="BC5" s="61"/>
      <c r="BD5" s="61" t="s">
        <v>35</v>
      </c>
      <c r="BE5" s="61" t="s">
        <v>36</v>
      </c>
      <c r="BF5" s="61"/>
      <c r="BG5" s="61"/>
      <c r="BH5" s="61" t="s">
        <v>35</v>
      </c>
      <c r="BI5" s="63" t="s">
        <v>36</v>
      </c>
      <c r="BK5" s="43" t="s">
        <v>34</v>
      </c>
      <c r="BL5" s="43">
        <v>632.46072500000002</v>
      </c>
      <c r="BM5" s="43" t="s">
        <v>34</v>
      </c>
      <c r="BN5" s="43">
        <v>1295.2641613999999</v>
      </c>
    </row>
    <row r="6" spans="1:67" ht="15.75" thickBot="1" x14ac:dyDescent="0.3">
      <c r="A6">
        <v>2</v>
      </c>
      <c r="B6" s="126">
        <f t="shared" ref="B6:B43" si="1">EXP(-(EXP(-$AR$6)*$A6))</f>
        <v>0.973297630558836</v>
      </c>
      <c r="C6" s="143">
        <f t="shared" ref="C6:C43" si="2">EXP(-EXP(-($AS$6/EXP($AS$7)))*$A6^(1/EXP($AS$7)))</f>
        <v>0.98899162195059231</v>
      </c>
      <c r="D6" s="127">
        <f t="shared" si="0"/>
        <v>0.99475095490574783</v>
      </c>
      <c r="E6" s="127">
        <f t="shared" ref="E6:E43" si="3">1/(1+EXP(-($AU$6/EXP($AU$7)))*$A6^(1/EXP($AU$7)))</f>
        <v>0.9907408526854794</v>
      </c>
      <c r="F6" s="128">
        <f t="shared" ref="F6:F43" si="4">EXP(-(EXP(-$AW$6)*$A6))</f>
        <v>0.95830727620926326</v>
      </c>
      <c r="G6" s="143">
        <f t="shared" ref="G6:G43" si="5">EXP(-EXP(-($AX$6/EXP($AX$7)))*$A6^(1/EXP($AX$7)))</f>
        <v>0.99818983650357407</v>
      </c>
      <c r="H6" s="127">
        <f t="shared" ref="H6:H43" si="6">1 - _xlfn.NORM.S.DIST(((LN($A6) - $AY$6)/EXP($AY$7)), TRUE)</f>
        <v>0.9997211017682186</v>
      </c>
      <c r="I6" s="129">
        <f t="shared" ref="I6:I43" si="7">1/(1+EXP(-($AZ$6/EXP($AZ$7)))*$A6^(1/EXP($AZ$7)))</f>
        <v>0.99888027792992207</v>
      </c>
      <c r="J6" s="126">
        <f t="shared" ref="J6:J43" si="8">EXP(-(EXP(-$AR$13)*$A6))</f>
        <v>0.92791214538738209</v>
      </c>
      <c r="K6" s="143">
        <f t="shared" ref="K6:K43" si="9">EXP(-EXP(-($AS$13/EXP($AS$14)))*$A6^(1/EXP($AS$14)))</f>
        <v>0.97944837819560093</v>
      </c>
      <c r="L6" s="127">
        <f t="shared" ref="L6:L43" si="10">1 - _xlfn.NORM.S.DIST(((LN($A6) - $AT$13)/EXP($AT$14)), TRUE)</f>
        <v>0.98835222119314936</v>
      </c>
      <c r="M6" s="127">
        <f t="shared" ref="M6:M43" si="11">1/(1+EXP(-($AU$13/EXP($AU$14)))*$A6^(1/EXP($AU$14)))</f>
        <v>0.98403894210089971</v>
      </c>
      <c r="N6" s="128">
        <f t="shared" ref="N6:N43" si="12">EXP(-(EXP(-$AW$13)*$A6))</f>
        <v>0.93223535323083917</v>
      </c>
      <c r="O6" s="143">
        <f t="shared" ref="O6:O43" si="13">EXP(-EXP(-($AX$13/EXP($AX$14)))*$A6^(1/EXP($AX$14)))</f>
        <v>0.9945780059089272</v>
      </c>
      <c r="P6" s="127">
        <f t="shared" ref="P6:P43" si="14">1 - _xlfn.NORM.S.DIST(((LN($A6) - $AY$13)/EXP($AY$14)), TRUE)</f>
        <v>0.9990585515708702</v>
      </c>
      <c r="Q6" s="129">
        <f t="shared" ref="Q6:Q43" si="15">1/(1+EXP(-($AZ$13/EXP($AZ$14)))*$A6^(1/EXP($AZ$14)))</f>
        <v>0.99670249460019567</v>
      </c>
      <c r="R6" s="126">
        <f t="shared" ref="R6:R43" si="16">EXP(-(EXP(-$AR$22)*$A6))</f>
        <v>0.93903138936320407</v>
      </c>
      <c r="S6" s="127">
        <f t="shared" ref="S6:S43" si="17">EXP(-EXP(-($AS$22/EXP($AS$23)))*$A6^(1/EXP($AS$23)))</f>
        <v>0.97732281712202851</v>
      </c>
      <c r="T6" s="127">
        <f t="shared" ref="T6:T43" si="18">1 - _xlfn.NORM.S.DIST(((LN($A6) - $AT$22)/EXP($AT$23)), TRUE)</f>
        <v>0.99343766834051994</v>
      </c>
      <c r="U6" s="143">
        <f t="shared" ref="U6:U43" si="19">1/(1+EXP(-($AU$22/EXP($AU$23)))*$A6^(1/EXP($AU$23)))</f>
        <v>0.98685140235577795</v>
      </c>
      <c r="V6" s="128">
        <f t="shared" ref="V6:V43" si="20">EXP(-(EXP(-$AW$22)*$A6))</f>
        <v>0.94268885603037644</v>
      </c>
      <c r="W6" s="127">
        <f t="shared" ref="W6:W43" si="21">EXP(-EXP(-($AX$22/EXP($AX$23)))*$A6^(1/EXP($AX$23)))</f>
        <v>0.99606812231032282</v>
      </c>
      <c r="X6" s="127">
        <f t="shared" ref="X6:X43" si="22">1 - _xlfn.NORM.S.DIST(((LN($A6) - $AY$22)/EXP($AY$23)), TRUE)</f>
        <v>0.99988414835282802</v>
      </c>
      <c r="Y6" s="145">
        <f t="shared" ref="Y6:Y43" si="23">1/(1+EXP(-($AZ$22/EXP($AZ$23)))*$A6^(1/EXP($AZ$23)))</f>
        <v>0.99882201935139436</v>
      </c>
      <c r="Z6" s="126">
        <f t="shared" ref="Z6:Z43" si="24">EXP(-(EXP(-$AR$29)*$A6))</f>
        <v>0.91097826772703172</v>
      </c>
      <c r="AA6" s="127">
        <f t="shared" ref="AA6:AA43" si="25">EXP(-EXP(-($AS$29/EXP($AS$30)))*$A6^(1/EXP($AS$30)))</f>
        <v>0.95065600469685974</v>
      </c>
      <c r="AB6" s="127">
        <f t="shared" ref="AB6:AB43" si="26">1 - _xlfn.NORM.S.DIST(((LN($A6) - $AT$29)/EXP($AT$30)), TRUE)</f>
        <v>0.98747634300504339</v>
      </c>
      <c r="AC6" s="143">
        <f t="shared" ref="AC6:AC43" si="27">1/(1+EXP(-($AU$29/EXP($AU$30)))*$A6^(1/EXP($AU$30)))</f>
        <v>0.97587249701896794</v>
      </c>
      <c r="AD6" s="128">
        <f t="shared" ref="AD6:AD43" si="28">EXP(-(EXP(-$AW$29)*$A6))</f>
        <v>0.90318632596282966</v>
      </c>
      <c r="AE6" s="143">
        <f t="shared" ref="AE6:AE43" si="29">EXP(-EXP(-($AY$29/EXP($AY$30)))*$A6^(1/EXP($AY$30)))</f>
        <v>0.95352001118913821</v>
      </c>
      <c r="AF6" s="127">
        <f t="shared" ref="AF6:AF43" si="30">1 - _xlfn.NORM.S.DIST(((LN($A6) - $AY$29)/EXP($AY$30)), TRUE)</f>
        <v>0.99883671587818057</v>
      </c>
      <c r="AG6" s="129">
        <f t="shared" ref="AG6:AG43" si="31">1/(1+EXP(-($AZ$29/EXP($AZ$30)))*$A6^(1/EXP($AZ$30)))</f>
        <v>0.99613829172076651</v>
      </c>
      <c r="AH6" s="130">
        <f>AVERAGEIFS(Observed_KM!B:B,Observed_KM!A:A,"&gt;"&amp;Censoring_mid_KM!$A5,Observed_KM!A:A,"&lt;="&amp;Censoring_mid_KM!$A6)</f>
        <v>0.99722</v>
      </c>
      <c r="AI6" s="127">
        <f>AVERAGEIFS(Observed_KM!D:D,Observed_KM!C:C,"&gt;"&amp;Censoring_mid_KM!$A5,Observed_KM!C:C,"&lt;="&amp;Censoring_mid_KM!$A6)</f>
        <v>0.99626499999999996</v>
      </c>
      <c r="AJ6" s="127">
        <f>AVERAGEIFS(Observed_KM!F:F,Observed_KM!E:E,"&gt;"&amp;Censoring_mid_KM!$A5,Observed_KM!E:E,"&lt;="&amp;Censoring_mid_KM!$A6)</f>
        <v>0.98881333333333343</v>
      </c>
      <c r="AK6" s="127">
        <f>AVERAGEIFS(Observed_KM!H:H,Observed_KM!G:G,"&gt;"&amp;Censoring_mid_KM!$A5,Observed_KM!G:G,"&lt;="&amp;Censoring_mid_KM!$A6)</f>
        <v>1</v>
      </c>
      <c r="AL6" s="127">
        <f>AVERAGEIFS(Observed_KM!J:J,Observed_KM!I:I,"&gt;"&amp;Censoring_mid_KM!$A5,Observed_KM!I:I,"&lt;="&amp;Censoring_mid_KM!$A6)</f>
        <v>1</v>
      </c>
      <c r="AM6" s="127">
        <f>AVERAGEIFS(Observed_KM!L:L,Observed_KM!K:K,"&gt;"&amp;Censoring_mid_KM!$A5,Observed_KM!K:K,"&lt;="&amp;Censoring_mid_KM!$A6)</f>
        <v>1</v>
      </c>
      <c r="AN6" s="127">
        <f>AVERAGEIFS(Observed_KM!N:N,Observed_KM!M:M,"&gt;"&amp;Censoring_mid_KM!$A5,Observed_KM!M:M,"&lt;="&amp;Censoring_mid_KM!$A6)</f>
        <v>0.99974333333333332</v>
      </c>
      <c r="AO6" s="131">
        <f>AVERAGEIFS(Observed_KM!P:P,Observed_KM!O:O,"&gt;"&amp;Censoring_mid_KM!$A5,Observed_KM!O:O,"&lt;="&amp;Censoring_mid_KM!$A6)</f>
        <v>1</v>
      </c>
      <c r="AQ6" s="43" t="s">
        <v>35</v>
      </c>
      <c r="AR6" s="55">
        <v>4.3026479999999996</v>
      </c>
      <c r="AS6" s="149">
        <v>4.0022199000000001</v>
      </c>
      <c r="AT6" s="175">
        <v>3.8971806999999998</v>
      </c>
      <c r="AU6" s="56">
        <v>3.7996604</v>
      </c>
      <c r="AV6" s="43" t="s">
        <v>35</v>
      </c>
      <c r="AW6" s="16">
        <v>3.8493580000000001</v>
      </c>
      <c r="AX6" s="175">
        <v>3.3895292000000001</v>
      </c>
      <c r="AY6" s="16">
        <v>3.3072154</v>
      </c>
      <c r="AZ6" s="56">
        <v>3.2605050000000002</v>
      </c>
      <c r="BB6" s="62" t="s">
        <v>66</v>
      </c>
      <c r="BC6" t="s">
        <v>35</v>
      </c>
      <c r="BD6" s="13">
        <v>0.16968134000000001</v>
      </c>
      <c r="BE6" s="13">
        <v>0</v>
      </c>
      <c r="BF6" s="62" t="s">
        <v>31</v>
      </c>
      <c r="BG6" t="s">
        <v>35</v>
      </c>
      <c r="BH6" s="13">
        <v>4.6188279999999998E-2</v>
      </c>
      <c r="BI6" s="13">
        <v>0</v>
      </c>
      <c r="BK6" s="43" t="s">
        <v>35</v>
      </c>
      <c r="BL6" s="186">
        <f t="array" aca="1" ref="BL6:BL7" ca="1">MMULT(BD6:BE7,BO6:BO7)+AT6:AT7</f>
        <v>4.0768080714990553</v>
      </c>
      <c r="BM6" s="43" t="s">
        <v>35</v>
      </c>
      <c r="BN6" s="186">
        <f t="array" aca="1" ref="BN6:BN7" ca="1">MMULT(BH6:BI7,BO6:BO7)+AX6:AX7</f>
        <v>3.4384248495184586</v>
      </c>
      <c r="BO6">
        <f ca="1">_xlfn.NORM.INV(RAND(),0,1)</f>
        <v>1.0586159414998446</v>
      </c>
    </row>
    <row r="7" spans="1:67" ht="15.75" thickBot="1" x14ac:dyDescent="0.3">
      <c r="A7">
        <v>3</v>
      </c>
      <c r="B7" s="126">
        <f t="shared" si="1"/>
        <v>0.96021502906740785</v>
      </c>
      <c r="C7" s="143">
        <f t="shared" si="2"/>
        <v>0.98096233554933576</v>
      </c>
      <c r="D7" s="127">
        <f t="shared" si="0"/>
        <v>0.98729598933281359</v>
      </c>
      <c r="E7" s="127">
        <f t="shared" si="3"/>
        <v>0.98309235711471776</v>
      </c>
      <c r="F7" s="128">
        <f t="shared" si="4"/>
        <v>0.93811737246307381</v>
      </c>
      <c r="G7" s="143">
        <f t="shared" si="5"/>
        <v>0.99532907330806197</v>
      </c>
      <c r="H7" s="127">
        <f t="shared" si="6"/>
        <v>0.99822731750003435</v>
      </c>
      <c r="I7" s="129">
        <f t="shared" si="7"/>
        <v>0.9967331026526981</v>
      </c>
      <c r="J7" s="126">
        <f t="shared" si="8"/>
        <v>0.89384103537894311</v>
      </c>
      <c r="K7" s="143">
        <f t="shared" si="9"/>
        <v>0.96127234005027717</v>
      </c>
      <c r="L7" s="127">
        <f t="shared" si="10"/>
        <v>0.96786549841387026</v>
      </c>
      <c r="M7" s="127">
        <f t="shared" si="11"/>
        <v>0.96665378095134735</v>
      </c>
      <c r="N7" s="128">
        <f t="shared" si="12"/>
        <v>0.90009500791917874</v>
      </c>
      <c r="O7" s="143">
        <f t="shared" si="13"/>
        <v>0.98696797733900965</v>
      </c>
      <c r="P7" s="127">
        <f t="shared" si="14"/>
        <v>0.99449822812251809</v>
      </c>
      <c r="Q7" s="129">
        <f t="shared" si="15"/>
        <v>0.99076304471512022</v>
      </c>
      <c r="R7" s="126">
        <f t="shared" si="16"/>
        <v>0.90995552185683226</v>
      </c>
      <c r="S7" s="127">
        <f t="shared" si="17"/>
        <v>0.95935278904572585</v>
      </c>
      <c r="T7" s="127">
        <f t="shared" si="18"/>
        <v>0.979424344659937</v>
      </c>
      <c r="U7" s="143">
        <f t="shared" si="19"/>
        <v>0.97195350879418818</v>
      </c>
      <c r="V7" s="128">
        <f t="shared" si="20"/>
        <v>0.91527702224815444</v>
      </c>
      <c r="W7" s="127">
        <f t="shared" si="21"/>
        <v>0.98995175541159408</v>
      </c>
      <c r="X7" s="127">
        <f t="shared" si="22"/>
        <v>0.99868150291785784</v>
      </c>
      <c r="Y7" s="145">
        <f t="shared" si="23"/>
        <v>0.99587785223521508</v>
      </c>
      <c r="Z7" s="126">
        <f t="shared" si="24"/>
        <v>0.86948486132975344</v>
      </c>
      <c r="AA7" s="127">
        <f t="shared" si="25"/>
        <v>0.91780783949072631</v>
      </c>
      <c r="AB7" s="127">
        <f t="shared" si="26"/>
        <v>0.96134089499129183</v>
      </c>
      <c r="AC7" s="143">
        <f t="shared" si="27"/>
        <v>0.94733949130178785</v>
      </c>
      <c r="AD7" s="128">
        <f t="shared" si="28"/>
        <v>0.85835320041162766</v>
      </c>
      <c r="AE7" s="143">
        <f t="shared" si="29"/>
        <v>0.91328697093225153</v>
      </c>
      <c r="AF7" s="127">
        <f t="shared" si="30"/>
        <v>0.99180562898153679</v>
      </c>
      <c r="AG7" s="129">
        <f t="shared" si="31"/>
        <v>0.98771457240713223</v>
      </c>
      <c r="AH7" s="130">
        <f>AVERAGEIFS(Observed_KM!B:B,Observed_KM!A:A,"&gt;"&amp;Censoring_mid_KM!$A6,Observed_KM!A:A,"&lt;="&amp;Censoring_mid_KM!$A7)</f>
        <v>0.9923766666666668</v>
      </c>
      <c r="AI7" s="127">
        <f>AVERAGEIFS(Observed_KM!D:D,Observed_KM!C:C,"&gt;"&amp;Censoring_mid_KM!$A6,Observed_KM!C:C,"&lt;="&amp;Censoring_mid_KM!$A7)</f>
        <v>0.99518333333333331</v>
      </c>
      <c r="AJ7" s="127">
        <f>AVERAGEIFS(Observed_KM!F:F,Observed_KM!E:E,"&gt;"&amp;Censoring_mid_KM!$A6,Observed_KM!E:E,"&lt;="&amp;Censoring_mid_KM!$A7)</f>
        <v>0.97564499999999998</v>
      </c>
      <c r="AK7" s="127">
        <f>AVERAGEIFS(Observed_KM!H:H,Observed_KM!G:G,"&gt;"&amp;Censoring_mid_KM!$A6,Observed_KM!G:G,"&lt;="&amp;Censoring_mid_KM!$A7)</f>
        <v>0.99354666666666669</v>
      </c>
      <c r="AL7" s="127">
        <f>AVERAGEIFS(Observed_KM!J:J,Observed_KM!I:I,"&gt;"&amp;Censoring_mid_KM!$A6,Observed_KM!I:I,"&lt;="&amp;Censoring_mid_KM!$A7)</f>
        <v>0.97645749999999998</v>
      </c>
      <c r="AM7" s="127">
        <f>AVERAGEIFS(Observed_KM!L:L,Observed_KM!K:K,"&gt;"&amp;Censoring_mid_KM!$A6,Observed_KM!K:K,"&lt;="&amp;Censoring_mid_KM!$A7)</f>
        <v>0.99937500000000001</v>
      </c>
      <c r="AN7" s="127">
        <f>AVERAGEIFS(Observed_KM!N:N,Observed_KM!M:M,"&gt;"&amp;Censoring_mid_KM!$A6,Observed_KM!M:M,"&lt;="&amp;Censoring_mid_KM!$A7)</f>
        <v>0.99226666666666663</v>
      </c>
      <c r="AO7" s="131">
        <f>AVERAGEIFS(Observed_KM!P:P,Observed_KM!O:O,"&gt;"&amp;Censoring_mid_KM!$A6,Observed_KM!O:O,"&lt;="&amp;Censoring_mid_KM!$A7)</f>
        <v>0.99633749999999988</v>
      </c>
      <c r="AQ7" s="44" t="s">
        <v>36</v>
      </c>
      <c r="AR7" s="57" t="s">
        <v>45</v>
      </c>
      <c r="AS7" s="150">
        <v>-0.30820219999999998</v>
      </c>
      <c r="AT7" s="176">
        <v>0.22480320000000001</v>
      </c>
      <c r="AU7" s="59">
        <v>-0.40826630000000003</v>
      </c>
      <c r="AV7" s="44" t="s">
        <v>36</v>
      </c>
      <c r="AW7" s="57" t="s">
        <v>45</v>
      </c>
      <c r="AX7" s="176">
        <v>-0.85076859999999999</v>
      </c>
      <c r="AY7" s="58">
        <v>-0.27785680000000001</v>
      </c>
      <c r="AZ7" s="59">
        <v>-0.97309699999999999</v>
      </c>
      <c r="BB7" s="7"/>
      <c r="BC7" s="8" t="s">
        <v>36</v>
      </c>
      <c r="BD7" s="64">
        <v>8.0518670000000001E-2</v>
      </c>
      <c r="BE7" s="65">
        <v>8.1511109999999998E-2</v>
      </c>
      <c r="BF7" s="8"/>
      <c r="BG7" s="8" t="s">
        <v>36</v>
      </c>
      <c r="BH7" s="64">
        <v>3.9798069999999998E-2</v>
      </c>
      <c r="BI7" s="65">
        <v>6.8934739999999994E-2</v>
      </c>
      <c r="BK7" s="44" t="s">
        <v>36</v>
      </c>
      <c r="BL7" s="187">
        <f ca="1"/>
        <v>0.22031050681268757</v>
      </c>
      <c r="BM7" s="44" t="s">
        <v>36</v>
      </c>
      <c r="BN7" s="44">
        <f ca="1"/>
        <v>-0.88452414426440207</v>
      </c>
      <c r="BO7">
        <f ca="1">_xlfn.NORM.INV(RAND(),0,1)</f>
        <v>-1.10084430009207</v>
      </c>
    </row>
    <row r="8" spans="1:67" ht="15.75" thickBot="1" x14ac:dyDescent="0.3">
      <c r="A8">
        <v>4</v>
      </c>
      <c r="B8" s="126">
        <f t="shared" si="1"/>
        <v>0.94730827765144454</v>
      </c>
      <c r="C8" s="143">
        <f t="shared" si="2"/>
        <v>0.97196761920788066</v>
      </c>
      <c r="D8" s="127">
        <f t="shared" si="0"/>
        <v>0.97753867861099808</v>
      </c>
      <c r="E8" s="127">
        <f t="shared" si="3"/>
        <v>0.97417388754676026</v>
      </c>
      <c r="F8" s="128">
        <f t="shared" si="4"/>
        <v>0.9183528356356172</v>
      </c>
      <c r="G8" s="143">
        <f t="shared" si="5"/>
        <v>0.99085962149297491</v>
      </c>
      <c r="H8" s="127">
        <f t="shared" si="6"/>
        <v>0.99439664847801923</v>
      </c>
      <c r="I8" s="129">
        <f t="shared" si="7"/>
        <v>0.99303175380579334</v>
      </c>
      <c r="J8" s="126">
        <f t="shared" si="8"/>
        <v>0.86102094955741415</v>
      </c>
      <c r="K8" s="143">
        <f t="shared" si="9"/>
        <v>0.93957492883567351</v>
      </c>
      <c r="L8" s="127">
        <f t="shared" si="10"/>
        <v>0.93985539707466559</v>
      </c>
      <c r="M8" s="127">
        <f t="shared" si="11"/>
        <v>0.94435375831314194</v>
      </c>
      <c r="N8" s="128">
        <f t="shared" si="12"/>
        <v>0.86906275381342757</v>
      </c>
      <c r="O8" s="143">
        <f t="shared" si="13"/>
        <v>0.97579262343031692</v>
      </c>
      <c r="P8" s="127">
        <f t="shared" si="14"/>
        <v>0.98387679340532308</v>
      </c>
      <c r="Q8" s="129">
        <f t="shared" si="15"/>
        <v>0.98092641522856283</v>
      </c>
      <c r="R8" s="126">
        <f t="shared" si="16"/>
        <v>0.88177995020938948</v>
      </c>
      <c r="S8" s="127">
        <f t="shared" si="17"/>
        <v>0.93876158809677657</v>
      </c>
      <c r="T8" s="127">
        <f t="shared" si="18"/>
        <v>0.95827200785428734</v>
      </c>
      <c r="U8" s="143">
        <f t="shared" si="19"/>
        <v>0.95244577547695231</v>
      </c>
      <c r="V8" s="128">
        <f t="shared" si="20"/>
        <v>0.88866227928385977</v>
      </c>
      <c r="W8" s="127">
        <f t="shared" si="21"/>
        <v>0.98049803014562753</v>
      </c>
      <c r="X8" s="127">
        <f t="shared" si="22"/>
        <v>0.99427382166172318</v>
      </c>
      <c r="Y8" s="145">
        <f t="shared" si="23"/>
        <v>0.99001307444312037</v>
      </c>
      <c r="Z8" s="126">
        <f t="shared" si="24"/>
        <v>0.82988140427094348</v>
      </c>
      <c r="AA8" s="127">
        <f t="shared" si="25"/>
        <v>0.88275256147063752</v>
      </c>
      <c r="AB8" s="127">
        <f t="shared" si="26"/>
        <v>0.92364237023128737</v>
      </c>
      <c r="AC8" s="143">
        <f t="shared" si="27"/>
        <v>0.91010799679858634</v>
      </c>
      <c r="AD8" s="128">
        <f t="shared" si="28"/>
        <v>0.81574553940623473</v>
      </c>
      <c r="AE8" s="143">
        <f t="shared" si="29"/>
        <v>0.86646556616753623</v>
      </c>
      <c r="AF8" s="127">
        <f t="shared" si="30"/>
        <v>0.97396685869812349</v>
      </c>
      <c r="AG8" s="129">
        <f t="shared" si="31"/>
        <v>0.97234311853368371</v>
      </c>
      <c r="AH8" s="130">
        <f>AVERAGEIFS(Observed_KM!B:B,Observed_KM!A:A,"&gt;"&amp;Censoring_mid_KM!$A7,Observed_KM!A:A,"&lt;="&amp;Censoring_mid_KM!$A8)</f>
        <v>0.97648000000000001</v>
      </c>
      <c r="AI8" s="127">
        <f>AVERAGEIFS(Observed_KM!D:D,Observed_KM!C:C,"&gt;"&amp;Censoring_mid_KM!$A7,Observed_KM!C:C,"&lt;="&amp;Censoring_mid_KM!$A8)</f>
        <v>0.98943000000000003</v>
      </c>
      <c r="AJ8" s="127">
        <f>AVERAGEIFS(Observed_KM!F:F,Observed_KM!E:E,"&gt;"&amp;Censoring_mid_KM!$A7,Observed_KM!E:E,"&lt;="&amp;Censoring_mid_KM!$A8)</f>
        <v>0.95213000000000003</v>
      </c>
      <c r="AK8" s="127">
        <f>AVERAGEIFS(Observed_KM!H:H,Observed_KM!G:G,"&gt;"&amp;Censoring_mid_KM!$A7,Observed_KM!G:G,"&lt;="&amp;Censoring_mid_KM!$A8)</f>
        <v>0.98110999999999993</v>
      </c>
      <c r="AL8" s="127">
        <f>AVERAGEIFS(Observed_KM!J:J,Observed_KM!I:I,"&gt;"&amp;Censoring_mid_KM!$A7,Observed_KM!I:I,"&lt;="&amp;Censoring_mid_KM!$A8)</f>
        <v>0.94368857142857132</v>
      </c>
      <c r="AM8" s="127">
        <f>AVERAGEIFS(Observed_KM!L:L,Observed_KM!K:K,"&gt;"&amp;Censoring_mid_KM!$A7,Observed_KM!K:K,"&lt;="&amp;Censoring_mid_KM!$A8)</f>
        <v>0.99173499999999992</v>
      </c>
      <c r="AN8" s="127">
        <f>AVERAGEIFS(Observed_KM!N:N,Observed_KM!M:M,"&gt;"&amp;Censoring_mid_KM!$A7,Observed_KM!M:M,"&lt;="&amp;Censoring_mid_KM!$A8)</f>
        <v>0.97533000000000003</v>
      </c>
      <c r="AO8" s="131">
        <f>AVERAGEIFS(Observed_KM!P:P,Observed_KM!O:O,"&gt;"&amp;Censoring_mid_KM!$A7,Observed_KM!O:O,"&lt;="&amp;Censoring_mid_KM!$A8)</f>
        <v>0.98315000000000008</v>
      </c>
    </row>
    <row r="9" spans="1:67" ht="15.75" thickBot="1" x14ac:dyDescent="0.3">
      <c r="A9">
        <v>5</v>
      </c>
      <c r="B9" s="126">
        <f t="shared" si="1"/>
        <v>0.93457501261829201</v>
      </c>
      <c r="C9" s="143">
        <f t="shared" si="2"/>
        <v>0.96221029294542249</v>
      </c>
      <c r="D9" s="127">
        <f t="shared" si="0"/>
        <v>0.96616208706798634</v>
      </c>
      <c r="E9" s="127">
        <f t="shared" si="3"/>
        <v>0.96424135188422233</v>
      </c>
      <c r="F9" s="128">
        <f t="shared" si="4"/>
        <v>0.89900470396967913</v>
      </c>
      <c r="G9" s="143">
        <f t="shared" si="5"/>
        <v>0.98463585865447367</v>
      </c>
      <c r="H9" s="127">
        <f t="shared" si="6"/>
        <v>0.98750543501788168</v>
      </c>
      <c r="I9" s="129">
        <f t="shared" si="7"/>
        <v>0.98749364233560766</v>
      </c>
      <c r="J9" s="126">
        <f t="shared" si="8"/>
        <v>0.82940595277375406</v>
      </c>
      <c r="K9" s="143">
        <f t="shared" si="9"/>
        <v>0.91504066307806364</v>
      </c>
      <c r="L9" s="127">
        <f t="shared" si="10"/>
        <v>0.90714630533219154</v>
      </c>
      <c r="M9" s="127">
        <f t="shared" si="11"/>
        <v>0.91805359000804165</v>
      </c>
      <c r="N9" s="128">
        <f t="shared" si="12"/>
        <v>0.83910038764885064</v>
      </c>
      <c r="O9" s="143">
        <f t="shared" si="13"/>
        <v>0.9609913090767922</v>
      </c>
      <c r="P9" s="127">
        <f t="shared" si="14"/>
        <v>0.96638355246763552</v>
      </c>
      <c r="Q9" s="129">
        <f t="shared" si="15"/>
        <v>0.96675460602770114</v>
      </c>
      <c r="R9" s="126">
        <f t="shared" si="16"/>
        <v>0.85447679794794063</v>
      </c>
      <c r="S9" s="127">
        <f t="shared" si="17"/>
        <v>0.91615408565525758</v>
      </c>
      <c r="T9" s="127">
        <f t="shared" si="18"/>
        <v>0.93185184221814987</v>
      </c>
      <c r="U9" s="143">
        <f t="shared" si="19"/>
        <v>0.92902988754690208</v>
      </c>
      <c r="V9" s="128">
        <f t="shared" si="20"/>
        <v>0.86282144905400215</v>
      </c>
      <c r="W9" s="127">
        <f t="shared" si="21"/>
        <v>0.96747767270528051</v>
      </c>
      <c r="X9" s="127">
        <f t="shared" si="22"/>
        <v>0.98451161045564406</v>
      </c>
      <c r="Y9" s="145">
        <f t="shared" si="23"/>
        <v>0.98026590996559049</v>
      </c>
      <c r="Z9" s="126">
        <f t="shared" si="24"/>
        <v>0.7920818127890572</v>
      </c>
      <c r="AA9" s="127">
        <f t="shared" si="25"/>
        <v>0.84642928936447137</v>
      </c>
      <c r="AB9" s="127">
        <f t="shared" si="26"/>
        <v>0.87880421492177008</v>
      </c>
      <c r="AC9" s="143">
        <f t="shared" si="27"/>
        <v>0.86635129675405709</v>
      </c>
      <c r="AD9" s="128">
        <f t="shared" si="28"/>
        <v>0.77525287345821436</v>
      </c>
      <c r="AE9" s="143">
        <f t="shared" si="29"/>
        <v>0.81513639511819636</v>
      </c>
      <c r="AF9" s="127">
        <f t="shared" si="30"/>
        <v>0.94382033373298646</v>
      </c>
      <c r="AG9" s="129">
        <f t="shared" si="31"/>
        <v>0.94874126400058456</v>
      </c>
      <c r="AH9" s="130">
        <f>AVERAGEIFS(Observed_KM!B:B,Observed_KM!A:A,"&gt;"&amp;Censoring_mid_KM!$A8,Observed_KM!A:A,"&lt;="&amp;Censoring_mid_KM!$A9)</f>
        <v>0.96740000000000004</v>
      </c>
      <c r="AI9" s="127">
        <f>AVERAGEIFS(Observed_KM!D:D,Observed_KM!C:C,"&gt;"&amp;Censoring_mid_KM!$A8,Observed_KM!C:C,"&lt;="&amp;Censoring_mid_KM!$A9)</f>
        <v>0.97891499999999998</v>
      </c>
      <c r="AJ9" s="127">
        <f>AVERAGEIFS(Observed_KM!F:F,Observed_KM!E:E,"&gt;"&amp;Censoring_mid_KM!$A8,Observed_KM!E:E,"&lt;="&amp;Censoring_mid_KM!$A9)</f>
        <v>0.92394666666666669</v>
      </c>
      <c r="AK9" s="127">
        <f>AVERAGEIFS(Observed_KM!H:H,Observed_KM!G:G,"&gt;"&amp;Censoring_mid_KM!$A8,Observed_KM!G:G,"&lt;="&amp;Censoring_mid_KM!$A9)</f>
        <v>0.97245333333333328</v>
      </c>
      <c r="AL9" s="127">
        <f>AVERAGEIFS(Observed_KM!J:J,Observed_KM!I:I,"&gt;"&amp;Censoring_mid_KM!$A8,Observed_KM!I:I,"&lt;="&amp;Censoring_mid_KM!$A9)</f>
        <v>0.89635333333333334</v>
      </c>
      <c r="AM9" s="127">
        <f>AVERAGEIFS(Observed_KM!L:L,Observed_KM!K:K,"&gt;"&amp;Censoring_mid_KM!$A8,Observed_KM!K:K,"&lt;="&amp;Censoring_mid_KM!$A9)</f>
        <v>0.98691333333333331</v>
      </c>
      <c r="AN9" s="127">
        <f>AVERAGEIFS(Observed_KM!N:N,Observed_KM!M:M,"&gt;"&amp;Censoring_mid_KM!$A8,Observed_KM!M:M,"&lt;="&amp;Censoring_mid_KM!$A9)</f>
        <v>0.96169749999999998</v>
      </c>
      <c r="AO9" s="131">
        <f>AVERAGEIFS(Observed_KM!P:P,Observed_KM!O:O,"&gt;"&amp;Censoring_mid_KM!$A8,Observed_KM!O:O,"&lt;="&amp;Censoring_mid_KM!$A9)</f>
        <v>0.946326</v>
      </c>
      <c r="AQ9" s="42"/>
      <c r="AR9" s="318" t="s">
        <v>39</v>
      </c>
      <c r="AS9" s="319"/>
      <c r="AT9" s="319"/>
      <c r="AU9" s="319"/>
      <c r="AV9" s="319"/>
      <c r="AW9" s="319"/>
      <c r="AX9" s="319"/>
      <c r="AY9" s="319"/>
      <c r="AZ9" s="320"/>
      <c r="BB9" s="323" t="s">
        <v>39</v>
      </c>
      <c r="BC9" s="324"/>
      <c r="BD9" s="324"/>
      <c r="BE9" s="324"/>
      <c r="BF9" s="324"/>
      <c r="BG9" s="324"/>
      <c r="BH9" s="324"/>
      <c r="BI9" s="325"/>
      <c r="BK9" s="318" t="s">
        <v>39</v>
      </c>
      <c r="BL9" s="319"/>
      <c r="BM9" s="319"/>
      <c r="BN9" s="320"/>
    </row>
    <row r="10" spans="1:67" ht="15.75" thickBot="1" x14ac:dyDescent="0.3">
      <c r="A10">
        <v>6</v>
      </c>
      <c r="B10" s="126">
        <f t="shared" si="1"/>
        <v>0.92201290204692288</v>
      </c>
      <c r="C10" s="143">
        <f t="shared" si="2"/>
        <v>0.95182755331991742</v>
      </c>
      <c r="D10" s="127">
        <f t="shared" si="0"/>
        <v>0.95367134110819829</v>
      </c>
      <c r="E10" s="127">
        <f t="shared" si="3"/>
        <v>0.95348283317718951</v>
      </c>
      <c r="F10" s="128">
        <f t="shared" si="4"/>
        <v>0.8800642045170215</v>
      </c>
      <c r="G10" s="143">
        <f t="shared" si="5"/>
        <v>0.97655110384531674</v>
      </c>
      <c r="H10" s="127">
        <f t="shared" si="6"/>
        <v>0.97729583438242684</v>
      </c>
      <c r="I10" s="129">
        <f t="shared" si="7"/>
        <v>0.97989519864800267</v>
      </c>
      <c r="J10" s="126">
        <f t="shared" si="8"/>
        <v>0.79895179652730097</v>
      </c>
      <c r="K10" s="143">
        <f t="shared" si="9"/>
        <v>0.88820694571464276</v>
      </c>
      <c r="L10" s="127">
        <f t="shared" si="10"/>
        <v>0.87187886024445649</v>
      </c>
      <c r="M10" s="127">
        <f t="shared" si="11"/>
        <v>0.88863452720683511</v>
      </c>
      <c r="N10" s="128">
        <f t="shared" si="12"/>
        <v>0.81017102328102641</v>
      </c>
      <c r="O10" s="143">
        <f t="shared" si="13"/>
        <v>0.94258829106705866</v>
      </c>
      <c r="P10" s="127">
        <f t="shared" si="14"/>
        <v>0.94246654236722227</v>
      </c>
      <c r="Q10" s="129">
        <f t="shared" si="15"/>
        <v>0.94805219357350379</v>
      </c>
      <c r="R10" s="126">
        <f t="shared" si="16"/>
        <v>0.82801905175773993</v>
      </c>
      <c r="S10" s="127">
        <f t="shared" si="17"/>
        <v>0.89197209261611576</v>
      </c>
      <c r="T10" s="127">
        <f t="shared" si="18"/>
        <v>0.90192700677462545</v>
      </c>
      <c r="U10" s="143">
        <f t="shared" si="19"/>
        <v>0.90241957157424668</v>
      </c>
      <c r="V10" s="128">
        <f t="shared" si="20"/>
        <v>0.83773202745544861</v>
      </c>
      <c r="W10" s="127">
        <f t="shared" si="21"/>
        <v>0.95076687731094678</v>
      </c>
      <c r="X10" s="127">
        <f t="shared" si="22"/>
        <v>0.96813523951723912</v>
      </c>
      <c r="Y10" s="145">
        <f t="shared" si="23"/>
        <v>0.96580612867721372</v>
      </c>
      <c r="Z10" s="126">
        <f t="shared" si="24"/>
        <v>0.75600392408162065</v>
      </c>
      <c r="AA10" s="127">
        <f t="shared" si="25"/>
        <v>0.80947282796936504</v>
      </c>
      <c r="AB10" s="127">
        <f t="shared" si="26"/>
        <v>0.83041256250155304</v>
      </c>
      <c r="AC10" s="143">
        <f t="shared" si="27"/>
        <v>0.81828429858628549</v>
      </c>
      <c r="AD10" s="128">
        <f t="shared" si="28"/>
        <v>0.73677021665688391</v>
      </c>
      <c r="AE10" s="143">
        <f t="shared" si="29"/>
        <v>0.76097075876422127</v>
      </c>
      <c r="AF10" s="127">
        <f t="shared" si="30"/>
        <v>0.90280414323127767</v>
      </c>
      <c r="AG10" s="129">
        <f t="shared" si="31"/>
        <v>0.91637151465451661</v>
      </c>
      <c r="AH10" s="130">
        <f>AVERAGEIFS(Observed_KM!B:B,Observed_KM!A:A,"&gt;"&amp;Censoring_mid_KM!$A9,Observed_KM!A:A,"&lt;="&amp;Censoring_mid_KM!$A10)</f>
        <v>0.95821666666666661</v>
      </c>
      <c r="AI10" s="127">
        <f>AVERAGEIFS(Observed_KM!D:D,Observed_KM!C:C,"&gt;"&amp;Censoring_mid_KM!$A9,Observed_KM!C:C,"&lt;="&amp;Censoring_mid_KM!$A10)</f>
        <v>0.97467999999999999</v>
      </c>
      <c r="AJ10" s="127">
        <f>AVERAGEIFS(Observed_KM!F:F,Observed_KM!E:E,"&gt;"&amp;Censoring_mid_KM!$A9,Observed_KM!E:E,"&lt;="&amp;Censoring_mid_KM!$A10)</f>
        <v>0.88493333333333324</v>
      </c>
      <c r="AK10" s="127">
        <f>AVERAGEIFS(Observed_KM!H:H,Observed_KM!G:G,"&gt;"&amp;Censoring_mid_KM!$A9,Observed_KM!G:G,"&lt;="&amp;Censoring_mid_KM!$A10)</f>
        <v>0.95990500000000001</v>
      </c>
      <c r="AL10" s="127">
        <f>AVERAGEIFS(Observed_KM!J:J,Observed_KM!I:I,"&gt;"&amp;Censoring_mid_KM!$A9,Observed_KM!I:I,"&lt;="&amp;Censoring_mid_KM!$A10)</f>
        <v>0.89631000000000005</v>
      </c>
      <c r="AM10" s="127">
        <f>AVERAGEIFS(Observed_KM!L:L,Observed_KM!K:K,"&gt;"&amp;Censoring_mid_KM!$A9,Observed_KM!K:K,"&lt;="&amp;Censoring_mid_KM!$A10)</f>
        <v>0.98032333333333332</v>
      </c>
      <c r="AN10" s="127">
        <f>AVERAGEIFS(Observed_KM!N:N,Observed_KM!M:M,"&gt;"&amp;Censoring_mid_KM!$A9,Observed_KM!M:M,"&lt;="&amp;Censoring_mid_KM!$A10)</f>
        <v>0.916906</v>
      </c>
      <c r="AO10" s="131">
        <f>AVERAGEIFS(Observed_KM!P:P,Observed_KM!O:O,"&gt;"&amp;Censoring_mid_KM!$A9,Observed_KM!O:O,"&lt;="&amp;Censoring_mid_KM!$A10)</f>
        <v>0.91074333333333335</v>
      </c>
      <c r="AQ10" s="43"/>
      <c r="AR10" s="318" t="s">
        <v>41</v>
      </c>
      <c r="AS10" s="319"/>
      <c r="AT10" s="319"/>
      <c r="AU10" s="320"/>
      <c r="AV10" s="60"/>
      <c r="AW10" s="319" t="s">
        <v>42</v>
      </c>
      <c r="AX10" s="319"/>
      <c r="AY10" s="319"/>
      <c r="AZ10" s="320"/>
      <c r="BB10" s="2"/>
      <c r="BC10" s="63"/>
      <c r="BD10" s="329" t="s">
        <v>41</v>
      </c>
      <c r="BE10" s="330"/>
      <c r="BF10" s="2"/>
      <c r="BG10" s="63"/>
      <c r="BH10" s="329" t="s">
        <v>68</v>
      </c>
      <c r="BI10" s="330"/>
      <c r="BK10" s="331" t="s">
        <v>41</v>
      </c>
      <c r="BL10" s="332"/>
      <c r="BM10" s="318" t="s">
        <v>68</v>
      </c>
      <c r="BN10" s="320"/>
    </row>
    <row r="11" spans="1:67" ht="15.75" thickBot="1" x14ac:dyDescent="0.3">
      <c r="A11">
        <v>7</v>
      </c>
      <c r="B11" s="126">
        <f t="shared" si="1"/>
        <v>0.90961964536087792</v>
      </c>
      <c r="C11" s="143">
        <f t="shared" si="2"/>
        <v>0.94092113295046842</v>
      </c>
      <c r="D11" s="127">
        <f t="shared" si="0"/>
        <v>0.94043407057371575</v>
      </c>
      <c r="E11" s="127">
        <f t="shared" si="3"/>
        <v>0.94204713819149</v>
      </c>
      <c r="F11" s="128">
        <f t="shared" si="4"/>
        <v>0.8615227491604982</v>
      </c>
      <c r="G11" s="143">
        <f t="shared" si="5"/>
        <v>0.96653076257260306</v>
      </c>
      <c r="H11" s="127">
        <f t="shared" si="6"/>
        <v>0.96385817046820554</v>
      </c>
      <c r="I11" s="129">
        <f t="shared" si="7"/>
        <v>0.97007225886992776</v>
      </c>
      <c r="J11" s="126">
        <f t="shared" si="8"/>
        <v>0.76961585703535973</v>
      </c>
      <c r="K11" s="143">
        <f t="shared" si="9"/>
        <v>0.85952391463634437</v>
      </c>
      <c r="L11" s="127">
        <f t="shared" si="10"/>
        <v>0.83554428704701444</v>
      </c>
      <c r="M11" s="127">
        <f t="shared" si="11"/>
        <v>0.85692438437241747</v>
      </c>
      <c r="N11" s="128">
        <f t="shared" si="12"/>
        <v>0.7822390462759603</v>
      </c>
      <c r="O11" s="143">
        <f t="shared" si="13"/>
        <v>0.9206803396604013</v>
      </c>
      <c r="P11" s="127">
        <f t="shared" si="14"/>
        <v>0.91321479029358277</v>
      </c>
      <c r="Q11" s="129">
        <f t="shared" si="15"/>
        <v>0.92486021309620792</v>
      </c>
      <c r="R11" s="126">
        <f t="shared" si="16"/>
        <v>0.8023805347556765</v>
      </c>
      <c r="S11" s="127">
        <f t="shared" si="17"/>
        <v>0.86656395100216743</v>
      </c>
      <c r="T11" s="127">
        <f t="shared" si="18"/>
        <v>0.8699068323518645</v>
      </c>
      <c r="U11" s="143">
        <f t="shared" si="19"/>
        <v>0.87331724709569647</v>
      </c>
      <c r="V11" s="128">
        <f t="shared" si="20"/>
        <v>0.81337216476718899</v>
      </c>
      <c r="W11" s="127">
        <f t="shared" si="21"/>
        <v>0.93033467295594741</v>
      </c>
      <c r="X11" s="127">
        <f t="shared" si="22"/>
        <v>0.94493709679623805</v>
      </c>
      <c r="Y11" s="145">
        <f t="shared" si="23"/>
        <v>0.94601684735708225</v>
      </c>
      <c r="Z11" s="126">
        <f t="shared" si="24"/>
        <v>0.72156931771266242</v>
      </c>
      <c r="AA11" s="127">
        <f t="shared" si="25"/>
        <v>0.7723450498679364</v>
      </c>
      <c r="AB11" s="127">
        <f t="shared" si="26"/>
        <v>0.7809810754020492</v>
      </c>
      <c r="AC11" s="143">
        <f t="shared" si="27"/>
        <v>0.76794564487616412</v>
      </c>
      <c r="AD11" s="128">
        <f t="shared" si="28"/>
        <v>0.70019779447085118</v>
      </c>
      <c r="AE11" s="143">
        <f t="shared" si="29"/>
        <v>0.70535313012755418</v>
      </c>
      <c r="AF11" s="127">
        <f t="shared" si="30"/>
        <v>0.85371968283038357</v>
      </c>
      <c r="AG11" s="129">
        <f t="shared" si="31"/>
        <v>0.87553628967997321</v>
      </c>
      <c r="AH11" s="130">
        <f>AVERAGEIFS(Observed_KM!B:B,Observed_KM!A:A,"&gt;"&amp;Censoring_mid_KM!$A10,Observed_KM!A:A,"&lt;="&amp;Censoring_mid_KM!$A11)</f>
        <v>0.95077</v>
      </c>
      <c r="AI11" s="127">
        <f>AVERAGEIFS(Observed_KM!D:D,Observed_KM!C:C,"&gt;"&amp;Censoring_mid_KM!$A10,Observed_KM!C:C,"&lt;="&amp;Censoring_mid_KM!$A11)</f>
        <v>0.97315000000000007</v>
      </c>
      <c r="AJ11" s="127">
        <f>AVERAGEIFS(Observed_KM!F:F,Observed_KM!E:E,"&gt;"&amp;Censoring_mid_KM!$A10,Observed_KM!E:E,"&lt;="&amp;Censoring_mid_KM!$A11)</f>
        <v>0.86108999999999991</v>
      </c>
      <c r="AK11" s="127">
        <f>AVERAGEIFS(Observed_KM!H:H,Observed_KM!G:G,"&gt;"&amp;Censoring_mid_KM!$A10,Observed_KM!G:G,"&lt;="&amp;Censoring_mid_KM!$A11)</f>
        <v>0.94406000000000001</v>
      </c>
      <c r="AL11" s="127">
        <f>AVERAGEIFS(Observed_KM!J:J,Observed_KM!I:I,"&gt;"&amp;Censoring_mid_KM!$A10,Observed_KM!I:I,"&lt;="&amp;Censoring_mid_KM!$A11)</f>
        <v>0.87909250000000005</v>
      </c>
      <c r="AM11" s="127">
        <f>AVERAGEIFS(Observed_KM!L:L,Observed_KM!K:K,"&gt;"&amp;Censoring_mid_KM!$A10,Observed_KM!K:K,"&lt;="&amp;Censoring_mid_KM!$A11)</f>
        <v>0.97344499999999989</v>
      </c>
      <c r="AN11" s="127">
        <f>AVERAGEIFS(Observed_KM!N:N,Observed_KM!M:M,"&gt;"&amp;Censoring_mid_KM!$A10,Observed_KM!M:M,"&lt;="&amp;Censoring_mid_KM!$A11)</f>
        <v>0.83457333333333328</v>
      </c>
      <c r="AO11" s="131">
        <f>AVERAGEIFS(Observed_KM!P:P,Observed_KM!O:O,"&gt;"&amp;Censoring_mid_KM!$A10,Observed_KM!O:O,"&lt;="&amp;Censoring_mid_KM!$A11)</f>
        <v>0.88712999999999997</v>
      </c>
      <c r="AQ11" s="44"/>
      <c r="AR11" s="45" t="s">
        <v>30</v>
      </c>
      <c r="AS11" s="173" t="s">
        <v>31</v>
      </c>
      <c r="AT11" s="45" t="s">
        <v>32</v>
      </c>
      <c r="AU11" s="46" t="s">
        <v>33</v>
      </c>
      <c r="AV11" s="45"/>
      <c r="AW11" s="45" t="s">
        <v>30</v>
      </c>
      <c r="AX11" s="173" t="s">
        <v>31</v>
      </c>
      <c r="AY11" s="45" t="s">
        <v>32</v>
      </c>
      <c r="AZ11" s="46" t="s">
        <v>33</v>
      </c>
      <c r="BB11" s="7"/>
      <c r="BC11" s="9"/>
      <c r="BD11" s="321"/>
      <c r="BE11" s="322"/>
      <c r="BF11" s="321"/>
      <c r="BG11" s="322"/>
      <c r="BH11" s="321"/>
      <c r="BI11" s="322"/>
      <c r="BK11" s="44"/>
      <c r="BL11" s="44" t="s">
        <v>31</v>
      </c>
      <c r="BM11" s="44"/>
      <c r="BN11" s="44" t="s">
        <v>31</v>
      </c>
    </row>
    <row r="12" spans="1:67" ht="15.75" thickBot="1" x14ac:dyDescent="0.3">
      <c r="A12">
        <v>8</v>
      </c>
      <c r="B12" s="126">
        <f t="shared" si="1"/>
        <v>0.89739297290694631</v>
      </c>
      <c r="C12" s="143">
        <f t="shared" si="2"/>
        <v>0.92957094143182217</v>
      </c>
      <c r="D12" s="127">
        <f t="shared" si="0"/>
        <v>0.926718590187252</v>
      </c>
      <c r="E12" s="127">
        <f t="shared" si="3"/>
        <v>0.93005707579406638</v>
      </c>
      <c r="F12" s="128">
        <f t="shared" si="4"/>
        <v>0.84337193071997885</v>
      </c>
      <c r="G12" s="143">
        <f t="shared" si="5"/>
        <v>0.95452887167437761</v>
      </c>
      <c r="H12" s="127">
        <f t="shared" si="6"/>
        <v>0.94749399925494981</v>
      </c>
      <c r="I12" s="129">
        <f t="shared" si="7"/>
        <v>0.95792209662763761</v>
      </c>
      <c r="J12" s="126">
        <f t="shared" si="8"/>
        <v>0.74135707557675112</v>
      </c>
      <c r="K12" s="143">
        <f t="shared" si="9"/>
        <v>0.82938186699865002</v>
      </c>
      <c r="L12" s="127">
        <f t="shared" si="10"/>
        <v>0.7991444668353429</v>
      </c>
      <c r="M12" s="127">
        <f t="shared" si="11"/>
        <v>0.82367672098376421</v>
      </c>
      <c r="N12" s="128">
        <f t="shared" si="12"/>
        <v>0.75527007006577818</v>
      </c>
      <c r="O12" s="143">
        <f t="shared" si="13"/>
        <v>0.89542850704407917</v>
      </c>
      <c r="P12" s="127">
        <f t="shared" si="14"/>
        <v>0.87991821764342459</v>
      </c>
      <c r="Q12" s="129">
        <f t="shared" si="15"/>
        <v>0.89744016348172928</v>
      </c>
      <c r="R12" s="126">
        <f t="shared" si="16"/>
        <v>0.77753588059127332</v>
      </c>
      <c r="S12" s="127">
        <f t="shared" si="17"/>
        <v>0.8402166876374586</v>
      </c>
      <c r="T12" s="127">
        <f t="shared" si="18"/>
        <v>0.83684760704166561</v>
      </c>
      <c r="U12" s="143">
        <f t="shared" si="19"/>
        <v>0.84239016858257376</v>
      </c>
      <c r="V12" s="128">
        <f t="shared" si="20"/>
        <v>0.78972064662198482</v>
      </c>
      <c r="W12" s="127">
        <f t="shared" si="21"/>
        <v>0.90623581004003761</v>
      </c>
      <c r="X12" s="127">
        <f t="shared" si="22"/>
        <v>0.91551020466067012</v>
      </c>
      <c r="Y12" s="145">
        <f t="shared" si="23"/>
        <v>0.92056933120970685</v>
      </c>
      <c r="Z12" s="126">
        <f t="shared" si="24"/>
        <v>0.6887031451547132</v>
      </c>
      <c r="AA12" s="127">
        <f t="shared" si="25"/>
        <v>0.73539553661141355</v>
      </c>
      <c r="AB12" s="127">
        <f t="shared" si="26"/>
        <v>0.73215380995889323</v>
      </c>
      <c r="AC12" s="143">
        <f t="shared" si="27"/>
        <v>0.71706088549090508</v>
      </c>
      <c r="AD12" s="128">
        <f t="shared" si="28"/>
        <v>0.66544078506116888</v>
      </c>
      <c r="AE12" s="143">
        <f t="shared" si="29"/>
        <v>0.64943665879449763</v>
      </c>
      <c r="AF12" s="127">
        <f t="shared" si="30"/>
        <v>0.79958512889044586</v>
      </c>
      <c r="AG12" s="129">
        <f t="shared" si="31"/>
        <v>0.82734007112858687</v>
      </c>
      <c r="AH12" s="130">
        <f>AVERAGEIFS(Observed_KM!B:B,Observed_KM!A:A,"&gt;"&amp;Censoring_mid_KM!$A11,Observed_KM!A:A,"&lt;="&amp;Censoring_mid_KM!$A12)</f>
        <v>0.93607666666666667</v>
      </c>
      <c r="AI12" s="127">
        <f>AVERAGEIFS(Observed_KM!D:D,Observed_KM!C:C,"&gt;"&amp;Censoring_mid_KM!$A11,Observed_KM!C:C,"&lt;="&amp;Censoring_mid_KM!$A12)</f>
        <v>0.95837499999999998</v>
      </c>
      <c r="AJ12" s="127">
        <f>AVERAGEIFS(Observed_KM!F:F,Observed_KM!E:E,"&gt;"&amp;Censoring_mid_KM!$A11,Observed_KM!E:E,"&lt;="&amp;Censoring_mid_KM!$A12)</f>
        <v>0.82539666666666667</v>
      </c>
      <c r="AK12" s="127">
        <f>AVERAGEIFS(Observed_KM!H:H,Observed_KM!G:G,"&gt;"&amp;Censoring_mid_KM!$A11,Observed_KM!G:G,"&lt;="&amp;Censoring_mid_KM!$A12)</f>
        <v>0.92123666666666659</v>
      </c>
      <c r="AL12" s="127">
        <f>AVERAGEIFS(Observed_KM!J:J,Observed_KM!I:I,"&gt;"&amp;Censoring_mid_KM!$A11,Observed_KM!I:I,"&lt;="&amp;Censoring_mid_KM!$A12)</f>
        <v>0.84811250000000005</v>
      </c>
      <c r="AM12" s="127">
        <f>AVERAGEIFS(Observed_KM!L:L,Observed_KM!K:K,"&gt;"&amp;Censoring_mid_KM!$A11,Observed_KM!K:K,"&lt;="&amp;Censoring_mid_KM!$A12)</f>
        <v>0.94704999999999995</v>
      </c>
      <c r="AN12" s="127">
        <f>AVERAGEIFS(Observed_KM!N:N,Observed_KM!M:M,"&gt;"&amp;Censoring_mid_KM!$A11,Observed_KM!M:M,"&lt;="&amp;Censoring_mid_KM!$A12)</f>
        <v>0.78511666666666668</v>
      </c>
      <c r="AO12" s="131">
        <f>AVERAGEIFS(Observed_KM!P:P,Observed_KM!O:O,"&gt;"&amp;Censoring_mid_KM!$A11,Observed_KM!O:O,"&lt;="&amp;Censoring_mid_KM!$A12)</f>
        <v>0.86724999999999997</v>
      </c>
      <c r="AQ12" s="43" t="s">
        <v>34</v>
      </c>
      <c r="AR12" s="47">
        <v>1049.801262</v>
      </c>
      <c r="AS12" s="178">
        <v>1028.9103878999999</v>
      </c>
      <c r="AT12" s="49">
        <v>1038.5820242100001</v>
      </c>
      <c r="AU12" s="50">
        <v>1036.2049515000001</v>
      </c>
      <c r="AV12" s="43" t="s">
        <v>34</v>
      </c>
      <c r="AW12" s="51">
        <v>1846.4756159999999</v>
      </c>
      <c r="AX12" s="177">
        <v>1746.4372080999999</v>
      </c>
      <c r="AY12" s="53">
        <v>1766.3659094</v>
      </c>
      <c r="AZ12" s="54">
        <v>1759.6499449</v>
      </c>
      <c r="BB12" s="2"/>
      <c r="BC12" s="61"/>
      <c r="BD12" s="61" t="s">
        <v>35</v>
      </c>
      <c r="BE12" s="61" t="s">
        <v>36</v>
      </c>
      <c r="BF12" s="61"/>
      <c r="BG12" s="61"/>
      <c r="BH12" s="61" t="s">
        <v>35</v>
      </c>
      <c r="BI12" s="63" t="s">
        <v>36</v>
      </c>
      <c r="BK12" s="43" t="s">
        <v>34</v>
      </c>
      <c r="BL12" s="43">
        <v>1028.9103878999999</v>
      </c>
      <c r="BM12" s="43" t="s">
        <v>34</v>
      </c>
      <c r="BN12" s="43">
        <v>1746.4372080999999</v>
      </c>
    </row>
    <row r="13" spans="1:67" ht="15.75" thickBot="1" x14ac:dyDescent="0.3">
      <c r="A13">
        <v>9</v>
      </c>
      <c r="B13" s="126">
        <f t="shared" si="1"/>
        <v>0.88533064553951113</v>
      </c>
      <c r="C13" s="143">
        <f t="shared" si="2"/>
        <v>0.91784226136982527</v>
      </c>
      <c r="D13" s="127">
        <f t="shared" si="0"/>
        <v>0.91272209214023847</v>
      </c>
      <c r="E13" s="127">
        <f t="shared" si="3"/>
        <v>0.91761664327820391</v>
      </c>
      <c r="F13" s="128">
        <f t="shared" si="4"/>
        <v>0.82560351914031349</v>
      </c>
      <c r="G13" s="143">
        <f t="shared" si="5"/>
        <v>0.94052611274071385</v>
      </c>
      <c r="H13" s="127">
        <f t="shared" si="6"/>
        <v>0.92861013427953998</v>
      </c>
      <c r="I13" s="129">
        <f t="shared" si="7"/>
        <v>0.94340499109247078</v>
      </c>
      <c r="J13" s="126">
        <f t="shared" si="8"/>
        <v>0.71413590102582947</v>
      </c>
      <c r="K13" s="143">
        <f t="shared" si="9"/>
        <v>0.79812568576978649</v>
      </c>
      <c r="L13" s="127">
        <f t="shared" si="10"/>
        <v>0.76333587843887418</v>
      </c>
      <c r="M13" s="127">
        <f t="shared" si="11"/>
        <v>0.78955598888716594</v>
      </c>
      <c r="N13" s="128">
        <f t="shared" si="12"/>
        <v>0.72923089361602467</v>
      </c>
      <c r="O13" s="143">
        <f t="shared" si="13"/>
        <v>0.86705107139639492</v>
      </c>
      <c r="P13" s="127">
        <f t="shared" si="14"/>
        <v>0.84382434853075683</v>
      </c>
      <c r="Q13" s="129">
        <f t="shared" si="15"/>
        <v>0.86624373187558223</v>
      </c>
      <c r="R13" s="126">
        <f t="shared" si="16"/>
        <v>0.75346050834961364</v>
      </c>
      <c r="S13" s="127">
        <f t="shared" si="17"/>
        <v>0.81317329204414934</v>
      </c>
      <c r="T13" s="127">
        <f t="shared" si="18"/>
        <v>0.80351498981756952</v>
      </c>
      <c r="U13" s="143">
        <f t="shared" si="19"/>
        <v>0.81025111838747543</v>
      </c>
      <c r="V13" s="128">
        <f t="shared" si="20"/>
        <v>0.7667568755313322</v>
      </c>
      <c r="W13" s="127">
        <f t="shared" si="21"/>
        <v>0.87860514053982164</v>
      </c>
      <c r="X13" s="127">
        <f t="shared" si="22"/>
        <v>0.88091046327753686</v>
      </c>
      <c r="Y13" s="145">
        <f t="shared" si="23"/>
        <v>0.88947523267363393</v>
      </c>
      <c r="Z13" s="126">
        <f t="shared" si="24"/>
        <v>0.65733396709485747</v>
      </c>
      <c r="AA13" s="127">
        <f t="shared" si="25"/>
        <v>0.69889455702651215</v>
      </c>
      <c r="AB13" s="127">
        <f t="shared" si="26"/>
        <v>0.68495052797073219</v>
      </c>
      <c r="AC13" s="143">
        <f t="shared" si="27"/>
        <v>0.6669846845915377</v>
      </c>
      <c r="AD13" s="128">
        <f t="shared" si="28"/>
        <v>0.63240907343540453</v>
      </c>
      <c r="AE13" s="143">
        <f t="shared" si="29"/>
        <v>0.59417446269052254</v>
      </c>
      <c r="AF13" s="127">
        <f t="shared" si="30"/>
        <v>0.74305974054385993</v>
      </c>
      <c r="AG13" s="129">
        <f t="shared" si="31"/>
        <v>0.77351058970909947</v>
      </c>
      <c r="AH13" s="130">
        <f>AVERAGEIFS(Observed_KM!B:B,Observed_KM!A:A,"&gt;"&amp;Censoring_mid_KM!$A12,Observed_KM!A:A,"&lt;="&amp;Censoring_mid_KM!$A13)</f>
        <v>0.9119799999999999</v>
      </c>
      <c r="AI13" s="127">
        <f>AVERAGEIFS(Observed_KM!D:D,Observed_KM!C:C,"&gt;"&amp;Censoring_mid_KM!$A12,Observed_KM!C:C,"&lt;="&amp;Censoring_mid_KM!$A13)</f>
        <v>0.94220333333333339</v>
      </c>
      <c r="AJ13" s="127">
        <f>AVERAGEIFS(Observed_KM!F:F,Observed_KM!E:E,"&gt;"&amp;Censoring_mid_KM!$A12,Observed_KM!E:E,"&lt;="&amp;Censoring_mid_KM!$A13)</f>
        <v>0.80980000000000008</v>
      </c>
      <c r="AK13" s="127">
        <f>AVERAGEIFS(Observed_KM!H:H,Observed_KM!G:G,"&gt;"&amp;Censoring_mid_KM!$A12,Observed_KM!G:G,"&lt;="&amp;Censoring_mid_KM!$A13)</f>
        <v>0.89218666666666679</v>
      </c>
      <c r="AL13" s="127">
        <f>AVERAGEIFS(Observed_KM!J:J,Observed_KM!I:I,"&gt;"&amp;Censoring_mid_KM!$A12,Observed_KM!I:I,"&lt;="&amp;Censoring_mid_KM!$A13)</f>
        <v>0.84809000000000001</v>
      </c>
      <c r="AM13" s="127">
        <f>AVERAGEIFS(Observed_KM!L:L,Observed_KM!K:K,"&gt;"&amp;Censoring_mid_KM!$A12,Observed_KM!K:K,"&lt;="&amp;Censoring_mid_KM!$A13)</f>
        <v>0.92896250000000002</v>
      </c>
      <c r="AN13" s="127">
        <f>AVERAGEIFS(Observed_KM!N:N,Observed_KM!M:M,"&gt;"&amp;Censoring_mid_KM!$A12,Observed_KM!M:M,"&lt;="&amp;Censoring_mid_KM!$A13)</f>
        <v>0.75290500000000005</v>
      </c>
      <c r="AO13" s="131">
        <f>AVERAGEIFS(Observed_KM!P:P,Observed_KM!O:O,"&gt;"&amp;Censoring_mid_KM!$A12,Observed_KM!O:O,"&lt;="&amp;Censoring_mid_KM!$A13)</f>
        <v>0.84667666666666663</v>
      </c>
      <c r="AQ13" s="43" t="s">
        <v>35</v>
      </c>
      <c r="AR13" s="55">
        <v>3.285841</v>
      </c>
      <c r="AS13" s="175">
        <v>3.1365656</v>
      </c>
      <c r="AT13" s="16">
        <v>2.8923908599999999</v>
      </c>
      <c r="AU13" s="56">
        <v>2.907686</v>
      </c>
      <c r="AV13" s="43" t="s">
        <v>35</v>
      </c>
      <c r="AW13" s="16">
        <v>3.3499819999999998</v>
      </c>
      <c r="AX13" s="175">
        <v>3.0936636000000002</v>
      </c>
      <c r="AY13" s="16">
        <v>2.921586</v>
      </c>
      <c r="AZ13" s="56">
        <v>2.9283554999999999</v>
      </c>
      <c r="BB13" s="62" t="s">
        <v>31</v>
      </c>
      <c r="BC13" t="s">
        <v>35</v>
      </c>
      <c r="BD13" s="13">
        <v>6.6607849999999996E-2</v>
      </c>
      <c r="BE13" s="13">
        <v>0</v>
      </c>
      <c r="BF13" s="62" t="s">
        <v>31</v>
      </c>
      <c r="BG13" t="s">
        <v>35</v>
      </c>
      <c r="BH13" s="13">
        <v>3.6816410000000001E-2</v>
      </c>
      <c r="BI13" s="13">
        <v>0</v>
      </c>
      <c r="BK13" s="43" t="s">
        <v>35</v>
      </c>
      <c r="BL13" s="186">
        <f t="array" aca="1" ref="BL13:BL14" ca="1">MMULT(BD13:BE14,BO13:BO14)+AS13:AS14</f>
        <v>3.1386326548053765</v>
      </c>
      <c r="BM13" s="43" t="s">
        <v>35</v>
      </c>
      <c r="BN13" s="186" cm="1">
        <f t="array" aca="1" ref="BN13:BN14" ca="1">MMULT(BH13:BI14,BO13:BO14)+AX13:AX14</f>
        <v>3.0948061310561328</v>
      </c>
      <c r="BO13">
        <f ca="1">_xlfn.NORM.INV(RAND(),0,1)</f>
        <v>3.1033201122340513E-2</v>
      </c>
    </row>
    <row r="14" spans="1:67" ht="15.75" thickBot="1" x14ac:dyDescent="0.3">
      <c r="A14">
        <v>10</v>
      </c>
      <c r="B14" s="126">
        <f t="shared" si="1"/>
        <v>0.8734304542104806</v>
      </c>
      <c r="C14" s="143">
        <f t="shared" si="2"/>
        <v>0.90578995284084385</v>
      </c>
      <c r="D14" s="127">
        <f t="shared" si="0"/>
        <v>0.89859049120997858</v>
      </c>
      <c r="E14" s="127">
        <f t="shared" si="3"/>
        <v>0.90481534753898052</v>
      </c>
      <c r="F14" s="128">
        <f t="shared" si="4"/>
        <v>0.80820945775961039</v>
      </c>
      <c r="G14" s="143">
        <f t="shared" si="5"/>
        <v>0.92452847623988144</v>
      </c>
      <c r="H14" s="127">
        <f t="shared" si="6"/>
        <v>0.90764811833222048</v>
      </c>
      <c r="I14" s="129">
        <f t="shared" si="7"/>
        <v>0.92654417873858386</v>
      </c>
      <c r="J14" s="126">
        <f t="shared" si="8"/>
        <v>0.68791423449653866</v>
      </c>
      <c r="K14" s="143">
        <f t="shared" si="9"/>
        <v>0.7660631913510868</v>
      </c>
      <c r="L14" s="127">
        <f t="shared" si="10"/>
        <v>0.72853670046443864</v>
      </c>
      <c r="M14" s="127">
        <f t="shared" si="11"/>
        <v>0.75513009402246012</v>
      </c>
      <c r="N14" s="128">
        <f t="shared" si="12"/>
        <v>0.70408946055245136</v>
      </c>
      <c r="O14" s="143">
        <f t="shared" si="13"/>
        <v>0.83581654745593625</v>
      </c>
      <c r="P14" s="127">
        <f t="shared" si="14"/>
        <v>0.8060272954909492</v>
      </c>
      <c r="Q14" s="129">
        <f t="shared" si="15"/>
        <v>0.83186954673178226</v>
      </c>
      <c r="R14" s="126">
        <f t="shared" si="16"/>
        <v>0.73013059823136572</v>
      </c>
      <c r="S14" s="127">
        <f t="shared" si="17"/>
        <v>0.78564300723496661</v>
      </c>
      <c r="T14" s="127">
        <f t="shared" si="18"/>
        <v>0.77045122461661664</v>
      </c>
      <c r="U14" s="143">
        <f t="shared" si="19"/>
        <v>0.77744527988737155</v>
      </c>
      <c r="V14" s="128">
        <f t="shared" si="20"/>
        <v>0.74446085294764808</v>
      </c>
      <c r="W14" s="127">
        <f t="shared" si="21"/>
        <v>0.84765182483320922</v>
      </c>
      <c r="X14" s="127">
        <f t="shared" si="22"/>
        <v>0.84237732278276423</v>
      </c>
      <c r="Y14" s="145">
        <f t="shared" si="23"/>
        <v>0.85310225476439905</v>
      </c>
      <c r="Z14" s="126">
        <f t="shared" si="24"/>
        <v>0.62739359815119911</v>
      </c>
      <c r="AA14" s="127">
        <f t="shared" si="25"/>
        <v>0.66305311248057575</v>
      </c>
      <c r="AB14" s="127">
        <f t="shared" si="26"/>
        <v>0.63996447355326502</v>
      </c>
      <c r="AC14" s="143">
        <f t="shared" si="27"/>
        <v>0.61870387902635759</v>
      </c>
      <c r="AD14" s="128">
        <f t="shared" si="28"/>
        <v>0.60101701780521821</v>
      </c>
      <c r="AE14" s="143">
        <f t="shared" si="29"/>
        <v>0.54034134221424379</v>
      </c>
      <c r="AF14" s="127">
        <f t="shared" si="30"/>
        <v>0.68624419248442514</v>
      </c>
      <c r="AG14" s="129">
        <f t="shared" si="31"/>
        <v>0.71612236667555595</v>
      </c>
      <c r="AH14" s="130">
        <f>AVERAGEIFS(Observed_KM!B:B,Observed_KM!A:A,"&gt;"&amp;Censoring_mid_KM!$A13,Observed_KM!A:A,"&lt;="&amp;Censoring_mid_KM!$A14)</f>
        <v>0.90983000000000003</v>
      </c>
      <c r="AI14" s="127">
        <f>AVERAGEIFS(Observed_KM!D:D,Observed_KM!C:C,"&gt;"&amp;Censoring_mid_KM!$A13,Observed_KM!C:C,"&lt;="&amp;Censoring_mid_KM!$A14)</f>
        <v>0.93130333333333348</v>
      </c>
      <c r="AJ14" s="127">
        <f>AVERAGEIFS(Observed_KM!F:F,Observed_KM!E:E,"&gt;"&amp;Censoring_mid_KM!$A13,Observed_KM!E:E,"&lt;="&amp;Censoring_mid_KM!$A14)</f>
        <v>0.79389333333333323</v>
      </c>
      <c r="AK14" s="127">
        <f>AVERAGEIFS(Observed_KM!H:H,Observed_KM!G:G,"&gt;"&amp;Censoring_mid_KM!$A13,Observed_KM!G:G,"&lt;="&amp;Censoring_mid_KM!$A14)</f>
        <v>0.87904000000000004</v>
      </c>
      <c r="AL14" s="127">
        <f>AVERAGEIFS(Observed_KM!J:J,Observed_KM!I:I,"&gt;"&amp;Censoring_mid_KM!$A13,Observed_KM!I:I,"&lt;="&amp;Censoring_mid_KM!$A14)</f>
        <v>0.84806749999999997</v>
      </c>
      <c r="AM14" s="127">
        <f>AVERAGEIFS(Observed_KM!L:L,Observed_KM!K:K,"&gt;"&amp;Censoring_mid_KM!$A13,Observed_KM!K:K,"&lt;="&amp;Censoring_mid_KM!$A14)</f>
        <v>0.8994133333333334</v>
      </c>
      <c r="AN14" s="127">
        <f>AVERAGEIFS(Observed_KM!N:N,Observed_KM!M:M,"&gt;"&amp;Censoring_mid_KM!$A13,Observed_KM!M:M,"&lt;="&amp;Censoring_mid_KM!$A14)</f>
        <v>0.71063285714285718</v>
      </c>
      <c r="AO14" s="131">
        <f>AVERAGEIFS(Observed_KM!P:P,Observed_KM!O:O,"&gt;"&amp;Censoring_mid_KM!$A13,Observed_KM!O:O,"&lt;="&amp;Censoring_mid_KM!$A14)</f>
        <v>0.80165249999999999</v>
      </c>
      <c r="AQ14" s="44" t="s">
        <v>36</v>
      </c>
      <c r="AR14" s="57" t="s">
        <v>45</v>
      </c>
      <c r="AS14" s="176">
        <v>-0.46100580000000002</v>
      </c>
      <c r="AT14" s="58">
        <v>-3.1028409999999999E-2</v>
      </c>
      <c r="AU14" s="59">
        <v>-0.62117630000000001</v>
      </c>
      <c r="AV14" s="44" t="s">
        <v>36</v>
      </c>
      <c r="AW14" s="57" t="s">
        <v>45</v>
      </c>
      <c r="AX14" s="176">
        <v>-0.77577359999999995</v>
      </c>
      <c r="AY14" s="58">
        <v>-0.33271269999999997</v>
      </c>
      <c r="AZ14" s="59">
        <v>-0.93810979999999999</v>
      </c>
      <c r="BB14" s="7"/>
      <c r="BC14" s="8" t="s">
        <v>36</v>
      </c>
      <c r="BD14" s="64">
        <v>2.406676E-2</v>
      </c>
      <c r="BE14" s="65">
        <v>8.4031369999999994E-2</v>
      </c>
      <c r="BF14" s="8"/>
      <c r="BG14" s="8" t="s">
        <v>36</v>
      </c>
      <c r="BH14" s="64">
        <v>1.906091E-2</v>
      </c>
      <c r="BI14" s="65">
        <v>6.2277859999999997E-2</v>
      </c>
      <c r="BK14" s="44" t="s">
        <v>36</v>
      </c>
      <c r="BL14" s="44">
        <f ca="1"/>
        <v>-0.54199401950258386</v>
      </c>
      <c r="BM14" s="44" t="s">
        <v>36</v>
      </c>
      <c r="BN14" s="44">
        <f ca="1"/>
        <v>-0.83575810399697814</v>
      </c>
      <c r="BO14">
        <f ca="1">_xlfn.NORM.INV(RAND(),0,1)</f>
        <v>-0.97267351592657503</v>
      </c>
    </row>
    <row r="15" spans="1:67" x14ac:dyDescent="0.25">
      <c r="A15">
        <v>11</v>
      </c>
      <c r="B15" s="126">
        <f t="shared" si="1"/>
        <v>0.86169021956473102</v>
      </c>
      <c r="C15" s="143">
        <f t="shared" si="2"/>
        <v>0.89346109754712222</v>
      </c>
      <c r="D15" s="127">
        <f t="shared" si="0"/>
        <v>0.88443232560157714</v>
      </c>
      <c r="E15" s="127">
        <f t="shared" si="3"/>
        <v>0.8917310213455627</v>
      </c>
      <c r="F15" s="128">
        <f t="shared" si="4"/>
        <v>0.79118185965613608</v>
      </c>
      <c r="G15" s="143">
        <f t="shared" si="5"/>
        <v>0.90656617391945471</v>
      </c>
      <c r="H15" s="127">
        <f t="shared" si="6"/>
        <v>0.88504151016531574</v>
      </c>
      <c r="I15" s="129">
        <f t="shared" si="7"/>
        <v>0.90742356837038674</v>
      </c>
      <c r="J15" s="126">
        <f t="shared" si="8"/>
        <v>0.66265537601902857</v>
      </c>
      <c r="K15" s="143">
        <f t="shared" si="9"/>
        <v>0.73347036399554577</v>
      </c>
      <c r="L15" s="127">
        <f t="shared" si="10"/>
        <v>0.6950021241287978</v>
      </c>
      <c r="M15" s="127">
        <f t="shared" si="11"/>
        <v>0.72086969392430589</v>
      </c>
      <c r="N15" s="128">
        <f t="shared" si="12"/>
        <v>0.67981481969697521</v>
      </c>
      <c r="O15" s="143">
        <f t="shared" si="13"/>
        <v>0.80203634238349097</v>
      </c>
      <c r="P15" s="127">
        <f t="shared" si="14"/>
        <v>0.76743197582701606</v>
      </c>
      <c r="Q15" s="129">
        <f t="shared" si="15"/>
        <v>0.79501169841399955</v>
      </c>
      <c r="R15" s="126">
        <f t="shared" si="16"/>
        <v>0.70752306798584375</v>
      </c>
      <c r="S15" s="127">
        <f t="shared" si="17"/>
        <v>0.75780795072164808</v>
      </c>
      <c r="T15" s="127">
        <f t="shared" si="18"/>
        <v>0.73803188914741913</v>
      </c>
      <c r="U15" s="143">
        <f t="shared" si="19"/>
        <v>0.74444329334337667</v>
      </c>
      <c r="V15" s="128">
        <f t="shared" si="20"/>
        <v>0.72281316184805733</v>
      </c>
      <c r="W15" s="127">
        <f t="shared" si="21"/>
        <v>0.81365261757669394</v>
      </c>
      <c r="X15" s="127">
        <f t="shared" si="22"/>
        <v>0.80114606750520734</v>
      </c>
      <c r="Y15" s="145">
        <f t="shared" si="23"/>
        <v>0.81214587634925284</v>
      </c>
      <c r="Z15" s="126">
        <f t="shared" si="24"/>
        <v>0.59881695866221096</v>
      </c>
      <c r="AA15" s="127">
        <f t="shared" si="25"/>
        <v>0.6280361556338292</v>
      </c>
      <c r="AB15" s="127">
        <f t="shared" si="26"/>
        <v>0.59750502040554676</v>
      </c>
      <c r="AC15" s="143">
        <f t="shared" si="27"/>
        <v>0.57287837476538928</v>
      </c>
      <c r="AD15" s="128">
        <f t="shared" si="28"/>
        <v>0.57118322754168038</v>
      </c>
      <c r="AE15" s="143">
        <f t="shared" si="29"/>
        <v>0.48855166062559918</v>
      </c>
      <c r="AF15" s="127">
        <f t="shared" si="30"/>
        <v>0.63067520048378434</v>
      </c>
      <c r="AG15" s="129">
        <f t="shared" si="31"/>
        <v>0.65729686583666158</v>
      </c>
      <c r="AH15" s="130">
        <f>AVERAGEIFS(Observed_KM!B:B,Observed_KM!A:A,"&gt;"&amp;Censoring_mid_KM!$A14,Observed_KM!A:A,"&lt;="&amp;Censoring_mid_KM!$A15)</f>
        <v>0.90983000000000003</v>
      </c>
      <c r="AI15" s="127">
        <f>AVERAGEIFS(Observed_KM!D:D,Observed_KM!C:C,"&gt;"&amp;Censoring_mid_KM!$A14,Observed_KM!C:C,"&lt;="&amp;Censoring_mid_KM!$A15)</f>
        <v>0.92209000000000008</v>
      </c>
      <c r="AJ15" s="127">
        <f>AVERAGEIFS(Observed_KM!F:F,Observed_KM!E:E,"&gt;"&amp;Censoring_mid_KM!$A14,Observed_KM!E:E,"&lt;="&amp;Censoring_mid_KM!$A15)</f>
        <v>0.78239000000000003</v>
      </c>
      <c r="AK15" s="127">
        <f>AVERAGEIFS(Observed_KM!H:H,Observed_KM!G:G,"&gt;"&amp;Censoring_mid_KM!$A14,Observed_KM!G:G,"&lt;="&amp;Censoring_mid_KM!$A15)</f>
        <v>0.85598333333333321</v>
      </c>
      <c r="AL15" s="127">
        <f>AVERAGEIFS(Observed_KM!J:J,Observed_KM!I:I,"&gt;"&amp;Censoring_mid_KM!$A14,Observed_KM!I:I,"&lt;="&amp;Censoring_mid_KM!$A15)</f>
        <v>0.84808249999999996</v>
      </c>
      <c r="AM15" s="127">
        <f>AVERAGEIFS(Observed_KM!L:L,Observed_KM!K:K,"&gt;"&amp;Censoring_mid_KM!$A14,Observed_KM!K:K,"&lt;="&amp;Censoring_mid_KM!$A15)</f>
        <v>0.873305</v>
      </c>
      <c r="AN15" s="127">
        <f>AVERAGEIFS(Observed_KM!N:N,Observed_KM!M:M,"&gt;"&amp;Censoring_mid_KM!$A14,Observed_KM!M:M,"&lt;="&amp;Censoring_mid_KM!$A15)</f>
        <v>0.66001600000000005</v>
      </c>
      <c r="AO15" s="131">
        <f>AVERAGEIFS(Observed_KM!P:P,Observed_KM!O:O,"&gt;"&amp;Censoring_mid_KM!$A14,Observed_KM!O:O,"&lt;="&amp;Censoring_mid_KM!$A15)</f>
        <v>0.7628625</v>
      </c>
    </row>
    <row r="16" spans="1:67" x14ac:dyDescent="0.25">
      <c r="A16">
        <v>12</v>
      </c>
      <c r="B16" s="126">
        <f t="shared" si="1"/>
        <v>0.8501077915409887</v>
      </c>
      <c r="C16" s="143">
        <f t="shared" si="2"/>
        <v>0.88089675733178352</v>
      </c>
      <c r="D16" s="127">
        <f t="shared" si="0"/>
        <v>0.87032857236538808</v>
      </c>
      <c r="E16" s="127">
        <f t="shared" si="3"/>
        <v>0.87843178249592169</v>
      </c>
      <c r="F16" s="128">
        <f t="shared" si="4"/>
        <v>0.77451300407217794</v>
      </c>
      <c r="G16" s="143">
        <f t="shared" si="5"/>
        <v>0.88669258154586017</v>
      </c>
      <c r="H16" s="127">
        <f t="shared" si="6"/>
        <v>0.86119233111492277</v>
      </c>
      <c r="I16" s="129">
        <f t="shared" si="7"/>
        <v>0.88618300295180097</v>
      </c>
      <c r="J16" s="126">
        <f t="shared" si="8"/>
        <v>0.63832397317420186</v>
      </c>
      <c r="K16" s="143">
        <f t="shared" si="9"/>
        <v>0.70059484811309336</v>
      </c>
      <c r="L16" s="127">
        <f t="shared" si="10"/>
        <v>0.66287633960249481</v>
      </c>
      <c r="M16" s="127">
        <f t="shared" si="11"/>
        <v>0.68715271737439665</v>
      </c>
      <c r="N16" s="128">
        <f t="shared" si="12"/>
        <v>0.65637708696422548</v>
      </c>
      <c r="O16" s="143">
        <f t="shared" si="13"/>
        <v>0.76605694488726594</v>
      </c>
      <c r="P16" s="127">
        <f t="shared" si="14"/>
        <v>0.72875667379674947</v>
      </c>
      <c r="Q16" s="129">
        <f t="shared" si="15"/>
        <v>0.75640631042964424</v>
      </c>
      <c r="R16" s="126">
        <f t="shared" si="16"/>
        <v>0.68561555007378683</v>
      </c>
      <c r="S16" s="127">
        <f t="shared" si="17"/>
        <v>0.7298276461115375</v>
      </c>
      <c r="T16" s="127">
        <f t="shared" si="18"/>
        <v>0.70651005104229092</v>
      </c>
      <c r="U16" s="143">
        <f t="shared" si="19"/>
        <v>0.71163965986999211</v>
      </c>
      <c r="V16" s="128">
        <f t="shared" si="20"/>
        <v>0.70179494982461654</v>
      </c>
      <c r="W16" s="127">
        <f t="shared" si="21"/>
        <v>0.77694393122905958</v>
      </c>
      <c r="X16" s="127">
        <f t="shared" si="22"/>
        <v>0.75834007225750444</v>
      </c>
      <c r="Y16" s="145">
        <f t="shared" si="23"/>
        <v>0.76755974615891664</v>
      </c>
      <c r="Z16" s="126">
        <f t="shared" si="24"/>
        <v>0.5715419332268088</v>
      </c>
      <c r="AA16" s="127">
        <f t="shared" si="25"/>
        <v>0.59397186755454368</v>
      </c>
      <c r="AB16" s="127">
        <f t="shared" si="26"/>
        <v>0.55769618286673561</v>
      </c>
      <c r="AC16" s="143">
        <f t="shared" si="27"/>
        <v>0.52989957903525065</v>
      </c>
      <c r="AD16" s="128">
        <f t="shared" si="28"/>
        <v>0.54283035215263165</v>
      </c>
      <c r="AE16" s="143">
        <f t="shared" si="29"/>
        <v>0.43927574776458272</v>
      </c>
      <c r="AF16" s="127">
        <f t="shared" si="30"/>
        <v>0.5774018754390482</v>
      </c>
      <c r="AG16" s="129">
        <f t="shared" si="31"/>
        <v>0.59895081093806157</v>
      </c>
      <c r="AH16" s="130">
        <f>AVERAGEIFS(Observed_KM!B:B,Observed_KM!A:A,"&gt;"&amp;Censoring_mid_KM!$A15,Observed_KM!A:A,"&lt;="&amp;Censoring_mid_KM!$A16)</f>
        <v>0.89147999999999994</v>
      </c>
      <c r="AI16" s="127">
        <f>AVERAGEIFS(Observed_KM!D:D,Observed_KM!C:C,"&gt;"&amp;Censoring_mid_KM!$A15,Observed_KM!C:C,"&lt;="&amp;Censoring_mid_KM!$A16)</f>
        <v>0.91426666666666667</v>
      </c>
      <c r="AJ16" s="127">
        <f>AVERAGEIFS(Observed_KM!F:F,Observed_KM!E:E,"&gt;"&amp;Censoring_mid_KM!$A15,Observed_KM!E:E,"&lt;="&amp;Censoring_mid_KM!$A16)</f>
        <v>0.77036000000000004</v>
      </c>
      <c r="AK16" s="127">
        <f>AVERAGEIFS(Observed_KM!H:H,Observed_KM!G:G,"&gt;"&amp;Censoring_mid_KM!$A15,Observed_KM!G:G,"&lt;="&amp;Censoring_mid_KM!$A16)</f>
        <v>0.82560333333333336</v>
      </c>
      <c r="AL16" s="127">
        <f>AVERAGEIFS(Observed_KM!J:J,Observed_KM!I:I,"&gt;"&amp;Censoring_mid_KM!$A15,Observed_KM!I:I,"&lt;="&amp;Censoring_mid_KM!$A16)</f>
        <v>0.84804499999999994</v>
      </c>
      <c r="AM16" s="127">
        <f>AVERAGEIFS(Observed_KM!L:L,Observed_KM!K:K,"&gt;"&amp;Censoring_mid_KM!$A15,Observed_KM!K:K,"&lt;="&amp;Censoring_mid_KM!$A16)</f>
        <v>0.82359666666666664</v>
      </c>
      <c r="AN16" s="127">
        <f>AVERAGEIFS(Observed_KM!N:N,Observed_KM!M:M,"&gt;"&amp;Censoring_mid_KM!$A15,Observed_KM!M:M,"&lt;="&amp;Censoring_mid_KM!$A16)</f>
        <v>0.63596999999999992</v>
      </c>
      <c r="AO16" s="131">
        <f>AVERAGEIFS(Observed_KM!P:P,Observed_KM!O:O,"&gt;"&amp;Censoring_mid_KM!$A15,Observed_KM!O:O,"&lt;="&amp;Censoring_mid_KM!$A16)</f>
        <v>0.73376000000000008</v>
      </c>
    </row>
    <row r="17" spans="1:67" ht="15.75" thickBot="1" x14ac:dyDescent="0.3">
      <c r="A17">
        <v>13</v>
      </c>
      <c r="B17" s="126">
        <f t="shared" si="1"/>
        <v>0.83868104897807583</v>
      </c>
      <c r="C17" s="143">
        <f t="shared" si="2"/>
        <v>0.86813319646993425</v>
      </c>
      <c r="D17" s="127">
        <f t="shared" si="0"/>
        <v>0.85633966210793111</v>
      </c>
      <c r="E17" s="127">
        <f t="shared" si="3"/>
        <v>0.86497747277672155</v>
      </c>
      <c r="F17" s="128">
        <f t="shared" si="4"/>
        <v>0.75819533291325136</v>
      </c>
      <c r="G17" s="143">
        <f t="shared" si="5"/>
        <v>0.86498308766247267</v>
      </c>
      <c r="H17" s="127">
        <f t="shared" si="6"/>
        <v>0.83645983230103516</v>
      </c>
      <c r="I17" s="129">
        <f t="shared" si="7"/>
        <v>0.86301119458268416</v>
      </c>
      <c r="J17" s="126">
        <f t="shared" si="8"/>
        <v>0.61488597161429914</v>
      </c>
      <c r="K17" s="143">
        <f t="shared" si="9"/>
        <v>0.66765847343220552</v>
      </c>
      <c r="L17" s="127">
        <f t="shared" si="10"/>
        <v>0.63222825820030093</v>
      </c>
      <c r="M17" s="127">
        <f t="shared" si="11"/>
        <v>0.65427241074240039</v>
      </c>
      <c r="N17" s="128">
        <f t="shared" si="12"/>
        <v>0.63374740857176903</v>
      </c>
      <c r="O17" s="143">
        <f t="shared" si="13"/>
        <v>0.72825169502714937</v>
      </c>
      <c r="P17" s="127">
        <f t="shared" si="14"/>
        <v>0.69055274377810261</v>
      </c>
      <c r="Q17" s="129">
        <f t="shared" si="15"/>
        <v>0.71678226896182473</v>
      </c>
      <c r="R17" s="126">
        <f t="shared" si="16"/>
        <v>0.6643863695372636</v>
      </c>
      <c r="S17" s="127">
        <f t="shared" si="17"/>
        <v>0.70184228969733231</v>
      </c>
      <c r="T17" s="127">
        <f t="shared" si="18"/>
        <v>0.67604946681353606</v>
      </c>
      <c r="U17" s="143">
        <f t="shared" si="19"/>
        <v>0.6793552938836771</v>
      </c>
      <c r="V17" s="128">
        <f t="shared" si="20"/>
        <v>0.68138791266624443</v>
      </c>
      <c r="W17" s="127">
        <f t="shared" si="21"/>
        <v>0.73791263378174965</v>
      </c>
      <c r="X17" s="127">
        <f t="shared" si="22"/>
        <v>0.71492034408750293</v>
      </c>
      <c r="Y17" s="145">
        <f t="shared" si="23"/>
        <v>0.72045717435720458</v>
      </c>
      <c r="Z17" s="126">
        <f t="shared" si="24"/>
        <v>0.54550923568767051</v>
      </c>
      <c r="AA17" s="127">
        <f t="shared" si="25"/>
        <v>0.56095849322976232</v>
      </c>
      <c r="AB17" s="127">
        <f t="shared" si="26"/>
        <v>0.52054333839815969</v>
      </c>
      <c r="AC17" s="143">
        <f t="shared" si="27"/>
        <v>0.48995193253500369</v>
      </c>
      <c r="AD17" s="128">
        <f t="shared" si="28"/>
        <v>0.51588488073496119</v>
      </c>
      <c r="AE17" s="143">
        <f t="shared" si="29"/>
        <v>0.39285573737300516</v>
      </c>
      <c r="AF17" s="127">
        <f t="shared" si="30"/>
        <v>0.52708488454363511</v>
      </c>
      <c r="AG17" s="129">
        <f t="shared" si="31"/>
        <v>0.5426352030599696</v>
      </c>
      <c r="AH17" s="130">
        <f>AVERAGEIFS(Observed_KM!B:B,Observed_KM!A:A,"&gt;"&amp;Censoring_mid_KM!$A16,Observed_KM!A:A,"&lt;="&amp;Censoring_mid_KM!$A17)</f>
        <v>0.85375333333333325</v>
      </c>
      <c r="AI17" s="127">
        <f>AVERAGEIFS(Observed_KM!D:D,Observed_KM!C:C,"&gt;"&amp;Censoring_mid_KM!$A16,Observed_KM!C:C,"&lt;="&amp;Censoring_mid_KM!$A17)</f>
        <v>0.89126666666666665</v>
      </c>
      <c r="AJ17" s="127">
        <f>AVERAGEIFS(Observed_KM!F:F,Observed_KM!E:E,"&gt;"&amp;Censoring_mid_KM!$A16,Observed_KM!E:E,"&lt;="&amp;Censoring_mid_KM!$A17)</f>
        <v>0.74923333333333331</v>
      </c>
      <c r="AK17" s="127">
        <f>AVERAGEIFS(Observed_KM!H:H,Observed_KM!G:G,"&gt;"&amp;Censoring_mid_KM!$A16,Observed_KM!G:G,"&lt;="&amp;Censoring_mid_KM!$A17)</f>
        <v>0.80702000000000007</v>
      </c>
      <c r="AL17" s="127">
        <f>AVERAGEIFS(Observed_KM!J:J,Observed_KM!I:I,"&gt;"&amp;Censoring_mid_KM!$A16,Observed_KM!I:I,"&lt;="&amp;Censoring_mid_KM!$A17)</f>
        <v>0.8480833333333333</v>
      </c>
      <c r="AM17" s="127">
        <f>AVERAGEIFS(Observed_KM!L:L,Observed_KM!K:K,"&gt;"&amp;Censoring_mid_KM!$A16,Observed_KM!K:K,"&lt;="&amp;Censoring_mid_KM!$A17)</f>
        <v>0.81775666666666658</v>
      </c>
      <c r="AN17" s="127">
        <f>AVERAGEIFS(Observed_KM!N:N,Observed_KM!M:M,"&gt;"&amp;Censoring_mid_KM!$A16,Observed_KM!M:M,"&lt;="&amp;Censoring_mid_KM!$A17)</f>
        <v>0.63170250000000006</v>
      </c>
      <c r="AO17" s="131">
        <f>AVERAGEIFS(Observed_KM!P:P,Observed_KM!O:O,"&gt;"&amp;Censoring_mid_KM!$A16,Observed_KM!O:O,"&lt;="&amp;Censoring_mid_KM!$A17)</f>
        <v>0.69574400000000003</v>
      </c>
    </row>
    <row r="18" spans="1:67" ht="15.75" thickBot="1" x14ac:dyDescent="0.3">
      <c r="A18">
        <v>14</v>
      </c>
      <c r="B18" s="126">
        <f t="shared" si="1"/>
        <v>0.82740789922644919</v>
      </c>
      <c r="C18" s="143">
        <f t="shared" si="2"/>
        <v>0.85520276228347025</v>
      </c>
      <c r="D18" s="127">
        <f t="shared" si="0"/>
        <v>0.84251055733348956</v>
      </c>
      <c r="E18" s="127">
        <f t="shared" si="3"/>
        <v>0.85142076406552092</v>
      </c>
      <c r="F18" s="128">
        <f t="shared" si="4"/>
        <v>0.74222144732106277</v>
      </c>
      <c r="G18" s="143">
        <f t="shared" si="5"/>
        <v>0.84153377726659884</v>
      </c>
      <c r="H18" s="127">
        <f t="shared" si="6"/>
        <v>0.81115679476103653</v>
      </c>
      <c r="I18" s="129">
        <f t="shared" si="7"/>
        <v>0.83813674025276841</v>
      </c>
      <c r="J18" s="126">
        <f t="shared" si="8"/>
        <v>0.59230856740027138</v>
      </c>
      <c r="K18" s="143">
        <f t="shared" si="9"/>
        <v>0.63485919954305903</v>
      </c>
      <c r="L18" s="127">
        <f t="shared" si="10"/>
        <v>0.60307608219681585</v>
      </c>
      <c r="M18" s="127">
        <f t="shared" si="11"/>
        <v>0.62244737240263226</v>
      </c>
      <c r="N18" s="128">
        <f t="shared" si="12"/>
        <v>0.61189792551872402</v>
      </c>
      <c r="O18" s="143">
        <f t="shared" si="13"/>
        <v>0.68901227120996833</v>
      </c>
      <c r="P18" s="127">
        <f t="shared" si="14"/>
        <v>0.65323010916793656</v>
      </c>
      <c r="Q18" s="129">
        <f t="shared" si="15"/>
        <v>0.67682075887052362</v>
      </c>
      <c r="R18" s="126">
        <f t="shared" si="16"/>
        <v>0.64381452255480542</v>
      </c>
      <c r="S18" s="127">
        <f t="shared" si="17"/>
        <v>0.67397521282968742</v>
      </c>
      <c r="T18" s="127">
        <f t="shared" si="18"/>
        <v>0.64674916223698053</v>
      </c>
      <c r="U18" s="143">
        <f t="shared" si="19"/>
        <v>0.64784296266797048</v>
      </c>
      <c r="V18" s="128">
        <f t="shared" si="20"/>
        <v>0.66157427841806327</v>
      </c>
      <c r="W18" s="127">
        <f t="shared" si="21"/>
        <v>0.69698570614638622</v>
      </c>
      <c r="X18" s="127">
        <f t="shared" si="22"/>
        <v>0.67167156753604129</v>
      </c>
      <c r="Y18" s="145">
        <f t="shared" si="23"/>
        <v>0.67200221432234553</v>
      </c>
      <c r="Z18" s="126">
        <f t="shared" si="24"/>
        <v>0.52066228026431716</v>
      </c>
      <c r="AA18" s="127">
        <f t="shared" si="25"/>
        <v>0.52906957546887079</v>
      </c>
      <c r="AB18" s="127">
        <f t="shared" si="26"/>
        <v>0.48597797682745292</v>
      </c>
      <c r="AC18" s="143">
        <f t="shared" si="27"/>
        <v>0.45306906937606484</v>
      </c>
      <c r="AD18" s="128">
        <f t="shared" si="28"/>
        <v>0.49027695138184429</v>
      </c>
      <c r="AE18" s="143">
        <f t="shared" si="29"/>
        <v>0.34952109188311181</v>
      </c>
      <c r="AF18" s="127">
        <f t="shared" si="30"/>
        <v>0.48009141243494957</v>
      </c>
      <c r="AG18" s="129">
        <f t="shared" si="31"/>
        <v>0.48947158925595602</v>
      </c>
      <c r="AH18" s="130">
        <f>AVERAGEIFS(Observed_KM!B:B,Observed_KM!A:A,"&gt;"&amp;Censoring_mid_KM!$A17,Observed_KM!A:A,"&lt;="&amp;Censoring_mid_KM!$A18)</f>
        <v>0.83939333333333332</v>
      </c>
      <c r="AI18" s="127">
        <f>AVERAGEIFS(Observed_KM!D:D,Observed_KM!C:C,"&gt;"&amp;Censoring_mid_KM!$A17,Observed_KM!C:C,"&lt;="&amp;Censoring_mid_KM!$A18)</f>
        <v>0.86467000000000005</v>
      </c>
      <c r="AJ18" s="127">
        <f>AVERAGEIFS(Observed_KM!F:F,Observed_KM!E:E,"&gt;"&amp;Censoring_mid_KM!$A17,Observed_KM!E:E,"&lt;="&amp;Censoring_mid_KM!$A18)</f>
        <v>0.74632000000000009</v>
      </c>
      <c r="AK18" s="127">
        <f>AVERAGEIFS(Observed_KM!H:H,Observed_KM!G:G,"&gt;"&amp;Censoring_mid_KM!$A17,Observed_KM!G:G,"&lt;="&amp;Censoring_mid_KM!$A18)</f>
        <v>0.79798999999999998</v>
      </c>
      <c r="AL18" s="127">
        <f>AVERAGEIFS(Observed_KM!J:J,Observed_KM!I:I,"&gt;"&amp;Censoring_mid_KM!$A17,Observed_KM!I:I,"&lt;="&amp;Censoring_mid_KM!$A18)</f>
        <v>0.84784000000000004</v>
      </c>
      <c r="AM18" s="127">
        <f>AVERAGEIFS(Observed_KM!L:L,Observed_KM!K:K,"&gt;"&amp;Censoring_mid_KM!$A17,Observed_KM!K:K,"&lt;="&amp;Censoring_mid_KM!$A18)</f>
        <v>0.78921750000000002</v>
      </c>
      <c r="AN18" s="127">
        <f>AVERAGEIFS(Observed_KM!N:N,Observed_KM!M:M,"&gt;"&amp;Censoring_mid_KM!$A17,Observed_KM!M:M,"&lt;="&amp;Censoring_mid_KM!$A18)</f>
        <v>0.55263499999999999</v>
      </c>
      <c r="AO18" s="131">
        <f>AVERAGEIFS(Observed_KM!P:P,Observed_KM!O:O,"&gt;"&amp;Censoring_mid_KM!$A17,Observed_KM!O:O,"&lt;="&amp;Censoring_mid_KM!$A18)</f>
        <v>0.66089999999999993</v>
      </c>
      <c r="AQ18" s="42"/>
      <c r="AR18" s="318" t="s">
        <v>38</v>
      </c>
      <c r="AS18" s="319"/>
      <c r="AT18" s="319"/>
      <c r="AU18" s="319"/>
      <c r="AV18" s="319"/>
      <c r="AW18" s="319"/>
      <c r="AX18" s="319"/>
      <c r="AY18" s="319"/>
      <c r="AZ18" s="320"/>
      <c r="BB18" s="323" t="s">
        <v>38</v>
      </c>
      <c r="BC18" s="324"/>
      <c r="BD18" s="324"/>
      <c r="BE18" s="324"/>
      <c r="BF18" s="324"/>
      <c r="BG18" s="324"/>
      <c r="BH18" s="324"/>
      <c r="BI18" s="325"/>
      <c r="BK18" s="318" t="s">
        <v>38</v>
      </c>
      <c r="BL18" s="319"/>
      <c r="BM18" s="319"/>
      <c r="BN18" s="320"/>
    </row>
    <row r="19" spans="1:67" ht="15.75" thickBot="1" x14ac:dyDescent="0.3">
      <c r="A19">
        <v>15</v>
      </c>
      <c r="B19" s="126">
        <f t="shared" si="1"/>
        <v>0.81628627776496032</v>
      </c>
      <c r="C19" s="143">
        <f t="shared" si="2"/>
        <v>0.84213453881824618</v>
      </c>
      <c r="D19" s="127">
        <f t="shared" si="0"/>
        <v>0.82887447543226667</v>
      </c>
      <c r="E19" s="127">
        <f t="shared" si="3"/>
        <v>0.83780804134930187</v>
      </c>
      <c r="F19" s="128">
        <f t="shared" si="4"/>
        <v>0.72658410431867348</v>
      </c>
      <c r="G19" s="143">
        <f t="shared" si="5"/>
        <v>0.81645991279399233</v>
      </c>
      <c r="H19" s="127">
        <f t="shared" si="6"/>
        <v>0.78555020307750101</v>
      </c>
      <c r="I19" s="129">
        <f t="shared" si="7"/>
        <v>0.81181782771392075</v>
      </c>
      <c r="J19" s="126">
        <f t="shared" si="8"/>
        <v>0.57056016108922925</v>
      </c>
      <c r="K19" s="143">
        <f t="shared" si="9"/>
        <v>0.60237271835613393</v>
      </c>
      <c r="L19" s="127">
        <f t="shared" si="10"/>
        <v>0.57540425161935205</v>
      </c>
      <c r="M19" s="127">
        <f t="shared" si="11"/>
        <v>0.59183234305795929</v>
      </c>
      <c r="N19" s="128">
        <f t="shared" si="12"/>
        <v>0.59080173928903201</v>
      </c>
      <c r="O19" s="143">
        <f t="shared" si="13"/>
        <v>0.64874008098511393</v>
      </c>
      <c r="P19" s="127">
        <f t="shared" si="14"/>
        <v>0.61708289862163601</v>
      </c>
      <c r="Q19" s="129">
        <f t="shared" si="15"/>
        <v>0.63712615641668879</v>
      </c>
      <c r="R19" s="126">
        <f t="shared" si="16"/>
        <v>0.6238796556605517</v>
      </c>
      <c r="S19" s="127">
        <f t="shared" si="17"/>
        <v>0.64633481194665088</v>
      </c>
      <c r="T19" s="127">
        <f t="shared" si="18"/>
        <v>0.61866151069316189</v>
      </c>
      <c r="U19" s="143">
        <f t="shared" si="19"/>
        <v>0.61729447116510205</v>
      </c>
      <c r="V19" s="128">
        <f t="shared" si="20"/>
        <v>0.64233679190426807</v>
      </c>
      <c r="W19" s="127">
        <f t="shared" si="21"/>
        <v>0.65461900237868065</v>
      </c>
      <c r="X19" s="127">
        <f t="shared" si="22"/>
        <v>0.62920917093826989</v>
      </c>
      <c r="Y19" s="145">
        <f t="shared" si="23"/>
        <v>0.62330920156286007</v>
      </c>
      <c r="Z19" s="126">
        <f t="shared" si="24"/>
        <v>0.49694705855585114</v>
      </c>
      <c r="AA19" s="127">
        <f t="shared" si="25"/>
        <v>0.49835808649503416</v>
      </c>
      <c r="AB19" s="127">
        <f t="shared" si="26"/>
        <v>0.45388751998043042</v>
      </c>
      <c r="AC19" s="143">
        <f t="shared" si="27"/>
        <v>0.41918075809420735</v>
      </c>
      <c r="AD19" s="128">
        <f t="shared" si="28"/>
        <v>0.4659401700507822</v>
      </c>
      <c r="AE19" s="143">
        <f t="shared" si="29"/>
        <v>0.30940377026723553</v>
      </c>
      <c r="AF19" s="127">
        <f t="shared" si="30"/>
        <v>0.43657572852158044</v>
      </c>
      <c r="AG19" s="129">
        <f t="shared" si="31"/>
        <v>0.4401659166255219</v>
      </c>
      <c r="AH19" s="130">
        <f>AVERAGEIFS(Observed_KM!B:B,Observed_KM!A:A,"&gt;"&amp;Censoring_mid_KM!$A18,Observed_KM!A:A,"&lt;="&amp;Censoring_mid_KM!$A19)</f>
        <v>0.83862999999999999</v>
      </c>
      <c r="AI19" s="127">
        <f>AVERAGEIFS(Observed_KM!D:D,Observed_KM!C:C,"&gt;"&amp;Censoring_mid_KM!$A18,Observed_KM!C:C,"&lt;="&amp;Censoring_mid_KM!$A19)</f>
        <v>0.85169499999999998</v>
      </c>
      <c r="AJ19" s="127">
        <f>AVERAGEIFS(Observed_KM!F:F,Observed_KM!E:E,"&gt;"&amp;Censoring_mid_KM!$A18,Observed_KM!E:E,"&lt;="&amp;Censoring_mid_KM!$A19)</f>
        <v>0.72861333333333322</v>
      </c>
      <c r="AK19" s="127">
        <f>AVERAGEIFS(Observed_KM!H:H,Observed_KM!G:G,"&gt;"&amp;Censoring_mid_KM!$A18,Observed_KM!G:G,"&lt;="&amp;Censoring_mid_KM!$A19)</f>
        <v>0.78146000000000004</v>
      </c>
      <c r="AL19" s="127">
        <f>AVERAGEIFS(Observed_KM!J:J,Observed_KM!I:I,"&gt;"&amp;Censoring_mid_KM!$A18,Observed_KM!I:I,"&lt;="&amp;Censoring_mid_KM!$A19)</f>
        <v>0.74229454545454554</v>
      </c>
      <c r="AM19" s="127">
        <f>AVERAGEIFS(Observed_KM!L:L,Observed_KM!K:K,"&gt;"&amp;Censoring_mid_KM!$A18,Observed_KM!K:K,"&lt;="&amp;Censoring_mid_KM!$A19)</f>
        <v>0.75176500000000013</v>
      </c>
      <c r="AN19" s="127">
        <f>AVERAGEIFS(Observed_KM!N:N,Observed_KM!M:M,"&gt;"&amp;Censoring_mid_KM!$A18,Observed_KM!M:M,"&lt;="&amp;Censoring_mid_KM!$A19)</f>
        <v>0.47272800000000004</v>
      </c>
      <c r="AO19" s="131">
        <f>AVERAGEIFS(Observed_KM!P:P,Observed_KM!O:O,"&gt;"&amp;Censoring_mid_KM!$A18,Observed_KM!O:O,"&lt;="&amp;Censoring_mid_KM!$A19)</f>
        <v>0.63586500000000001</v>
      </c>
      <c r="AQ19" s="43"/>
      <c r="AR19" s="326" t="s">
        <v>41</v>
      </c>
      <c r="AS19" s="327"/>
      <c r="AT19" s="327"/>
      <c r="AU19" s="328"/>
      <c r="AV19" s="60"/>
      <c r="AW19" s="319" t="s">
        <v>42</v>
      </c>
      <c r="AX19" s="319"/>
      <c r="AY19" s="319"/>
      <c r="AZ19" s="320"/>
      <c r="BB19" s="2"/>
      <c r="BC19" s="63"/>
      <c r="BD19" s="329" t="s">
        <v>41</v>
      </c>
      <c r="BE19" s="330"/>
      <c r="BF19" s="2"/>
      <c r="BG19" s="63"/>
      <c r="BH19" s="329" t="s">
        <v>68</v>
      </c>
      <c r="BI19" s="330"/>
      <c r="BK19" s="331" t="s">
        <v>41</v>
      </c>
      <c r="BL19" s="332"/>
      <c r="BM19" s="318" t="s">
        <v>68</v>
      </c>
      <c r="BN19" s="320"/>
    </row>
    <row r="20" spans="1:67" ht="15.75" thickBot="1" x14ac:dyDescent="0.3">
      <c r="A20">
        <v>16</v>
      </c>
      <c r="B20" s="126">
        <f t="shared" si="1"/>
        <v>0.80531414782276722</v>
      </c>
      <c r="C20" s="143">
        <f t="shared" si="2"/>
        <v>0.82895484450950474</v>
      </c>
      <c r="D20" s="127">
        <f t="shared" si="0"/>
        <v>0.81545565028070566</v>
      </c>
      <c r="E20" s="127">
        <f t="shared" si="3"/>
        <v>0.82418012978820943</v>
      </c>
      <c r="F20" s="128">
        <f t="shared" si="4"/>
        <v>0.71127621352634485</v>
      </c>
      <c r="G20" s="143">
        <f t="shared" si="5"/>
        <v>0.78989419781925818</v>
      </c>
      <c r="H20" s="127">
        <f t="shared" si="6"/>
        <v>0.75986428248296933</v>
      </c>
      <c r="I20" s="129">
        <f t="shared" si="7"/>
        <v>0.78433134790383485</v>
      </c>
      <c r="J20" s="126">
        <f t="shared" si="8"/>
        <v>0.54961031350771261</v>
      </c>
      <c r="K20" s="143">
        <f t="shared" si="9"/>
        <v>0.57035385346686684</v>
      </c>
      <c r="L20" s="127">
        <f t="shared" si="10"/>
        <v>0.54917516680319745</v>
      </c>
      <c r="M20" s="127">
        <f t="shared" si="11"/>
        <v>0.56252886042179984</v>
      </c>
      <c r="N20" s="128">
        <f t="shared" si="12"/>
        <v>0.57043287873716542</v>
      </c>
      <c r="O20" s="143">
        <f t="shared" si="13"/>
        <v>0.60783776713516113</v>
      </c>
      <c r="P20" s="127">
        <f t="shared" si="14"/>
        <v>0.58231267945185938</v>
      </c>
      <c r="Q20" s="129">
        <f t="shared" si="15"/>
        <v>0.59820873417117448</v>
      </c>
      <c r="R20" s="126">
        <f t="shared" si="16"/>
        <v>0.6045620456068469</v>
      </c>
      <c r="S20" s="127">
        <f t="shared" si="17"/>
        <v>0.61901611377193755</v>
      </c>
      <c r="T20" s="127">
        <f t="shared" si="18"/>
        <v>0.59180549637816515</v>
      </c>
      <c r="U20" s="143">
        <f t="shared" si="19"/>
        <v>0.58784865883810045</v>
      </c>
      <c r="V20" s="128">
        <f t="shared" si="20"/>
        <v>0.62365869970104582</v>
      </c>
      <c r="W20" s="127">
        <f t="shared" si="21"/>
        <v>0.61128543757686249</v>
      </c>
      <c r="X20" s="127">
        <f t="shared" si="22"/>
        <v>0.58799703735861231</v>
      </c>
      <c r="Y20" s="145">
        <f t="shared" si="23"/>
        <v>0.5753648853957346</v>
      </c>
      <c r="Z20" s="126">
        <f t="shared" si="24"/>
        <v>0.47431202214599399</v>
      </c>
      <c r="AA20" s="127">
        <f t="shared" si="25"/>
        <v>0.46885976907543608</v>
      </c>
      <c r="AB20" s="127">
        <f t="shared" si="26"/>
        <v>0.42413506706066917</v>
      </c>
      <c r="AC20" s="143">
        <f t="shared" si="27"/>
        <v>0.38814977482034513</v>
      </c>
      <c r="AD20" s="128">
        <f t="shared" si="28"/>
        <v>0.44281143842282483</v>
      </c>
      <c r="AE20" s="143">
        <f t="shared" si="29"/>
        <v>0.27255287136689871</v>
      </c>
      <c r="AF20" s="127">
        <f t="shared" si="30"/>
        <v>0.39654324215916148</v>
      </c>
      <c r="AG20" s="129">
        <f t="shared" si="31"/>
        <v>0.3950698553462117</v>
      </c>
      <c r="AH20" s="130">
        <f>AVERAGEIFS(Observed_KM!B:B,Observed_KM!A:A,"&gt;"&amp;Censoring_mid_KM!$A19,Observed_KM!A:A,"&lt;="&amp;Censoring_mid_KM!$A20)</f>
        <v>0.81835666666666673</v>
      </c>
      <c r="AI20" s="127">
        <f>AVERAGEIFS(Observed_KM!D:D,Observed_KM!C:C,"&gt;"&amp;Censoring_mid_KM!$A19,Observed_KM!C:C,"&lt;="&amp;Censoring_mid_KM!$A20)</f>
        <v>0.8288633333333334</v>
      </c>
      <c r="AJ20" s="127">
        <f>AVERAGEIFS(Observed_KM!F:F,Observed_KM!E:E,"&gt;"&amp;Censoring_mid_KM!$A19,Observed_KM!E:E,"&lt;="&amp;Censoring_mid_KM!$A20)</f>
        <v>0.69251333333333331</v>
      </c>
      <c r="AK20" s="127">
        <f>AVERAGEIFS(Observed_KM!H:H,Observed_KM!G:G,"&gt;"&amp;Censoring_mid_KM!$A19,Observed_KM!G:G,"&lt;="&amp;Censoring_mid_KM!$A20)</f>
        <v>0.7468499999999999</v>
      </c>
      <c r="AL20" s="127">
        <f>AVERAGEIFS(Observed_KM!J:J,Observed_KM!I:I,"&gt;"&amp;Censoring_mid_KM!$A19,Observed_KM!I:I,"&lt;="&amp;Censoring_mid_KM!$A20)</f>
        <v>0.68039000000000005</v>
      </c>
      <c r="AM20" s="127">
        <f>AVERAGEIFS(Observed_KM!L:L,Observed_KM!K:K,"&gt;"&amp;Censoring_mid_KM!$A19,Observed_KM!K:K,"&lt;="&amp;Censoring_mid_KM!$A20)</f>
        <v>0.69786333333333328</v>
      </c>
      <c r="AN20" s="127">
        <f>AVERAGEIFS(Observed_KM!N:N,Observed_KM!M:M,"&gt;"&amp;Censoring_mid_KM!$A19,Observed_KM!M:M,"&lt;="&amp;Censoring_mid_KM!$A20)</f>
        <v>0.45983000000000002</v>
      </c>
      <c r="AO20" s="131">
        <f>AVERAGEIFS(Observed_KM!P:P,Observed_KM!O:O,"&gt;"&amp;Censoring_mid_KM!$A19,Observed_KM!O:O,"&lt;="&amp;Censoring_mid_KM!$A20)</f>
        <v>0.57941799999999999</v>
      </c>
      <c r="AQ20" s="44"/>
      <c r="AR20" s="147" t="s">
        <v>30</v>
      </c>
      <c r="AS20" s="147" t="s">
        <v>31</v>
      </c>
      <c r="AT20" s="173" t="s">
        <v>32</v>
      </c>
      <c r="AU20" s="152" t="s">
        <v>33</v>
      </c>
      <c r="AV20" s="45"/>
      <c r="AW20" s="45" t="s">
        <v>30</v>
      </c>
      <c r="AX20" s="45" t="s">
        <v>31</v>
      </c>
      <c r="AY20" s="45" t="s">
        <v>32</v>
      </c>
      <c r="AZ20" s="179" t="s">
        <v>33</v>
      </c>
      <c r="BB20" s="7"/>
      <c r="BC20" s="9"/>
      <c r="BD20" s="321"/>
      <c r="BE20" s="322"/>
      <c r="BF20" s="321"/>
      <c r="BG20" s="322"/>
      <c r="BH20" s="321"/>
      <c r="BI20" s="322"/>
      <c r="BK20" s="44"/>
      <c r="BL20" s="44" t="s">
        <v>32</v>
      </c>
      <c r="BM20" s="44"/>
      <c r="BN20" s="44" t="s">
        <v>33</v>
      </c>
    </row>
    <row r="21" spans="1:67" ht="15.75" thickBot="1" x14ac:dyDescent="0.3">
      <c r="A21">
        <v>17</v>
      </c>
      <c r="B21" s="126">
        <f t="shared" si="1"/>
        <v>0.79448950000632779</v>
      </c>
      <c r="C21" s="143">
        <f t="shared" si="2"/>
        <v>0.81568761942914847</v>
      </c>
      <c r="D21" s="127">
        <f t="shared" si="0"/>
        <v>0.80227140287249821</v>
      </c>
      <c r="E21" s="127">
        <f t="shared" si="3"/>
        <v>0.81057290838220741</v>
      </c>
      <c r="F21" s="128">
        <f t="shared" si="4"/>
        <v>0.69629083394657521</v>
      </c>
      <c r="G21" s="143">
        <f t="shared" si="5"/>
        <v>0.76198482585610661</v>
      </c>
      <c r="H21" s="127">
        <f t="shared" si="6"/>
        <v>0.73428465768049722</v>
      </c>
      <c r="I21" s="129">
        <f t="shared" si="7"/>
        <v>0.75596213995243755</v>
      </c>
      <c r="J21" s="126">
        <f t="shared" si="8"/>
        <v>0.52942970314887705</v>
      </c>
      <c r="K21" s="143">
        <f t="shared" si="9"/>
        <v>0.53893783980134591</v>
      </c>
      <c r="L21" s="127">
        <f t="shared" si="10"/>
        <v>0.52433731262733563</v>
      </c>
      <c r="M21" s="127">
        <f t="shared" si="11"/>
        <v>0.53459519751036533</v>
      </c>
      <c r="N21" s="128">
        <f t="shared" si="12"/>
        <v>0.55076626811550489</v>
      </c>
      <c r="O21" s="143">
        <f t="shared" si="13"/>
        <v>0.56670104705635527</v>
      </c>
      <c r="P21" s="127">
        <f t="shared" si="14"/>
        <v>0.54904838516665011</v>
      </c>
      <c r="Q21" s="129">
        <f t="shared" si="15"/>
        <v>0.56047799671184539</v>
      </c>
      <c r="R21" s="126">
        <f t="shared" si="16"/>
        <v>0.58584257985036536</v>
      </c>
      <c r="S21" s="127">
        <f t="shared" si="17"/>
        <v>0.59210208259102937</v>
      </c>
      <c r="T21" s="127">
        <f t="shared" si="18"/>
        <v>0.56617643937775264</v>
      </c>
      <c r="U21" s="143">
        <f t="shared" si="19"/>
        <v>0.55959950919753487</v>
      </c>
      <c r="V21" s="128">
        <f t="shared" si="20"/>
        <v>0.60552373554645644</v>
      </c>
      <c r="W21" s="127">
        <f t="shared" si="21"/>
        <v>0.56746297996231809</v>
      </c>
      <c r="X21" s="127">
        <f t="shared" si="22"/>
        <v>0.54836940434512516</v>
      </c>
      <c r="Y21" s="145">
        <f t="shared" si="23"/>
        <v>0.52897991889962914</v>
      </c>
      <c r="Z21" s="126">
        <f t="shared" si="24"/>
        <v>0.45270797055525308</v>
      </c>
      <c r="AA21" s="127">
        <f t="shared" si="25"/>
        <v>0.44059589037642</v>
      </c>
      <c r="AB21" s="127">
        <f t="shared" si="26"/>
        <v>0.39657235781433953</v>
      </c>
      <c r="AC21" s="143">
        <f t="shared" si="27"/>
        <v>0.35979949822494822</v>
      </c>
      <c r="AD21" s="128">
        <f t="shared" si="28"/>
        <v>0.42083079030666209</v>
      </c>
      <c r="AE21" s="143">
        <f t="shared" si="29"/>
        <v>0.23894855157251724</v>
      </c>
      <c r="AF21" s="127">
        <f t="shared" si="30"/>
        <v>0.35989938471491212</v>
      </c>
      <c r="AG21" s="129">
        <f t="shared" si="31"/>
        <v>0.3542616139416041</v>
      </c>
      <c r="AH21" s="130">
        <f>AVERAGEIFS(Observed_KM!B:B,Observed_KM!A:A,"&gt;"&amp;Censoring_mid_KM!$A20,Observed_KM!A:A,"&lt;="&amp;Censoring_mid_KM!$A21)</f>
        <v>0.79825750000000006</v>
      </c>
      <c r="AI21" s="127">
        <f>AVERAGEIFS(Observed_KM!D:D,Observed_KM!C:C,"&gt;"&amp;Censoring_mid_KM!$A20,Observed_KM!C:C,"&lt;="&amp;Censoring_mid_KM!$A21)</f>
        <v>0.81023999999999996</v>
      </c>
      <c r="AJ21" s="127">
        <f>AVERAGEIFS(Observed_KM!F:F,Observed_KM!E:E,"&gt;"&amp;Censoring_mid_KM!$A20,Observed_KM!E:E,"&lt;="&amp;Censoring_mid_KM!$A21)</f>
        <v>0.65941666666666665</v>
      </c>
      <c r="AK21" s="127">
        <f>AVERAGEIFS(Observed_KM!H:H,Observed_KM!G:G,"&gt;"&amp;Censoring_mid_KM!$A20,Observed_KM!G:G,"&lt;="&amp;Censoring_mid_KM!$A21)</f>
        <v>0.72016499999999994</v>
      </c>
      <c r="AL21" s="127">
        <f>AVERAGEIFS(Observed_KM!J:J,Observed_KM!I:I,"&gt;"&amp;Censoring_mid_KM!$A20,Observed_KM!I:I,"&lt;="&amp;Censoring_mid_KM!$A21)</f>
        <v>0.61008899999999999</v>
      </c>
      <c r="AM21" s="127">
        <f>AVERAGEIFS(Observed_KM!L:L,Observed_KM!K:K,"&gt;"&amp;Censoring_mid_KM!$A20,Observed_KM!K:K,"&lt;="&amp;Censoring_mid_KM!$A21)</f>
        <v>0.64039000000000001</v>
      </c>
      <c r="AN21" s="127">
        <f>AVERAGEIFS(Observed_KM!N:N,Observed_KM!M:M,"&gt;"&amp;Censoring_mid_KM!$A20,Observed_KM!M:M,"&lt;="&amp;Censoring_mid_KM!$A21)</f>
        <v>0.44622799999999996</v>
      </c>
      <c r="AO21" s="131">
        <f>AVERAGEIFS(Observed_KM!P:P,Observed_KM!O:O,"&gt;"&amp;Censoring_mid_KM!$A20,Observed_KM!O:O,"&lt;="&amp;Censoring_mid_KM!$A21)</f>
        <v>0.5204120000000001</v>
      </c>
      <c r="AQ21" s="43" t="s">
        <v>34</v>
      </c>
      <c r="AR21" s="153">
        <v>137.256461</v>
      </c>
      <c r="AS21" s="53">
        <v>137.44294640000001</v>
      </c>
      <c r="AT21" s="177">
        <v>136.01076014</v>
      </c>
      <c r="AU21" s="154">
        <v>136.24645100000001</v>
      </c>
      <c r="AV21" s="158" t="s">
        <v>34</v>
      </c>
      <c r="AW21">
        <v>549.974245</v>
      </c>
      <c r="AX21" s="53">
        <v>517.45340480000004</v>
      </c>
      <c r="AY21" s="52">
        <v>513.29449999999997</v>
      </c>
      <c r="AZ21" s="180">
        <v>511.71283199999999</v>
      </c>
      <c r="BB21" s="2"/>
      <c r="BC21" s="61"/>
      <c r="BD21" s="61" t="s">
        <v>35</v>
      </c>
      <c r="BE21" s="61" t="s">
        <v>36</v>
      </c>
      <c r="BF21" s="61"/>
      <c r="BG21" s="61"/>
      <c r="BH21" s="61" t="s">
        <v>35</v>
      </c>
      <c r="BI21" s="63" t="s">
        <v>36</v>
      </c>
      <c r="BK21" s="43" t="s">
        <v>34</v>
      </c>
      <c r="BL21" s="43">
        <v>136.01076014</v>
      </c>
      <c r="BM21" s="43" t="s">
        <v>34</v>
      </c>
      <c r="BN21" s="43">
        <v>511.71283199999999</v>
      </c>
    </row>
    <row r="22" spans="1:67" ht="15.75" thickBot="1" x14ac:dyDescent="0.3">
      <c r="A22">
        <v>18</v>
      </c>
      <c r="B22" s="126">
        <f t="shared" si="1"/>
        <v>0.78381035193140758</v>
      </c>
      <c r="C22" s="143">
        <f t="shared" si="2"/>
        <v>0.80235473241192645</v>
      </c>
      <c r="D22" s="127">
        <f t="shared" si="0"/>
        <v>0.78933370908205913</v>
      </c>
      <c r="E22" s="127">
        <f t="shared" si="3"/>
        <v>0.79701783809266169</v>
      </c>
      <c r="F22" s="128">
        <f t="shared" si="4"/>
        <v>0.6816211708168699</v>
      </c>
      <c r="G22" s="143">
        <f t="shared" si="5"/>
        <v>0.73289332977161337</v>
      </c>
      <c r="H22" s="127">
        <f t="shared" si="6"/>
        <v>0.70896288951341724</v>
      </c>
      <c r="I22" s="129">
        <f t="shared" si="7"/>
        <v>0.72699301831568941</v>
      </c>
      <c r="J22" s="126">
        <f t="shared" si="8"/>
        <v>0.50999008513397326</v>
      </c>
      <c r="K22" s="143">
        <f t="shared" si="9"/>
        <v>0.50824153334089628</v>
      </c>
      <c r="L22" s="127">
        <f t="shared" si="10"/>
        <v>0.50083088993926117</v>
      </c>
      <c r="M22" s="127">
        <f t="shared" si="11"/>
        <v>0.50805525617029323</v>
      </c>
      <c r="N22" s="128">
        <f t="shared" si="12"/>
        <v>0.53177769620402593</v>
      </c>
      <c r="O22" s="143">
        <f t="shared" si="13"/>
        <v>0.52571109551687656</v>
      </c>
      <c r="P22" s="127">
        <f t="shared" si="14"/>
        <v>0.51736284847584124</v>
      </c>
      <c r="Q22" s="129">
        <f t="shared" si="15"/>
        <v>0.52424448433335347</v>
      </c>
      <c r="R22" s="126">
        <f t="shared" si="16"/>
        <v>0.56770273764245827</v>
      </c>
      <c r="S22" s="127">
        <f t="shared" si="17"/>
        <v>0.56566473984060306</v>
      </c>
      <c r="T22" s="127">
        <f t="shared" si="18"/>
        <v>0.54175312716373369</v>
      </c>
      <c r="U22" s="143">
        <f t="shared" si="19"/>
        <v>0.53260389172271583</v>
      </c>
      <c r="V22" s="128">
        <f t="shared" si="20"/>
        <v>0.58791610617457091</v>
      </c>
      <c r="W22" s="127">
        <f t="shared" si="21"/>
        <v>0.52362284800277892</v>
      </c>
      <c r="X22" s="127">
        <f t="shared" si="22"/>
        <v>0.51055320719011354</v>
      </c>
      <c r="Y22" s="145">
        <f t="shared" si="23"/>
        <v>0.48476932299052111</v>
      </c>
      <c r="Z22" s="126">
        <f t="shared" si="24"/>
        <v>0.43208794429666314</v>
      </c>
      <c r="AA22" s="127">
        <f t="shared" si="25"/>
        <v>0.41357554590966245</v>
      </c>
      <c r="AB22" s="127">
        <f t="shared" si="26"/>
        <v>0.37104817241253385</v>
      </c>
      <c r="AC22" s="143">
        <f t="shared" si="27"/>
        <v>0.33393371899754787</v>
      </c>
      <c r="AD22" s="128">
        <f t="shared" si="28"/>
        <v>0.39994123616342692</v>
      </c>
      <c r="AE22" s="143">
        <f t="shared" si="29"/>
        <v>0.20851502848709078</v>
      </c>
      <c r="AF22" s="127">
        <f t="shared" si="30"/>
        <v>0.3264858332079833</v>
      </c>
      <c r="AG22" s="129">
        <f t="shared" si="31"/>
        <v>0.31762647576460257</v>
      </c>
      <c r="AH22" s="130">
        <f>AVERAGEIFS(Observed_KM!B:B,Observed_KM!A:A,"&gt;"&amp;Censoring_mid_KM!$A21,Observed_KM!A:A,"&lt;="&amp;Censoring_mid_KM!$A22)</f>
        <v>0.78147500000000003</v>
      </c>
      <c r="AI22" s="127">
        <f>AVERAGEIFS(Observed_KM!D:D,Observed_KM!C:C,"&gt;"&amp;Censoring_mid_KM!$A21,Observed_KM!C:C,"&lt;="&amp;Censoring_mid_KM!$A22)</f>
        <v>0.7893</v>
      </c>
      <c r="AJ22" s="127">
        <f>AVERAGEIFS(Observed_KM!F:F,Observed_KM!E:E,"&gt;"&amp;Censoring_mid_KM!$A21,Observed_KM!E:E,"&lt;="&amp;Censoring_mid_KM!$A22)</f>
        <v>0.65139000000000002</v>
      </c>
      <c r="AK22" s="127">
        <f>AVERAGEIFS(Observed_KM!H:H,Observed_KM!G:G,"&gt;"&amp;Censoring_mid_KM!$A21,Observed_KM!G:G,"&lt;="&amp;Censoring_mid_KM!$A22)</f>
        <v>0.69087500000000002</v>
      </c>
      <c r="AL22" s="127">
        <f>AVERAGEIFS(Observed_KM!J:J,Observed_KM!I:I,"&gt;"&amp;Censoring_mid_KM!$A21,Observed_KM!I:I,"&lt;="&amp;Censoring_mid_KM!$A22)</f>
        <v>0.55633999999999995</v>
      </c>
      <c r="AM22" s="127">
        <f>AVERAGEIFS(Observed_KM!L:L,Observed_KM!K:K,"&gt;"&amp;Censoring_mid_KM!$A21,Observed_KM!K:K,"&lt;="&amp;Censoring_mid_KM!$A22)</f>
        <v>0.62628000000000006</v>
      </c>
      <c r="AN22" s="127">
        <f>AVERAGEIFS(Observed_KM!N:N,Observed_KM!M:M,"&gt;"&amp;Censoring_mid_KM!$A21,Observed_KM!M:M,"&lt;="&amp;Censoring_mid_KM!$A22)</f>
        <v>0.41182999999999997</v>
      </c>
      <c r="AO22" s="131">
        <f>AVERAGEIFS(Observed_KM!P:P,Observed_KM!O:O,"&gt;"&amp;Censoring_mid_KM!$A21,Observed_KM!O:O,"&lt;="&amp;Censoring_mid_KM!$A22)</f>
        <v>0.48245666666666659</v>
      </c>
      <c r="AQ22" s="43" t="s">
        <v>35</v>
      </c>
      <c r="AR22" s="149">
        <v>3.4592550000000002</v>
      </c>
      <c r="AS22" s="149">
        <v>3.275147</v>
      </c>
      <c r="AT22" s="175">
        <v>2.9873535900000001</v>
      </c>
      <c r="AU22" s="155">
        <v>2.9588977000000001</v>
      </c>
      <c r="AV22" s="158" t="s">
        <v>35</v>
      </c>
      <c r="AW22" s="16">
        <v>3.5230429999999999</v>
      </c>
      <c r="AX22" s="16">
        <v>3.0779238000000002</v>
      </c>
      <c r="AY22" s="16">
        <v>2.9062749999999999</v>
      </c>
      <c r="AZ22" s="181">
        <v>2.8706909999999999</v>
      </c>
      <c r="BB22" s="62" t="s">
        <v>66</v>
      </c>
      <c r="BC22" t="s">
        <v>35</v>
      </c>
      <c r="BD22" s="13">
        <v>0.25629079999999999</v>
      </c>
      <c r="BE22" s="13">
        <v>0</v>
      </c>
      <c r="BF22" s="62" t="s">
        <v>67</v>
      </c>
      <c r="BG22" t="s">
        <v>35</v>
      </c>
      <c r="BH22" s="13">
        <v>6.9785230000000004E-2</v>
      </c>
      <c r="BI22" s="13">
        <v>0</v>
      </c>
      <c r="BK22" s="43" t="s">
        <v>35</v>
      </c>
      <c r="BL22" s="186" cm="1">
        <f t="array" aca="1" ref="BL22:BL23" ca="1">MMULT(BD22:BE23,BO22:BO23)+AT22:AT23</f>
        <v>3.1135353250511071</v>
      </c>
      <c r="BM22" s="43" t="s">
        <v>35</v>
      </c>
      <c r="BN22" s="186" cm="1">
        <f t="array" aca="1" ref="BN22:BN23" ca="1">MMULT(BH22:BI23,BO22:BO23)+AZ22:AZ23</f>
        <v>2.9050489301416222</v>
      </c>
      <c r="BO22">
        <f ca="1">_xlfn.NORM.INV(RAND(),0,1)</f>
        <v>0.49233813719067154</v>
      </c>
    </row>
    <row r="23" spans="1:67" ht="15.75" thickBot="1" x14ac:dyDescent="0.3">
      <c r="A23">
        <v>19</v>
      </c>
      <c r="B23" s="126">
        <f t="shared" si="1"/>
        <v>0.77327474786003325</v>
      </c>
      <c r="C23" s="143">
        <f t="shared" si="2"/>
        <v>0.78897622877404994</v>
      </c>
      <c r="D23" s="127">
        <f t="shared" si="0"/>
        <v>0.77665039715461337</v>
      </c>
      <c r="E23" s="127">
        <f t="shared" si="3"/>
        <v>0.78354242319010481</v>
      </c>
      <c r="F23" s="128">
        <f t="shared" si="4"/>
        <v>0.66726057252881887</v>
      </c>
      <c r="G23" s="143">
        <f t="shared" si="5"/>
        <v>0.7027922577238801</v>
      </c>
      <c r="H23" s="127">
        <f t="shared" si="6"/>
        <v>0.68402096160836889</v>
      </c>
      <c r="I23" s="129">
        <f t="shared" si="7"/>
        <v>0.6976960919259827</v>
      </c>
      <c r="J23" s="126">
        <f t="shared" si="8"/>
        <v>0.49126425168067939</v>
      </c>
      <c r="K23" s="143">
        <f t="shared" si="9"/>
        <v>0.4783645798920938</v>
      </c>
      <c r="L23" s="127">
        <f t="shared" si="10"/>
        <v>0.47859171019900026</v>
      </c>
      <c r="M23" s="127">
        <f t="shared" si="11"/>
        <v>0.48290627502500533</v>
      </c>
      <c r="N23" s="128">
        <f t="shared" si="12"/>
        <v>0.51344378650428879</v>
      </c>
      <c r="O23" s="143">
        <f t="shared" si="13"/>
        <v>0.48522766140840534</v>
      </c>
      <c r="P23" s="127">
        <f t="shared" si="14"/>
        <v>0.48728622133166599</v>
      </c>
      <c r="Q23" s="129">
        <f t="shared" si="15"/>
        <v>0.48972753184833095</v>
      </c>
      <c r="R23" s="126">
        <f t="shared" si="16"/>
        <v>0.55012457170501239</v>
      </c>
      <c r="S23" s="127">
        <f t="shared" si="17"/>
        <v>0.53976614327740546</v>
      </c>
      <c r="T23" s="127">
        <f t="shared" si="18"/>
        <v>0.5185030441364884</v>
      </c>
      <c r="U23" s="143">
        <f t="shared" si="19"/>
        <v>0.50688864024046199</v>
      </c>
      <c r="V23" s="128">
        <f t="shared" si="20"/>
        <v>0.5708204775615292</v>
      </c>
      <c r="W23" s="127">
        <f t="shared" si="21"/>
        <v>0.4802183122279316</v>
      </c>
      <c r="X23" s="127">
        <f t="shared" si="22"/>
        <v>0.47468887626841849</v>
      </c>
      <c r="Y23" s="145">
        <f t="shared" si="23"/>
        <v>0.44315656829551758</v>
      </c>
      <c r="Z23" s="126">
        <f t="shared" si="24"/>
        <v>0.41240712280264452</v>
      </c>
      <c r="AA23" s="127">
        <f t="shared" si="25"/>
        <v>0.38779760954430503</v>
      </c>
      <c r="AB23" s="127">
        <f t="shared" si="26"/>
        <v>0.34741366245195104</v>
      </c>
      <c r="AC23" s="143">
        <f t="shared" si="27"/>
        <v>0.31035030404891234</v>
      </c>
      <c r="AD23" s="128">
        <f t="shared" si="28"/>
        <v>0.38008861534910809</v>
      </c>
      <c r="AE23" s="143">
        <f t="shared" si="29"/>
        <v>0.18113251779596251</v>
      </c>
      <c r="AF23" s="127">
        <f t="shared" si="30"/>
        <v>0.29610672068806632</v>
      </c>
      <c r="AG23" s="129">
        <f t="shared" si="31"/>
        <v>0.28492618800782737</v>
      </c>
      <c r="AH23" s="130">
        <f>AVERAGEIFS(Observed_KM!B:B,Observed_KM!A:A,"&gt;"&amp;Censoring_mid_KM!$A22,Observed_KM!A:A,"&lt;="&amp;Censoring_mid_KM!$A23)</f>
        <v>0.77036000000000004</v>
      </c>
      <c r="AI23" s="127">
        <f>AVERAGEIFS(Observed_KM!D:D,Observed_KM!C:C,"&gt;"&amp;Censoring_mid_KM!$A22,Observed_KM!C:C,"&lt;="&amp;Censoring_mid_KM!$A23)</f>
        <v>0.781945</v>
      </c>
      <c r="AJ23" s="127">
        <f>AVERAGEIFS(Observed_KM!F:F,Observed_KM!E:E,"&gt;"&amp;Censoring_mid_KM!$A22,Observed_KM!E:E,"&lt;="&amp;Censoring_mid_KM!$A23)</f>
        <v>0.60829</v>
      </c>
      <c r="AK23" s="127">
        <f>AVERAGEIFS(Observed_KM!H:H,Observed_KM!G:G,"&gt;"&amp;Censoring_mid_KM!$A22,Observed_KM!G:G,"&lt;="&amp;Censoring_mid_KM!$A23)</f>
        <v>0.66461499999999996</v>
      </c>
      <c r="AL23" s="127">
        <f>AVERAGEIFS(Observed_KM!J:J,Observed_KM!I:I,"&gt;"&amp;Censoring_mid_KM!$A22,Observed_KM!I:I,"&lt;="&amp;Censoring_mid_KM!$A23)</f>
        <v>0.55629333333333342</v>
      </c>
      <c r="AM23" s="127">
        <f>AVERAGEIFS(Observed_KM!L:L,Observed_KM!K:K,"&gt;"&amp;Censoring_mid_KM!$A22,Observed_KM!K:K,"&lt;="&amp;Censoring_mid_KM!$A23)</f>
        <v>0.62013999999999991</v>
      </c>
      <c r="AN23" s="127"/>
      <c r="AO23" s="131">
        <f>AVERAGEIFS(Observed_KM!P:P,Observed_KM!O:O,"&gt;"&amp;Censoring_mid_KM!$A22,Observed_KM!O:O,"&lt;="&amp;Censoring_mid_KM!$A23)</f>
        <v>0.43838250000000001</v>
      </c>
      <c r="AQ23" s="44" t="s">
        <v>36</v>
      </c>
      <c r="AR23" s="156" t="s">
        <v>45</v>
      </c>
      <c r="AS23" s="150">
        <v>-0.37982260000000001</v>
      </c>
      <c r="AT23" s="176">
        <v>-7.8020179999999995E-2</v>
      </c>
      <c r="AU23" s="157">
        <v>-0.6449336</v>
      </c>
      <c r="AV23" s="159" t="s">
        <v>36</v>
      </c>
      <c r="AW23" s="57" t="s">
        <v>45</v>
      </c>
      <c r="AX23" s="58">
        <v>-0.84228760000000003</v>
      </c>
      <c r="AY23" s="58">
        <v>-0.50896200000000003</v>
      </c>
      <c r="AZ23" s="182">
        <v>-1.130274</v>
      </c>
      <c r="BB23" s="7"/>
      <c r="BC23" s="8" t="s">
        <v>36</v>
      </c>
      <c r="BD23" s="64">
        <v>0.1124613</v>
      </c>
      <c r="BE23" s="65">
        <v>0.2114306</v>
      </c>
      <c r="BF23" s="8"/>
      <c r="BG23" s="8" t="s">
        <v>36</v>
      </c>
      <c r="BH23" s="64">
        <v>5.7706920000000002E-2</v>
      </c>
      <c r="BI23" s="65">
        <v>0.1117616</v>
      </c>
      <c r="BK23" s="44" t="s">
        <v>36</v>
      </c>
      <c r="BL23" s="44">
        <f ca="1"/>
        <v>-0.15222553360201074</v>
      </c>
      <c r="BM23" s="44" t="s">
        <v>36</v>
      </c>
      <c r="BN23" s="44">
        <f ca="1"/>
        <v>-1.1703553019207666</v>
      </c>
      <c r="BO23">
        <f ca="1">_xlfn.NORM.INV(RAND(),0,1)</f>
        <v>-0.61284573070337034</v>
      </c>
    </row>
    <row r="24" spans="1:67" ht="15.75" thickBot="1" x14ac:dyDescent="0.3">
      <c r="A24">
        <v>20</v>
      </c>
      <c r="B24" s="126">
        <f t="shared" si="1"/>
        <v>0.76288075834232638</v>
      </c>
      <c r="C24" s="143">
        <f t="shared" si="2"/>
        <v>0.77557053313972601</v>
      </c>
      <c r="D24" s="127">
        <f t="shared" si="0"/>
        <v>0.76422606959346417</v>
      </c>
      <c r="E24" s="127">
        <f t="shared" si="3"/>
        <v>0.77017061884351823</v>
      </c>
      <c r="F24" s="128">
        <f t="shared" si="4"/>
        <v>0.65320252761208353</v>
      </c>
      <c r="G24" s="143">
        <f t="shared" si="5"/>
        <v>0.67186270974933004</v>
      </c>
      <c r="H24" s="127">
        <f t="shared" si="6"/>
        <v>0.65955548612410553</v>
      </c>
      <c r="I24" s="129">
        <f t="shared" si="7"/>
        <v>0.66832571129433349</v>
      </c>
      <c r="J24" s="126">
        <f t="shared" si="8"/>
        <v>0.47322599402295878</v>
      </c>
      <c r="K24" s="143">
        <f t="shared" si="9"/>
        <v>0.44939055870892441</v>
      </c>
      <c r="L24" s="127">
        <f t="shared" si="10"/>
        <v>0.45755387393790214</v>
      </c>
      <c r="M24" s="127">
        <f t="shared" si="11"/>
        <v>0.45912533952348888</v>
      </c>
      <c r="N24" s="128">
        <f t="shared" si="12"/>
        <v>0.49574196846104196</v>
      </c>
      <c r="O24" s="143">
        <f t="shared" si="13"/>
        <v>0.44558308050921946</v>
      </c>
      <c r="P24" s="127">
        <f t="shared" si="14"/>
        <v>0.45881670156236165</v>
      </c>
      <c r="Q24" s="129">
        <f t="shared" si="15"/>
        <v>0.45706659474195238</v>
      </c>
      <c r="R24" s="126">
        <f t="shared" si="16"/>
        <v>0.53309069047369206</v>
      </c>
      <c r="S24" s="127">
        <f t="shared" si="17"/>
        <v>0.51445925818544957</v>
      </c>
      <c r="T24" s="127">
        <f t="shared" si="18"/>
        <v>0.49638620387161314</v>
      </c>
      <c r="U24" s="143">
        <f t="shared" si="19"/>
        <v>0.4824568147168376</v>
      </c>
      <c r="V24" s="128">
        <f t="shared" si="20"/>
        <v>0.55422196157153958</v>
      </c>
      <c r="W24" s="127">
        <f t="shared" si="21"/>
        <v>0.4376744766053593</v>
      </c>
      <c r="X24" s="127">
        <f t="shared" si="22"/>
        <v>0.44084867991212362</v>
      </c>
      <c r="Y24" s="145">
        <f t="shared" si="23"/>
        <v>0.4043937151491025</v>
      </c>
      <c r="Z24" s="126">
        <f t="shared" si="24"/>
        <v>0.39362272700110834</v>
      </c>
      <c r="AA24" s="127">
        <f t="shared" si="25"/>
        <v>0.36325239866810483</v>
      </c>
      <c r="AB24" s="127">
        <f t="shared" si="26"/>
        <v>0.32552562108175442</v>
      </c>
      <c r="AC24" s="143">
        <f t="shared" si="27"/>
        <v>0.28885022019979234</v>
      </c>
      <c r="AD24" s="128">
        <f t="shared" si="28"/>
        <v>0.36122145569147796</v>
      </c>
      <c r="AE24" s="143">
        <f t="shared" si="29"/>
        <v>0.1566479956013663</v>
      </c>
      <c r="AF24" s="127">
        <f t="shared" si="30"/>
        <v>0.26854718602097993</v>
      </c>
      <c r="AG24" s="129">
        <f t="shared" si="31"/>
        <v>0.25585319686882524</v>
      </c>
      <c r="AH24" s="130">
        <f>AVERAGEIFS(Observed_KM!B:B,Observed_KM!A:A,"&gt;"&amp;Censoring_mid_KM!$A23,Observed_KM!A:A,"&lt;="&amp;Censoring_mid_KM!$A24)</f>
        <v>0.77036000000000004</v>
      </c>
      <c r="AI24" s="127">
        <f>AVERAGEIFS(Observed_KM!D:D,Observed_KM!C:C,"&gt;"&amp;Censoring_mid_KM!$A23,Observed_KM!C:C,"&lt;="&amp;Censoring_mid_KM!$A24)</f>
        <v>0.76020333333333323</v>
      </c>
      <c r="AJ24" s="127">
        <f>AVERAGEIFS(Observed_KM!F:F,Observed_KM!E:E,"&gt;"&amp;Censoring_mid_KM!$A23,Observed_KM!E:E,"&lt;="&amp;Censoring_mid_KM!$A24)</f>
        <v>0.55386666666666662</v>
      </c>
      <c r="AK24" s="127">
        <f>AVERAGEIFS(Observed_KM!H:H,Observed_KM!G:G,"&gt;"&amp;Censoring_mid_KM!$A23,Observed_KM!G:G,"&lt;="&amp;Censoring_mid_KM!$A24)</f>
        <v>0.65124000000000004</v>
      </c>
      <c r="AL24" s="127">
        <f>AVERAGEIFS(Observed_KM!J:J,Observed_KM!I:I,"&gt;"&amp;Censoring_mid_KM!$A23,Observed_KM!I:I,"&lt;="&amp;Censoring_mid_KM!$A24)</f>
        <v>0.55629249999999997</v>
      </c>
      <c r="AM24" s="127">
        <f>AVERAGEIFS(Observed_KM!L:L,Observed_KM!K:K,"&gt;"&amp;Censoring_mid_KM!$A23,Observed_KM!K:K,"&lt;="&amp;Censoring_mid_KM!$A24)</f>
        <v>0.58758500000000002</v>
      </c>
      <c r="AN24" s="127"/>
      <c r="AO24" s="131">
        <f>AVERAGEIFS(Observed_KM!P:P,Observed_KM!O:O,"&gt;"&amp;Censoring_mid_KM!$A23,Observed_KM!O:O,"&lt;="&amp;Censoring_mid_KM!$A24)</f>
        <v>0.40314499999999998</v>
      </c>
    </row>
    <row r="25" spans="1:67" ht="15.75" thickBot="1" x14ac:dyDescent="0.3">
      <c r="A25">
        <v>21</v>
      </c>
      <c r="B25" s="126">
        <f t="shared" si="1"/>
        <v>0.75262647986315168</v>
      </c>
      <c r="C25" s="143">
        <f t="shared" si="2"/>
        <v>0.76215461777021776</v>
      </c>
      <c r="D25" s="127">
        <f t="shared" si="0"/>
        <v>0.75206281786053775</v>
      </c>
      <c r="E25" s="127">
        <f t="shared" si="3"/>
        <v>0.75692319423539289</v>
      </c>
      <c r="F25" s="128">
        <f t="shared" si="4"/>
        <v>0.63944066178192593</v>
      </c>
      <c r="G25" s="143">
        <f t="shared" si="5"/>
        <v>0.64029177543465987</v>
      </c>
      <c r="H25" s="127">
        <f t="shared" si="6"/>
        <v>0.6356415182452515</v>
      </c>
      <c r="I25" s="129">
        <f t="shared" si="7"/>
        <v>0.63911319992491844</v>
      </c>
      <c r="J25" s="126">
        <f t="shared" si="8"/>
        <v>0.45585006572914605</v>
      </c>
      <c r="K25" s="143">
        <f t="shared" si="9"/>
        <v>0.42138810839164487</v>
      </c>
      <c r="L25" s="127">
        <f t="shared" si="10"/>
        <v>0.43765159407114151</v>
      </c>
      <c r="M25" s="127">
        <f t="shared" si="11"/>
        <v>0.4366747621969434</v>
      </c>
      <c r="N25" s="128">
        <f t="shared" si="12"/>
        <v>0.47865044967600529</v>
      </c>
      <c r="O25" s="143">
        <f t="shared" si="13"/>
        <v>0.40707731089258542</v>
      </c>
      <c r="P25" s="127">
        <f t="shared" si="14"/>
        <v>0.43192900759121799</v>
      </c>
      <c r="Q25" s="129">
        <f t="shared" si="15"/>
        <v>0.42633415980090972</v>
      </c>
      <c r="R25" s="126">
        <f t="shared" si="16"/>
        <v>0.51658424089099542</v>
      </c>
      <c r="S25" s="127">
        <f t="shared" si="17"/>
        <v>0.48978874330087657</v>
      </c>
      <c r="T25" s="127">
        <f t="shared" si="18"/>
        <v>0.47535795233799294</v>
      </c>
      <c r="U25" s="143">
        <f t="shared" si="19"/>
        <v>0.45929309647218602</v>
      </c>
      <c r="V25" s="128">
        <f t="shared" si="20"/>
        <v>0.5381061029911911</v>
      </c>
      <c r="W25" s="127">
        <f t="shared" si="21"/>
        <v>0.39637936872635487</v>
      </c>
      <c r="X25" s="127">
        <f t="shared" si="22"/>
        <v>0.40905233675206276</v>
      </c>
      <c r="Y25" s="145">
        <f t="shared" si="23"/>
        <v>0.36859014261126249</v>
      </c>
      <c r="Z25" s="126">
        <f t="shared" si="24"/>
        <v>0.37569392632904236</v>
      </c>
      <c r="AA25" s="127">
        <f t="shared" si="25"/>
        <v>0.33992310559742456</v>
      </c>
      <c r="AB25" s="127">
        <f t="shared" si="26"/>
        <v>0.30524837384901859</v>
      </c>
      <c r="AC25" s="143">
        <f t="shared" si="27"/>
        <v>0.26924317401550929</v>
      </c>
      <c r="AD25" s="128">
        <f t="shared" si="28"/>
        <v>0.34329084003746013</v>
      </c>
      <c r="AE25" s="143">
        <f t="shared" si="29"/>
        <v>0.13488472513108793</v>
      </c>
      <c r="AF25" s="127">
        <f t="shared" si="30"/>
        <v>0.24358619721730712</v>
      </c>
      <c r="AG25" s="129">
        <f t="shared" si="31"/>
        <v>0.23006993311733145</v>
      </c>
      <c r="AH25" s="130">
        <f>AVERAGEIFS(Observed_KM!B:B,Observed_KM!A:A,"&gt;"&amp;Censoring_mid_KM!$A24,Observed_KM!A:A,"&lt;="&amp;Censoring_mid_KM!$A25)</f>
        <v>0.77036000000000004</v>
      </c>
      <c r="AI25" s="127">
        <f>AVERAGEIFS(Observed_KM!D:D,Observed_KM!C:C,"&gt;"&amp;Censoring_mid_KM!$A24,Observed_KM!C:C,"&lt;="&amp;Censoring_mid_KM!$A25)</f>
        <v>0.73133666666666663</v>
      </c>
      <c r="AJ25" s="127">
        <f>AVERAGEIFS(Observed_KM!F:F,Observed_KM!E:E,"&gt;"&amp;Censoring_mid_KM!$A24,Observed_KM!E:E,"&lt;="&amp;Censoring_mid_KM!$A25)</f>
        <v>0.54309000000000007</v>
      </c>
      <c r="AK25" s="127">
        <f>AVERAGEIFS(Observed_KM!H:H,Observed_KM!G:G,"&gt;"&amp;Censoring_mid_KM!$A24,Observed_KM!G:G,"&lt;="&amp;Censoring_mid_KM!$A25)</f>
        <v>0.64227999999999996</v>
      </c>
      <c r="AL25" s="127">
        <f>AVERAGEIFS(Observed_KM!J:J,Observed_KM!I:I,"&gt;"&amp;Censoring_mid_KM!$A24,Observed_KM!I:I,"&lt;="&amp;Censoring_mid_KM!$A25)</f>
        <v>0.55627000000000004</v>
      </c>
      <c r="AM25" s="127">
        <f>AVERAGEIFS(Observed_KM!L:L,Observed_KM!K:K,"&gt;"&amp;Censoring_mid_KM!$A24,Observed_KM!K:K,"&lt;="&amp;Censoring_mid_KM!$A25)</f>
        <v>0.57400333333333331</v>
      </c>
      <c r="AN25" s="127"/>
      <c r="AO25" s="131">
        <f>AVERAGEIFS(Observed_KM!P:P,Observed_KM!O:O,"&gt;"&amp;Censoring_mid_KM!$A24,Observed_KM!O:O,"&lt;="&amp;Censoring_mid_KM!$A25)</f>
        <v>0.39531400000000005</v>
      </c>
      <c r="AQ25" s="42"/>
      <c r="AR25" s="318" t="s">
        <v>40</v>
      </c>
      <c r="AS25" s="319"/>
      <c r="AT25" s="319"/>
      <c r="AU25" s="319"/>
      <c r="AV25" s="319"/>
      <c r="AW25" s="319"/>
      <c r="AX25" s="319"/>
      <c r="AY25" s="319"/>
      <c r="AZ25" s="320"/>
      <c r="BB25" s="323" t="s">
        <v>40</v>
      </c>
      <c r="BC25" s="324"/>
      <c r="BD25" s="324"/>
      <c r="BE25" s="324"/>
      <c r="BF25" s="324"/>
      <c r="BG25" s="324"/>
      <c r="BH25" s="324"/>
      <c r="BI25" s="325"/>
      <c r="BK25" s="318" t="s">
        <v>40</v>
      </c>
      <c r="BL25" s="319"/>
      <c r="BM25" s="319"/>
      <c r="BN25" s="320"/>
    </row>
    <row r="26" spans="1:67" ht="15.75" thickBot="1" x14ac:dyDescent="0.3">
      <c r="A26">
        <v>22</v>
      </c>
      <c r="B26" s="126">
        <f t="shared" si="1"/>
        <v>0.74251003449351427</v>
      </c>
      <c r="C26" s="143">
        <f t="shared" si="2"/>
        <v>0.74874414398278955</v>
      </c>
      <c r="D26" s="127">
        <f t="shared" si="0"/>
        <v>0.74016077989559437</v>
      </c>
      <c r="E26" s="127">
        <f t="shared" si="3"/>
        <v>0.74381805801984924</v>
      </c>
      <c r="F26" s="128">
        <f t="shared" si="4"/>
        <v>0.6259687350489419</v>
      </c>
      <c r="G26" s="143">
        <f t="shared" si="5"/>
        <v>0.60826991763611093</v>
      </c>
      <c r="H26" s="127">
        <f t="shared" si="6"/>
        <v>0.61233594097838251</v>
      </c>
      <c r="I26" s="129">
        <f t="shared" si="7"/>
        <v>0.61026336471833209</v>
      </c>
      <c r="J26" s="126">
        <f t="shared" si="8"/>
        <v>0.43911214736692017</v>
      </c>
      <c r="K26" s="143">
        <f t="shared" si="9"/>
        <v>0.39441203716753453</v>
      </c>
      <c r="L26" s="127">
        <f t="shared" si="10"/>
        <v>0.4188204161825424</v>
      </c>
      <c r="M26" s="127">
        <f t="shared" si="11"/>
        <v>0.41550644556781979</v>
      </c>
      <c r="N26" s="128">
        <f t="shared" si="12"/>
        <v>0.46214818907963096</v>
      </c>
      <c r="O26" s="143">
        <f t="shared" si="13"/>
        <v>0.36997407776768954</v>
      </c>
      <c r="P26" s="127">
        <f t="shared" si="14"/>
        <v>0.40658101107804667</v>
      </c>
      <c r="Q26" s="129">
        <f t="shared" si="15"/>
        <v>0.39754876967378422</v>
      </c>
      <c r="R26" s="126">
        <f t="shared" si="16"/>
        <v>0.50058889173210086</v>
      </c>
      <c r="S26" s="127">
        <f t="shared" si="17"/>
        <v>0.465791667542788</v>
      </c>
      <c r="T26" s="127">
        <f t="shared" si="18"/>
        <v>0.45537101137440505</v>
      </c>
      <c r="U26" s="143">
        <f t="shared" si="19"/>
        <v>0.43736833582175538</v>
      </c>
      <c r="V26" s="128">
        <f t="shared" si="20"/>
        <v>0.52245886694078592</v>
      </c>
      <c r="W26" s="127">
        <f t="shared" si="21"/>
        <v>0.35667660521940253</v>
      </c>
      <c r="X26" s="127">
        <f t="shared" si="22"/>
        <v>0.3792799687155135</v>
      </c>
      <c r="Y26" s="145">
        <f t="shared" si="23"/>
        <v>0.33574384695247794</v>
      </c>
      <c r="Z26" s="126">
        <f t="shared" si="24"/>
        <v>0.35858174998146003</v>
      </c>
      <c r="AA26" s="127">
        <f t="shared" si="25"/>
        <v>0.31778703399365776</v>
      </c>
      <c r="AB26" s="127">
        <f t="shared" si="26"/>
        <v>0.28645475227767525</v>
      </c>
      <c r="AC26" s="143">
        <f t="shared" si="27"/>
        <v>0.25135085742623509</v>
      </c>
      <c r="AD26" s="128">
        <f t="shared" si="28"/>
        <v>0.32625027942493101</v>
      </c>
      <c r="AE26" s="143">
        <f t="shared" si="29"/>
        <v>0.11565053041720909</v>
      </c>
      <c r="AF26" s="127">
        <f t="shared" si="30"/>
        <v>0.22100516911426749</v>
      </c>
      <c r="AG26" s="129">
        <f t="shared" si="31"/>
        <v>0.20723538318902859</v>
      </c>
      <c r="AH26" s="130">
        <f>AVERAGEIFS(Observed_KM!B:B,Observed_KM!A:A,"&gt;"&amp;Censoring_mid_KM!$A25,Observed_KM!A:A,"&lt;="&amp;Censoring_mid_KM!$A26)</f>
        <v>0.75500499999999993</v>
      </c>
      <c r="AI26" s="127">
        <f>AVERAGEIFS(Observed_KM!D:D,Observed_KM!C:C,"&gt;"&amp;Censoring_mid_KM!$A25,Observed_KM!C:C,"&lt;="&amp;Censoring_mid_KM!$A26)</f>
        <v>0.70702500000000001</v>
      </c>
      <c r="AJ26" s="127">
        <f>AVERAGEIFS(Observed_KM!F:F,Observed_KM!E:E,"&gt;"&amp;Censoring_mid_KM!$A25,Observed_KM!E:E,"&lt;="&amp;Censoring_mid_KM!$A26)</f>
        <v>0.54303999999999997</v>
      </c>
      <c r="AK26" s="127">
        <f>AVERAGEIFS(Observed_KM!H:H,Observed_KM!G:G,"&gt;"&amp;Censoring_mid_KM!$A25,Observed_KM!G:G,"&lt;="&amp;Censoring_mid_KM!$A26)</f>
        <v>0.60208250000000008</v>
      </c>
      <c r="AL26" s="127"/>
      <c r="AM26" s="127">
        <f>AVERAGEIFS(Observed_KM!L:L,Observed_KM!K:K,"&gt;"&amp;Censoring_mid_KM!$A25,Observed_KM!K:K,"&lt;="&amp;Censoring_mid_KM!$A26)</f>
        <v>0.57380000000000009</v>
      </c>
      <c r="AN26" s="127"/>
      <c r="AO26" s="131">
        <f>AVERAGEIFS(Observed_KM!P:P,Observed_KM!O:O,"&gt;"&amp;Censoring_mid_KM!$A25,Observed_KM!O:O,"&lt;="&amp;Censoring_mid_KM!$A26)</f>
        <v>0.37583500000000003</v>
      </c>
      <c r="AQ26" s="43"/>
      <c r="AR26" s="318" t="s">
        <v>41</v>
      </c>
      <c r="AS26" s="319"/>
      <c r="AT26" s="319"/>
      <c r="AU26" s="320"/>
      <c r="AV26" s="60"/>
      <c r="AW26" s="319" t="s">
        <v>42</v>
      </c>
      <c r="AX26" s="319"/>
      <c r="AY26" s="319"/>
      <c r="AZ26" s="320"/>
      <c r="BB26" s="2"/>
      <c r="BC26" s="63"/>
      <c r="BD26" s="329" t="s">
        <v>41</v>
      </c>
      <c r="BE26" s="330"/>
      <c r="BF26" s="2"/>
      <c r="BG26" s="63"/>
      <c r="BH26" s="329" t="s">
        <v>68</v>
      </c>
      <c r="BI26" s="330"/>
      <c r="BK26" s="331" t="s">
        <v>41</v>
      </c>
      <c r="BL26" s="332"/>
      <c r="BM26" s="318" t="s">
        <v>68</v>
      </c>
      <c r="BN26" s="320"/>
    </row>
    <row r="27" spans="1:67" ht="15.75" thickBot="1" x14ac:dyDescent="0.3">
      <c r="A27">
        <v>23</v>
      </c>
      <c r="B27" s="126">
        <f t="shared" si="1"/>
        <v>0.73252956954664306</v>
      </c>
      <c r="C27" s="143">
        <f t="shared" si="2"/>
        <v>0.73535358229289527</v>
      </c>
      <c r="D27" s="127">
        <f t="shared" si="0"/>
        <v>0.72851857739019388</v>
      </c>
      <c r="E27" s="127">
        <f t="shared" si="3"/>
        <v>0.73087055127969747</v>
      </c>
      <c r="F27" s="128">
        <f t="shared" si="4"/>
        <v>0.61278063888968626</v>
      </c>
      <c r="G27" s="143">
        <f t="shared" si="5"/>
        <v>0.57598835001825244</v>
      </c>
      <c r="H27" s="127">
        <f t="shared" si="6"/>
        <v>0.58968042319948255</v>
      </c>
      <c r="I27" s="129">
        <f t="shared" si="7"/>
        <v>0.58195265176606337</v>
      </c>
      <c r="J27" s="126">
        <f t="shared" si="8"/>
        <v>0.42298881246571102</v>
      </c>
      <c r="K27" s="143">
        <f t="shared" si="9"/>
        <v>0.36850441635017323</v>
      </c>
      <c r="L27" s="127">
        <f t="shared" si="10"/>
        <v>0.40099801297143345</v>
      </c>
      <c r="M27" s="127">
        <f t="shared" si="11"/>
        <v>0.39556535923084563</v>
      </c>
      <c r="N27" s="128">
        <f t="shared" si="12"/>
        <v>0.44621487102781082</v>
      </c>
      <c r="O27" s="143">
        <f t="shared" si="13"/>
        <v>0.33449817253095632</v>
      </c>
      <c r="P27" s="127">
        <f t="shared" si="14"/>
        <v>0.3827188848127574</v>
      </c>
      <c r="Q27" s="129">
        <f t="shared" si="15"/>
        <v>0.37068719028339769</v>
      </c>
      <c r="R27" s="126">
        <f t="shared" si="16"/>
        <v>0.48508881744700749</v>
      </c>
      <c r="S27" s="127">
        <f t="shared" si="17"/>
        <v>0.44249816912111101</v>
      </c>
      <c r="T27" s="127">
        <f t="shared" si="18"/>
        <v>0.43637695994060532</v>
      </c>
      <c r="U27" s="143">
        <f t="shared" si="19"/>
        <v>0.41664331327965998</v>
      </c>
      <c r="V27" s="128">
        <f t="shared" si="20"/>
        <v>0.50726662665172995</v>
      </c>
      <c r="W27" s="127">
        <f t="shared" si="21"/>
        <v>0.31885982319531631</v>
      </c>
      <c r="X27" s="127">
        <f t="shared" si="22"/>
        <v>0.35148263827959492</v>
      </c>
      <c r="Y27" s="145">
        <f t="shared" si="23"/>
        <v>0.30577120916799772</v>
      </c>
      <c r="Z27" s="126">
        <f t="shared" si="24"/>
        <v>0.34224900220279814</v>
      </c>
      <c r="AA27" s="127">
        <f t="shared" si="25"/>
        <v>0.29681667036920356</v>
      </c>
      <c r="AB27" s="127">
        <f t="shared" si="26"/>
        <v>0.26902646394524288</v>
      </c>
      <c r="AC27" s="143">
        <f t="shared" si="27"/>
        <v>0.23500854740308047</v>
      </c>
      <c r="AD27" s="128">
        <f t="shared" si="28"/>
        <v>0.31005559255012705</v>
      </c>
      <c r="AE27" s="143">
        <f t="shared" si="29"/>
        <v>9.8744837710117647E-2</v>
      </c>
      <c r="AF27" s="127">
        <f t="shared" si="30"/>
        <v>0.20059353813587744</v>
      </c>
      <c r="AG27" s="129">
        <f t="shared" si="31"/>
        <v>0.18702179379424103</v>
      </c>
      <c r="AH27" s="130">
        <f>AVERAGEIFS(Observed_KM!B:B,Observed_KM!A:A,"&gt;"&amp;Censoring_mid_KM!$A26,Observed_KM!A:A,"&lt;="&amp;Censoring_mid_KM!$A27)</f>
        <v>0.74604999999999999</v>
      </c>
      <c r="AI27" s="127">
        <f>AVERAGEIFS(Observed_KM!D:D,Observed_KM!C:C,"&gt;"&amp;Censoring_mid_KM!$A26,Observed_KM!C:C,"&lt;="&amp;Censoring_mid_KM!$A27)</f>
        <v>0.69275333333333344</v>
      </c>
      <c r="AJ27" s="127">
        <f>AVERAGEIFS(Observed_KM!F:F,Observed_KM!E:E,"&gt;"&amp;Censoring_mid_KM!$A26,Observed_KM!E:E,"&lt;="&amp;Censoring_mid_KM!$A27)</f>
        <v>0.51815333333333335</v>
      </c>
      <c r="AK27" s="127">
        <f>AVERAGEIFS(Observed_KM!H:H,Observed_KM!G:G,"&gt;"&amp;Censoring_mid_KM!$A26,Observed_KM!G:G,"&lt;="&amp;Censoring_mid_KM!$A27)</f>
        <v>0.58787</v>
      </c>
      <c r="AL27" s="127"/>
      <c r="AM27" s="127"/>
      <c r="AN27" s="127"/>
      <c r="AO27" s="131">
        <f>AVERAGEIFS(Observed_KM!P:P,Observed_KM!O:O,"&gt;"&amp;Censoring_mid_KM!$A26,Observed_KM!O:O,"&lt;="&amp;Censoring_mid_KM!$A27)</f>
        <v>0.34072799999999998</v>
      </c>
      <c r="AQ27" s="44"/>
      <c r="AR27" s="45" t="s">
        <v>30</v>
      </c>
      <c r="AS27" s="45" t="s">
        <v>31</v>
      </c>
      <c r="AT27" s="173" t="s">
        <v>32</v>
      </c>
      <c r="AU27" s="152" t="s">
        <v>33</v>
      </c>
      <c r="AV27" s="147"/>
      <c r="AW27" s="147" t="s">
        <v>30</v>
      </c>
      <c r="AX27" s="147" t="s">
        <v>31</v>
      </c>
      <c r="AY27" s="45" t="s">
        <v>32</v>
      </c>
      <c r="AZ27" s="179" t="s">
        <v>33</v>
      </c>
      <c r="BB27" s="7"/>
      <c r="BC27" s="9"/>
      <c r="BD27" s="321"/>
      <c r="BE27" s="322"/>
      <c r="BF27" s="321"/>
      <c r="BG27" s="322"/>
      <c r="BH27" s="321"/>
      <c r="BI27" s="322"/>
      <c r="BK27" s="44"/>
      <c r="BL27" s="44" t="s">
        <v>32</v>
      </c>
      <c r="BM27" s="44"/>
      <c r="BN27" s="44" t="s">
        <v>33</v>
      </c>
    </row>
    <row r="28" spans="1:67" ht="15.75" thickBot="1" x14ac:dyDescent="0.3">
      <c r="A28">
        <v>24</v>
      </c>
      <c r="B28" s="126">
        <f t="shared" si="1"/>
        <v>0.72268325723869709</v>
      </c>
      <c r="C28" s="143">
        <f t="shared" si="2"/>
        <v>0.72199631552647858</v>
      </c>
      <c r="D28" s="127">
        <f t="shared" si="0"/>
        <v>0.71713366036714987</v>
      </c>
      <c r="E28" s="127">
        <f t="shared" si="3"/>
        <v>0.7180937119991142</v>
      </c>
      <c r="F28" s="128">
        <f t="shared" si="4"/>
        <v>0.59987039347690951</v>
      </c>
      <c r="G28" s="143">
        <f t="shared" si="5"/>
        <v>0.54363645732160992</v>
      </c>
      <c r="H28" s="127">
        <f t="shared" si="6"/>
        <v>0.56770397634255343</v>
      </c>
      <c r="I28" s="129">
        <f t="shared" si="7"/>
        <v>0.55432872605482342</v>
      </c>
      <c r="J28" s="126">
        <f t="shared" si="8"/>
        <v>0.40745749472889914</v>
      </c>
      <c r="K28" s="143">
        <f t="shared" si="9"/>
        <v>0.34369565381037409</v>
      </c>
      <c r="L28" s="127">
        <f t="shared" si="10"/>
        <v>0.38412467810757556</v>
      </c>
      <c r="M28" s="127">
        <f t="shared" si="11"/>
        <v>0.37679226519795445</v>
      </c>
      <c r="N28" s="128">
        <f t="shared" si="12"/>
        <v>0.43083088029164246</v>
      </c>
      <c r="O28" s="143">
        <f t="shared" si="13"/>
        <v>0.30083390884287853</v>
      </c>
      <c r="P28" s="127">
        <f t="shared" si="14"/>
        <v>0.36028106631693357</v>
      </c>
      <c r="Q28" s="129">
        <f t="shared" si="15"/>
        <v>0.3456951702254088</v>
      </c>
      <c r="R28" s="126">
        <f t="shared" si="16"/>
        <v>0.47006868250298123</v>
      </c>
      <c r="S28" s="127">
        <f t="shared" si="17"/>
        <v>0.41993206545403688</v>
      </c>
      <c r="T28" s="127">
        <f t="shared" si="18"/>
        <v>0.41832729853218065</v>
      </c>
      <c r="U28" s="143">
        <f t="shared" si="19"/>
        <v>0.39707179776891549</v>
      </c>
      <c r="V28" s="128">
        <f t="shared" si="20"/>
        <v>0.49251615159933609</v>
      </c>
      <c r="W28" s="127">
        <f t="shared" si="21"/>
        <v>0.28316898514821914</v>
      </c>
      <c r="X28" s="127">
        <f t="shared" si="22"/>
        <v>0.32559078280285214</v>
      </c>
      <c r="Y28" s="145">
        <f t="shared" si="23"/>
        <v>0.27853292108200195</v>
      </c>
      <c r="Z28" s="126">
        <f t="shared" si="24"/>
        <v>0.326660181436638</v>
      </c>
      <c r="AA28" s="127">
        <f t="shared" si="25"/>
        <v>0.27698061453325656</v>
      </c>
      <c r="AB28" s="127">
        <f t="shared" si="26"/>
        <v>0.25285407231553814</v>
      </c>
      <c r="AC28" s="143">
        <f t="shared" si="27"/>
        <v>0.22006560842766337</v>
      </c>
      <c r="AD28" s="128">
        <f t="shared" si="28"/>
        <v>0.29466479121815004</v>
      </c>
      <c r="AE28" s="143">
        <f t="shared" si="29"/>
        <v>8.3964536803011122E-2</v>
      </c>
      <c r="AF28" s="127">
        <f t="shared" si="30"/>
        <v>0.18215216622711783</v>
      </c>
      <c r="AG28" s="129">
        <f t="shared" si="31"/>
        <v>0.16912421114934487</v>
      </c>
      <c r="AH28" s="130">
        <f>AVERAGEIFS(Observed_KM!B:B,Observed_KM!A:A,"&gt;"&amp;Censoring_mid_KM!$A27,Observed_KM!A:A,"&lt;="&amp;Censoring_mid_KM!$A28)</f>
        <v>0.74604999999999999</v>
      </c>
      <c r="AI28" s="127">
        <f>AVERAGEIFS(Observed_KM!D:D,Observed_KM!C:C,"&gt;"&amp;Censoring_mid_KM!$A27,Observed_KM!C:C,"&lt;="&amp;Censoring_mid_KM!$A28)</f>
        <v>0.67436666666666667</v>
      </c>
      <c r="AJ28" s="127">
        <f>AVERAGEIFS(Observed_KM!F:F,Observed_KM!E:E,"&gt;"&amp;Censoring_mid_KM!$A27,Observed_KM!E:E,"&lt;="&amp;Censoring_mid_KM!$A28)</f>
        <v>0.48687333333333332</v>
      </c>
      <c r="AK28" s="127">
        <f>AVERAGEIFS(Observed_KM!H:H,Observed_KM!G:G,"&gt;"&amp;Censoring_mid_KM!$A27,Observed_KM!G:G,"&lt;="&amp;Censoring_mid_KM!$A28)</f>
        <v>0.56896333333333338</v>
      </c>
      <c r="AL28" s="127"/>
      <c r="AM28" s="127"/>
      <c r="AN28" s="127"/>
      <c r="AO28" s="131"/>
      <c r="AQ28" s="43" t="s">
        <v>34</v>
      </c>
      <c r="AR28" s="51">
        <v>197.888024</v>
      </c>
      <c r="AS28" s="53">
        <v>198.41972860000001</v>
      </c>
      <c r="AT28" s="177">
        <v>193.26791309999999</v>
      </c>
      <c r="AU28" s="154">
        <v>193.8580216</v>
      </c>
      <c r="AV28" s="158" t="s">
        <v>34</v>
      </c>
      <c r="AW28" s="144">
        <v>1031.1313680000001</v>
      </c>
      <c r="AX28" s="53">
        <v>970.8646602</v>
      </c>
      <c r="AY28" s="151">
        <v>973.94767200000001</v>
      </c>
      <c r="AZ28" s="180">
        <v>970.90069800000003</v>
      </c>
      <c r="BB28" s="2"/>
      <c r="BC28" s="61"/>
      <c r="BD28" s="61" t="s">
        <v>35</v>
      </c>
      <c r="BE28" s="61" t="s">
        <v>36</v>
      </c>
      <c r="BF28" s="61"/>
      <c r="BG28" s="61"/>
      <c r="BH28" s="61" t="s">
        <v>35</v>
      </c>
      <c r="BI28" s="63" t="s">
        <v>36</v>
      </c>
      <c r="BK28" s="43" t="s">
        <v>34</v>
      </c>
      <c r="BL28" s="43">
        <v>193.26791309999999</v>
      </c>
      <c r="BM28" s="43" t="s">
        <v>34</v>
      </c>
      <c r="BN28" s="43">
        <v>970.90069800000003</v>
      </c>
    </row>
    <row r="29" spans="1:67" ht="15.75" thickBot="1" x14ac:dyDescent="0.3">
      <c r="A29">
        <v>25</v>
      </c>
      <c r="B29" s="126">
        <f t="shared" si="1"/>
        <v>0.71296929435403189</v>
      </c>
      <c r="C29" s="143">
        <f t="shared" si="2"/>
        <v>0.70868472814834738</v>
      </c>
      <c r="D29" s="127">
        <f t="shared" si="0"/>
        <v>0.70600257980291459</v>
      </c>
      <c r="E29" s="127">
        <f t="shared" si="3"/>
        <v>0.70549851427281185</v>
      </c>
      <c r="F29" s="128">
        <f t="shared" si="4"/>
        <v>0.58723214496814735</v>
      </c>
      <c r="G29" s="143">
        <f t="shared" si="5"/>
        <v>0.51139930678894885</v>
      </c>
      <c r="H29" s="127">
        <f t="shared" si="6"/>
        <v>0.54642514597547365</v>
      </c>
      <c r="I29" s="129">
        <f t="shared" si="7"/>
        <v>0.52751120576357391</v>
      </c>
      <c r="J29" s="126">
        <f t="shared" si="8"/>
        <v>0.39249645644991893</v>
      </c>
      <c r="K29" s="143">
        <f t="shared" si="9"/>
        <v>0.32000554323960334</v>
      </c>
      <c r="L29" s="127">
        <f t="shared" si="10"/>
        <v>0.36814360846259253</v>
      </c>
      <c r="M29" s="127">
        <f t="shared" si="11"/>
        <v>0.35912581824952255</v>
      </c>
      <c r="N29" s="128">
        <f t="shared" si="12"/>
        <v>0.41597727790946454</v>
      </c>
      <c r="O29" s="143">
        <f t="shared" si="13"/>
        <v>0.26912469866633254</v>
      </c>
      <c r="P29" s="127">
        <f t="shared" si="14"/>
        <v>0.33920128410465267</v>
      </c>
      <c r="Q29" s="129">
        <f t="shared" si="15"/>
        <v>0.32249655818974504</v>
      </c>
      <c r="R29" s="126">
        <f t="shared" si="16"/>
        <v>0.45551362621181718</v>
      </c>
      <c r="S29" s="127">
        <f t="shared" si="17"/>
        <v>0.39811142012329637</v>
      </c>
      <c r="T29" s="127">
        <f t="shared" si="18"/>
        <v>0.40117420417457605</v>
      </c>
      <c r="U29" s="143">
        <f t="shared" si="19"/>
        <v>0.37860299380578438</v>
      </c>
      <c r="V29" s="128">
        <f t="shared" si="20"/>
        <v>0.47819459598070729</v>
      </c>
      <c r="W29" s="127">
        <f t="shared" si="21"/>
        <v>0.24978857888016595</v>
      </c>
      <c r="X29" s="127">
        <f t="shared" si="22"/>
        <v>0.30152086991690452</v>
      </c>
      <c r="Y29" s="145">
        <f t="shared" si="23"/>
        <v>0.25385513690701222</v>
      </c>
      <c r="Z29" s="126">
        <f t="shared" si="24"/>
        <v>0.31178140315801012</v>
      </c>
      <c r="AA29" s="127">
        <f t="shared" si="25"/>
        <v>0.25824438825494583</v>
      </c>
      <c r="AB29" s="127">
        <f t="shared" si="26"/>
        <v>0.23783673117156356</v>
      </c>
      <c r="AC29" s="143">
        <f t="shared" si="27"/>
        <v>0.20638529032904376</v>
      </c>
      <c r="AD29" s="128">
        <f t="shared" si="28"/>
        <v>0.28003797147957737</v>
      </c>
      <c r="AE29" s="143">
        <f t="shared" si="29"/>
        <v>7.1108738719605852E-2</v>
      </c>
      <c r="AF29" s="127">
        <f t="shared" si="30"/>
        <v>0.16549521894239638</v>
      </c>
      <c r="AG29" s="129">
        <f t="shared" si="31"/>
        <v>0.15326509277547137</v>
      </c>
      <c r="AH29" s="130">
        <f>AVERAGEIFS(Observed_KM!B:B,Observed_KM!A:A,"&gt;"&amp;Censoring_mid_KM!$A28,Observed_KM!A:A,"&lt;="&amp;Censoring_mid_KM!$A29)</f>
        <v>0.72901250000000006</v>
      </c>
      <c r="AI29" s="127">
        <f>AVERAGEIFS(Observed_KM!D:D,Observed_KM!C:C,"&gt;"&amp;Censoring_mid_KM!$A28,Observed_KM!C:C,"&lt;="&amp;Censoring_mid_KM!$A29)</f>
        <v>0.66095999999999999</v>
      </c>
      <c r="AJ29" s="127">
        <f>AVERAGEIFS(Observed_KM!F:F,Observed_KM!E:E,"&gt;"&amp;Censoring_mid_KM!$A28,Observed_KM!E:E,"&lt;="&amp;Censoring_mid_KM!$A29)</f>
        <v>0.47902500000000003</v>
      </c>
      <c r="AK29" s="127">
        <f>AVERAGEIFS(Observed_KM!H:H,Observed_KM!G:G,"&gt;"&amp;Censoring_mid_KM!$A28,Observed_KM!G:G,"&lt;="&amp;Censoring_mid_KM!$A29)</f>
        <v>0.54847000000000001</v>
      </c>
      <c r="AL29" s="127"/>
      <c r="AM29" s="127"/>
      <c r="AN29" s="127"/>
      <c r="AO29" s="131"/>
      <c r="AQ29" s="43" t="s">
        <v>35</v>
      </c>
      <c r="AR29" s="16">
        <v>3.065766</v>
      </c>
      <c r="AS29" s="16">
        <v>2.9860665000000002</v>
      </c>
      <c r="AT29" s="175">
        <v>2.6089983999999999</v>
      </c>
      <c r="AU29" s="155">
        <v>2.5448320999999998</v>
      </c>
      <c r="AV29" s="158" t="s">
        <v>35</v>
      </c>
      <c r="AW29" s="149">
        <v>2.977633</v>
      </c>
      <c r="AX29" s="149">
        <v>2.8207981000000002</v>
      </c>
      <c r="AY29" s="149">
        <v>2.6076682</v>
      </c>
      <c r="AZ29" s="181">
        <v>2.6244079999999999</v>
      </c>
      <c r="BB29" s="62" t="s">
        <v>66</v>
      </c>
      <c r="BC29" t="s">
        <v>35</v>
      </c>
      <c r="BD29" s="13">
        <v>0.19258798999999999</v>
      </c>
      <c r="BE29" s="13">
        <v>0</v>
      </c>
      <c r="BF29" s="62" t="s">
        <v>67</v>
      </c>
      <c r="BG29" t="s">
        <v>35</v>
      </c>
      <c r="BH29" s="13">
        <v>5.2645900000000002E-2</v>
      </c>
      <c r="BI29" s="13">
        <v>0</v>
      </c>
      <c r="BK29" s="43" t="s">
        <v>35</v>
      </c>
      <c r="BL29" s="186" cm="1">
        <f t="array" aca="1" ref="BL29:BL30" ca="1">MMULT(BD29:BE30,BO29:BO30)+AT29:AT30</f>
        <v>2.9120800511383047</v>
      </c>
      <c r="BM29" s="43" t="s">
        <v>35</v>
      </c>
      <c r="BN29" s="186" cm="1">
        <f t="array" aca="1" ref="BN29:BN30" ca="1">MMULT(BH29:BI30,BO29:BO30)+AZ29:AZ30</f>
        <v>2.7072584742048664</v>
      </c>
      <c r="BO29">
        <f ca="1">_xlfn.NORM.INV(RAND(),0,1)</f>
        <v>1.5737307977423964</v>
      </c>
    </row>
    <row r="30" spans="1:67" ht="15.75" thickBot="1" x14ac:dyDescent="0.3">
      <c r="A30">
        <v>26</v>
      </c>
      <c r="B30" s="126">
        <f t="shared" si="1"/>
        <v>0.70338590191496564</v>
      </c>
      <c r="C30" s="143">
        <f t="shared" si="2"/>
        <v>0.69543028431866127</v>
      </c>
      <c r="D30" s="127">
        <f t="shared" si="0"/>
        <v>0.69512120403374689</v>
      </c>
      <c r="E30" s="127">
        <f t="shared" si="3"/>
        <v>0.69309408490533431</v>
      </c>
      <c r="F30" s="128">
        <f t="shared" si="4"/>
        <v>0.57486016285143604</v>
      </c>
      <c r="G30" s="143">
        <f t="shared" si="5"/>
        <v>0.4794552971653282</v>
      </c>
      <c r="H30" s="127">
        <f t="shared" si="6"/>
        <v>0.52585387843880271</v>
      </c>
      <c r="I30" s="129">
        <f t="shared" si="7"/>
        <v>0.50159326857671727</v>
      </c>
      <c r="J30" s="126">
        <f t="shared" si="8"/>
        <v>0.37808475808806069</v>
      </c>
      <c r="K30" s="143">
        <f t="shared" si="9"/>
        <v>0.29744428455564614</v>
      </c>
      <c r="L30" s="127">
        <f t="shared" si="10"/>
        <v>0.353001038172293</v>
      </c>
      <c r="M30" s="127">
        <f t="shared" si="11"/>
        <v>0.34250415541194307</v>
      </c>
      <c r="N30" s="128">
        <f t="shared" si="12"/>
        <v>0.40163577787143268</v>
      </c>
      <c r="O30" s="143">
        <f t="shared" si="13"/>
        <v>0.23947367518663484</v>
      </c>
      <c r="P30" s="127">
        <f t="shared" si="14"/>
        <v>0.31941084654661145</v>
      </c>
      <c r="Q30" s="129">
        <f t="shared" si="15"/>
        <v>0.30100076091781447</v>
      </c>
      <c r="R30" s="126">
        <f t="shared" si="16"/>
        <v>0.4414092480269054</v>
      </c>
      <c r="S30" s="127">
        <f t="shared" si="17"/>
        <v>0.3770490715347396</v>
      </c>
      <c r="T30" s="127">
        <f t="shared" si="18"/>
        <v>0.38487105564296398</v>
      </c>
      <c r="U30" s="143">
        <f t="shared" si="19"/>
        <v>0.36118346917929128</v>
      </c>
      <c r="V30" s="128">
        <f t="shared" si="20"/>
        <v>0.46428948752766164</v>
      </c>
      <c r="W30" s="127">
        <f t="shared" si="21"/>
        <v>0.21884765089468472</v>
      </c>
      <c r="X30" s="127">
        <f t="shared" si="22"/>
        <v>0.27918057869763868</v>
      </c>
      <c r="Y30" s="145">
        <f t="shared" si="23"/>
        <v>0.23154582709310442</v>
      </c>
      <c r="Z30" s="126">
        <f t="shared" si="24"/>
        <v>0.29758032622054642</v>
      </c>
      <c r="AA30" s="127">
        <f t="shared" si="25"/>
        <v>0.2405711379993182</v>
      </c>
      <c r="AB30" s="127">
        <f t="shared" si="26"/>
        <v>0.22388177175481894</v>
      </c>
      <c r="AC30" s="143">
        <f t="shared" si="27"/>
        <v>0.19384409629067589</v>
      </c>
      <c r="AD30" s="128">
        <f t="shared" si="28"/>
        <v>0.26613721017092518</v>
      </c>
      <c r="AE30" s="143">
        <f t="shared" si="29"/>
        <v>5.9982523562915981E-2</v>
      </c>
      <c r="AF30" s="127">
        <f t="shared" si="30"/>
        <v>0.15045098940156132</v>
      </c>
      <c r="AG30" s="129">
        <f t="shared" si="31"/>
        <v>0.13919570114487345</v>
      </c>
      <c r="AH30" s="130">
        <f>AVERAGEIFS(Observed_KM!B:B,Observed_KM!A:A,"&gt;"&amp;Censoring_mid_KM!$A29,Observed_KM!A:A,"&lt;="&amp;Censoring_mid_KM!$A30)</f>
        <v>0.7147</v>
      </c>
      <c r="AI30" s="127">
        <f>AVERAGEIFS(Observed_KM!D:D,Observed_KM!C:C,"&gt;"&amp;Censoring_mid_KM!$A29,Observed_KM!C:C,"&lt;="&amp;Censoring_mid_KM!$A30)</f>
        <v>0.63520500000000002</v>
      </c>
      <c r="AJ30" s="127">
        <f>AVERAGEIFS(Observed_KM!F:F,Observed_KM!E:E,"&gt;"&amp;Censoring_mid_KM!$A29,Observed_KM!E:E,"&lt;="&amp;Censoring_mid_KM!$A30)</f>
        <v>0.46629499999999996</v>
      </c>
      <c r="AK30" s="127">
        <f>AVERAGEIFS(Observed_KM!H:H,Observed_KM!G:G,"&gt;"&amp;Censoring_mid_KM!$A29,Observed_KM!G:G,"&lt;="&amp;Censoring_mid_KM!$A30)</f>
        <v>0.52975666666666665</v>
      </c>
      <c r="AL30" s="127"/>
      <c r="AM30" s="127"/>
      <c r="AN30" s="127"/>
      <c r="AO30" s="131"/>
      <c r="AQ30" s="44" t="s">
        <v>36</v>
      </c>
      <c r="AR30" s="57" t="s">
        <v>45</v>
      </c>
      <c r="AS30" s="58">
        <v>-0.26335320000000001</v>
      </c>
      <c r="AT30" s="176">
        <v>-0.1566139</v>
      </c>
      <c r="AU30" s="157">
        <v>-0.69223129999999999</v>
      </c>
      <c r="AV30" s="159" t="s">
        <v>36</v>
      </c>
      <c r="AW30" s="156" t="s">
        <v>45</v>
      </c>
      <c r="AX30" s="150">
        <v>-0.77329689999999995</v>
      </c>
      <c r="AY30" s="150">
        <v>-0.46404339999999999</v>
      </c>
      <c r="AZ30" s="182">
        <v>-1.056125</v>
      </c>
      <c r="BB30" s="7"/>
      <c r="BC30" s="8" t="s">
        <v>36</v>
      </c>
      <c r="BD30" s="64">
        <v>6.9931670000000001E-2</v>
      </c>
      <c r="BE30" s="65">
        <v>0.1839982</v>
      </c>
      <c r="BF30" s="8"/>
      <c r="BG30" s="8" t="s">
        <v>36</v>
      </c>
      <c r="BH30" s="64">
        <v>2.1476149999999999E-2</v>
      </c>
      <c r="BI30" s="65">
        <v>8.6369719999999997E-2</v>
      </c>
      <c r="BK30" s="44" t="s">
        <v>36</v>
      </c>
      <c r="BL30" s="44">
        <f ca="1"/>
        <v>4.1620662414009107E-2</v>
      </c>
      <c r="BM30" s="44" t="s">
        <v>36</v>
      </c>
      <c r="BN30" s="44">
        <f ca="1"/>
        <v>-0.98093472584414809</v>
      </c>
      <c r="BO30">
        <f ca="1">_xlfn.NORM.INV(RAND(),0,1)</f>
        <v>0.47924892524737239</v>
      </c>
    </row>
    <row r="31" spans="1:67" x14ac:dyDescent="0.25">
      <c r="A31">
        <v>27</v>
      </c>
      <c r="B31" s="126">
        <f t="shared" si="1"/>
        <v>0.69393132485598452</v>
      </c>
      <c r="C31" s="143">
        <f t="shared" si="2"/>
        <v>0.68224359664378642</v>
      </c>
      <c r="D31" s="127">
        <f t="shared" si="0"/>
        <v>0.68448489098733223</v>
      </c>
      <c r="E31" s="127">
        <f t="shared" si="3"/>
        <v>0.68088789964064411</v>
      </c>
      <c r="F31" s="128">
        <f t="shared" si="4"/>
        <v>0.56274883734694847</v>
      </c>
      <c r="G31" s="143">
        <f t="shared" si="5"/>
        <v>0.44797398825271867</v>
      </c>
      <c r="H31" s="127">
        <f t="shared" si="6"/>
        <v>0.50599310264953656</v>
      </c>
      <c r="I31" s="129">
        <f t="shared" si="7"/>
        <v>0.47664386055183766</v>
      </c>
      <c r="J31" s="126">
        <f t="shared" si="8"/>
        <v>0.36420222896138943</v>
      </c>
      <c r="K31" s="143">
        <f t="shared" si="9"/>
        <v>0.27601347079176808</v>
      </c>
      <c r="L31" s="127">
        <f t="shared" si="10"/>
        <v>0.33864626992412439</v>
      </c>
      <c r="M31" s="127">
        <f t="shared" si="11"/>
        <v>0.32686607388724637</v>
      </c>
      <c r="N31" s="128">
        <f t="shared" si="12"/>
        <v>0.38778872460793268</v>
      </c>
      <c r="O31" s="143">
        <f t="shared" si="13"/>
        <v>0.21194525883159118</v>
      </c>
      <c r="P31" s="127">
        <f t="shared" si="14"/>
        <v>0.30084035355964844</v>
      </c>
      <c r="Q31" s="129">
        <f t="shared" si="15"/>
        <v>0.28110865672043545</v>
      </c>
      <c r="R31" s="126">
        <f t="shared" si="16"/>
        <v>0.42774159329555389</v>
      </c>
      <c r="S31" s="127">
        <f t="shared" si="17"/>
        <v>0.35675312684029636</v>
      </c>
      <c r="T31" s="127">
        <f t="shared" si="18"/>
        <v>0.36937278816387253</v>
      </c>
      <c r="U31" s="143">
        <f t="shared" si="19"/>
        <v>0.34475864881672641</v>
      </c>
      <c r="V31" s="128">
        <f t="shared" si="20"/>
        <v>0.45078871664496101</v>
      </c>
      <c r="W31" s="127">
        <f t="shared" si="21"/>
        <v>0.19042153609598975</v>
      </c>
      <c r="X31" s="127">
        <f t="shared" si="22"/>
        <v>0.25847277809524594</v>
      </c>
      <c r="Y31" s="145">
        <f t="shared" si="23"/>
        <v>0.21140682220166868</v>
      </c>
      <c r="Z31" s="126">
        <f t="shared" si="24"/>
        <v>0.28402608255838729</v>
      </c>
      <c r="AA31" s="127">
        <f t="shared" si="25"/>
        <v>0.22392224498142471</v>
      </c>
      <c r="AB31" s="127">
        <f t="shared" si="26"/>
        <v>0.21090420869417514</v>
      </c>
      <c r="AC31" s="143">
        <f t="shared" si="27"/>
        <v>0.18233090938261226</v>
      </c>
      <c r="AD31" s="128">
        <f t="shared" si="28"/>
        <v>0.25292646659072315</v>
      </c>
      <c r="AE31" s="143">
        <f t="shared" si="29"/>
        <v>5.0399783303433802E-2</v>
      </c>
      <c r="AF31" s="127">
        <f t="shared" si="30"/>
        <v>0.13686200977383312</v>
      </c>
      <c r="AG31" s="129">
        <f t="shared" si="31"/>
        <v>0.12669551251885108</v>
      </c>
      <c r="AH31" s="130">
        <f>AVERAGEIFS(Observed_KM!B:B,Observed_KM!A:A,"&gt;"&amp;Censoring_mid_KM!$A30,Observed_KM!A:A,"&lt;="&amp;Censoring_mid_KM!$A31)</f>
        <v>0.71445999999999998</v>
      </c>
      <c r="AI31" s="127">
        <f>AVERAGEIFS(Observed_KM!D:D,Observed_KM!C:C,"&gt;"&amp;Censoring_mid_KM!$A30,Observed_KM!C:C,"&lt;="&amp;Censoring_mid_KM!$A31)</f>
        <v>0.578295</v>
      </c>
      <c r="AJ31" s="127">
        <f>AVERAGEIFS(Observed_KM!F:F,Observed_KM!E:E,"&gt;"&amp;Censoring_mid_KM!$A30,Observed_KM!E:E,"&lt;="&amp;Censoring_mid_KM!$A31)</f>
        <v>0.44766</v>
      </c>
      <c r="AK31" s="127">
        <f>AVERAGEIFS(Observed_KM!H:H,Observed_KM!G:G,"&gt;"&amp;Censoring_mid_KM!$A30,Observed_KM!G:G,"&lt;="&amp;Censoring_mid_KM!$A31)</f>
        <v>0.50287499999999996</v>
      </c>
      <c r="AL31" s="127"/>
      <c r="AM31" s="127"/>
      <c r="AN31" s="127"/>
      <c r="AO31" s="131"/>
    </row>
    <row r="32" spans="1:67" ht="15" customHeight="1" x14ac:dyDescent="0.25">
      <c r="A32">
        <v>28</v>
      </c>
      <c r="B32" s="126">
        <f t="shared" si="1"/>
        <v>0.68460383170232597</v>
      </c>
      <c r="C32" s="143">
        <f t="shared" si="2"/>
        <v>0.66913448717659851</v>
      </c>
      <c r="D32" s="127">
        <f t="shared" si="0"/>
        <v>0.67408862551844317</v>
      </c>
      <c r="E32" s="127">
        <f t="shared" si="3"/>
        <v>0.66888596095314734</v>
      </c>
      <c r="F32" s="128">
        <f t="shared" si="4"/>
        <v>0.55089267686337318</v>
      </c>
      <c r="G32" s="143">
        <f t="shared" si="5"/>
        <v>0.41711414929789636</v>
      </c>
      <c r="H32" s="127">
        <f t="shared" si="6"/>
        <v>0.48684006491177345</v>
      </c>
      <c r="I32" s="129">
        <f t="shared" si="7"/>
        <v>0.45271026869877495</v>
      </c>
      <c r="J32" s="126">
        <f t="shared" si="8"/>
        <v>0.3508294390157618</v>
      </c>
      <c r="K32" s="143">
        <f t="shared" si="9"/>
        <v>0.25570703708575165</v>
      </c>
      <c r="L32" s="127">
        <f t="shared" si="10"/>
        <v>0.32503163600504636</v>
      </c>
      <c r="M32" s="127">
        <f t="shared" si="11"/>
        <v>0.31215188173728953</v>
      </c>
      <c r="N32" s="128">
        <f t="shared" si="12"/>
        <v>0.37441907125411789</v>
      </c>
      <c r="O32" s="143">
        <f t="shared" si="13"/>
        <v>0.18656753828855738</v>
      </c>
      <c r="P32" s="127">
        <f t="shared" si="14"/>
        <v>0.28342095857884475</v>
      </c>
      <c r="Q32" s="129">
        <f t="shared" si="15"/>
        <v>0.2627171488524257</v>
      </c>
      <c r="R32" s="126">
        <f t="shared" si="16"/>
        <v>0.41449713945247207</v>
      </c>
      <c r="S32" s="127">
        <f t="shared" si="17"/>
        <v>0.33722742388351379</v>
      </c>
      <c r="T32" s="127">
        <f t="shared" si="18"/>
        <v>0.35463612181715742</v>
      </c>
      <c r="U32" s="143">
        <f t="shared" si="19"/>
        <v>0.32927395185582908</v>
      </c>
      <c r="V32" s="128">
        <f t="shared" si="20"/>
        <v>0.43768052586438105</v>
      </c>
      <c r="W32" s="127">
        <f t="shared" si="21"/>
        <v>0.16453508257151889</v>
      </c>
      <c r="X32" s="127">
        <f t="shared" si="22"/>
        <v>0.23929853631542553</v>
      </c>
      <c r="Y32" s="145">
        <f t="shared" si="23"/>
        <v>0.19324225663155176</v>
      </c>
      <c r="Z32" s="126">
        <f t="shared" si="24"/>
        <v>0.27108921009003839</v>
      </c>
      <c r="AA32" s="127">
        <f t="shared" si="25"/>
        <v>0.20825785375581851</v>
      </c>
      <c r="AB32" s="127">
        <f t="shared" si="26"/>
        <v>0.19882620882289581</v>
      </c>
      <c r="AC32" s="143">
        <f t="shared" si="27"/>
        <v>0.17174600384126604</v>
      </c>
      <c r="AD32" s="128">
        <f t="shared" si="28"/>
        <v>0.24037148905627534</v>
      </c>
      <c r="AE32" s="143">
        <f t="shared" si="29"/>
        <v>4.2185269686295324E-2</v>
      </c>
      <c r="AF32" s="127">
        <f t="shared" si="30"/>
        <v>0.12458469546419304</v>
      </c>
      <c r="AG32" s="129">
        <f t="shared" si="31"/>
        <v>0.11557049204627524</v>
      </c>
      <c r="AH32" s="130">
        <f>AVERAGEIFS(Observed_KM!B:B,Observed_KM!A:A,"&gt;"&amp;Censoring_mid_KM!$A31,Observed_KM!A:A,"&lt;="&amp;Censoring_mid_KM!$A32)</f>
        <v>0.67735750000000006</v>
      </c>
      <c r="AI32" s="127">
        <f>AVERAGEIFS(Observed_KM!D:D,Observed_KM!C:C,"&gt;"&amp;Censoring_mid_KM!$A31,Observed_KM!C:C,"&lt;="&amp;Censoring_mid_KM!$A32)</f>
        <v>0.52177800000000008</v>
      </c>
      <c r="AJ32" s="127">
        <f>AVERAGEIFS(Observed_KM!F:F,Observed_KM!E:E,"&gt;"&amp;Censoring_mid_KM!$A31,Observed_KM!E:E,"&lt;="&amp;Censoring_mid_KM!$A32)</f>
        <v>0.44075333333333333</v>
      </c>
      <c r="AK32" s="127">
        <f>AVERAGEIFS(Observed_KM!H:H,Observed_KM!G:G,"&gt;"&amp;Censoring_mid_KM!$A31,Observed_KM!G:G,"&lt;="&amp;Censoring_mid_KM!$A32)</f>
        <v>0.49981999999999999</v>
      </c>
      <c r="AL32" s="127"/>
      <c r="AM32" s="127"/>
      <c r="AN32" s="127"/>
      <c r="AO32" s="131"/>
      <c r="BA32" s="1"/>
    </row>
    <row r="33" spans="1:41" x14ac:dyDescent="0.25">
      <c r="A33">
        <v>29</v>
      </c>
      <c r="B33" s="126">
        <f t="shared" si="1"/>
        <v>0.67540171425288364</v>
      </c>
      <c r="C33" s="143">
        <f t="shared" si="2"/>
        <v>0.65611204190792682</v>
      </c>
      <c r="D33" s="127">
        <f t="shared" si="0"/>
        <v>0.66392712904623907</v>
      </c>
      <c r="E33" s="127">
        <f t="shared" si="3"/>
        <v>0.65709295909397336</v>
      </c>
      <c r="F33" s="128">
        <f t="shared" si="4"/>
        <v>0.53928630550788392</v>
      </c>
      <c r="G33" s="143">
        <f t="shared" si="5"/>
        <v>0.38702205870974499</v>
      </c>
      <c r="H33" s="127">
        <f t="shared" si="6"/>
        <v>0.46838745124365755</v>
      </c>
      <c r="I33" s="129">
        <f t="shared" si="7"/>
        <v>0.42982085846240697</v>
      </c>
      <c r="J33" s="126">
        <f t="shared" si="8"/>
        <v>0.33794767163042944</v>
      </c>
      <c r="K33" s="143">
        <f t="shared" si="9"/>
        <v>0.23651216784514728</v>
      </c>
      <c r="L33" s="127">
        <f t="shared" si="10"/>
        <v>0.31211241244171717</v>
      </c>
      <c r="M33" s="127">
        <f t="shared" si="11"/>
        <v>0.29830399149629078</v>
      </c>
      <c r="N33" s="128">
        <f t="shared" si="12"/>
        <v>0.3615103586638127</v>
      </c>
      <c r="O33" s="143">
        <f t="shared" si="13"/>
        <v>0.16333532112979063</v>
      </c>
      <c r="P33" s="127">
        <f t="shared" si="14"/>
        <v>0.26708528166644263</v>
      </c>
      <c r="Q33" s="129">
        <f t="shared" si="15"/>
        <v>0.24572256868681031</v>
      </c>
      <c r="R33" s="126">
        <f t="shared" si="16"/>
        <v>0.40166278264075456</v>
      </c>
      <c r="S33" s="127">
        <f t="shared" si="17"/>
        <v>0.3184719633634005</v>
      </c>
      <c r="T33" s="127">
        <f t="shared" si="18"/>
        <v>0.34061969672048265</v>
      </c>
      <c r="U33" s="143">
        <f t="shared" si="19"/>
        <v>0.31467563914367064</v>
      </c>
      <c r="V33" s="128">
        <f t="shared" si="20"/>
        <v>0.42495349960543977</v>
      </c>
      <c r="W33" s="127">
        <f t="shared" si="21"/>
        <v>0.14116712076878421</v>
      </c>
      <c r="X33" s="127">
        <f t="shared" si="22"/>
        <v>0.22155935764113699</v>
      </c>
      <c r="Y33" s="145">
        <f t="shared" si="23"/>
        <v>0.17686416126029597</v>
      </c>
      <c r="Z33" s="126">
        <f t="shared" si="24"/>
        <v>0.25874158867833463</v>
      </c>
      <c r="AA33" s="127">
        <f t="shared" si="25"/>
        <v>0.19353732895507605</v>
      </c>
      <c r="AB33" s="127">
        <f t="shared" si="26"/>
        <v>0.18757655187759137</v>
      </c>
      <c r="AC33" s="143">
        <f t="shared" si="27"/>
        <v>0.16200002343926095</v>
      </c>
      <c r="AD33" s="128">
        <f t="shared" si="28"/>
        <v>0.22843972609883562</v>
      </c>
      <c r="AE33" s="143">
        <f t="shared" si="29"/>
        <v>3.5175958152648019E-2</v>
      </c>
      <c r="AF33" s="127">
        <f t="shared" si="30"/>
        <v>0.11348869622592717</v>
      </c>
      <c r="AG33" s="129">
        <f t="shared" si="31"/>
        <v>0.10565079966091848</v>
      </c>
      <c r="AH33" s="130">
        <f>AVERAGEIFS(Observed_KM!B:B,Observed_KM!A:A,"&gt;"&amp;Censoring_mid_KM!$A32,Observed_KM!A:A,"&lt;="&amp;Censoring_mid_KM!$A33)</f>
        <v>0.64852799999999999</v>
      </c>
      <c r="AI33" s="127">
        <f>AVERAGEIFS(Observed_KM!D:D,Observed_KM!C:C,"&gt;"&amp;Censoring_mid_KM!$A32,Observed_KM!C:C,"&lt;="&amp;Censoring_mid_KM!$A33)</f>
        <v>0.50358000000000003</v>
      </c>
      <c r="AJ33" s="127">
        <f>AVERAGEIFS(Observed_KM!F:F,Observed_KM!E:E,"&gt;"&amp;Censoring_mid_KM!$A32,Observed_KM!E:E,"&lt;="&amp;Censoring_mid_KM!$A33)</f>
        <v>0.38965250000000001</v>
      </c>
      <c r="AK33" s="127">
        <f>AVERAGEIFS(Observed_KM!H:H,Observed_KM!G:G,"&gt;"&amp;Censoring_mid_KM!$A32,Observed_KM!G:G,"&lt;="&amp;Censoring_mid_KM!$A33)</f>
        <v>0.50019000000000002</v>
      </c>
      <c r="AL33" s="127"/>
      <c r="AM33" s="127"/>
      <c r="AN33" s="127"/>
      <c r="AO33" s="131"/>
    </row>
    <row r="34" spans="1:41" x14ac:dyDescent="0.25">
      <c r="A34">
        <v>30</v>
      </c>
      <c r="B34" s="126">
        <f t="shared" si="1"/>
        <v>0.666323287267374</v>
      </c>
      <c r="C34" s="143">
        <f t="shared" si="2"/>
        <v>0.64318465974933392</v>
      </c>
      <c r="D34" s="127">
        <f t="shared" si="0"/>
        <v>0.65399494711131712</v>
      </c>
      <c r="E34" s="127">
        <f t="shared" si="3"/>
        <v>0.64551241789872238</v>
      </c>
      <c r="F34" s="128">
        <f t="shared" si="4"/>
        <v>0.52792446064856902</v>
      </c>
      <c r="G34" s="143">
        <f t="shared" si="5"/>
        <v>0.35783008095659868</v>
      </c>
      <c r="H34" s="127">
        <f t="shared" si="6"/>
        <v>0.45062432799341146</v>
      </c>
      <c r="I34" s="129">
        <f t="shared" si="7"/>
        <v>0.40798782025871155</v>
      </c>
      <c r="J34" s="126">
        <f t="shared" si="8"/>
        <v>0.32553889742216724</v>
      </c>
      <c r="K34" s="143">
        <f t="shared" si="9"/>
        <v>0.2184101587384448</v>
      </c>
      <c r="L34" s="127">
        <f t="shared" si="10"/>
        <v>0.29984670294809257</v>
      </c>
      <c r="M34" s="127">
        <f t="shared" si="11"/>
        <v>0.28526731422196311</v>
      </c>
      <c r="N34" s="128">
        <f t="shared" si="12"/>
        <v>0.34904669514694542</v>
      </c>
      <c r="O34" s="143">
        <f t="shared" si="13"/>
        <v>0.14221369864521216</v>
      </c>
      <c r="P34" s="127">
        <f t="shared" si="14"/>
        <v>0.25176805324127272</v>
      </c>
      <c r="Q34" s="129">
        <f t="shared" si="15"/>
        <v>0.23002313674561059</v>
      </c>
      <c r="R34" s="126">
        <f t="shared" si="16"/>
        <v>0.38922582474712863</v>
      </c>
      <c r="S34" s="127">
        <f t="shared" si="17"/>
        <v>0.30048331300637293</v>
      </c>
      <c r="T34" s="127">
        <f t="shared" si="18"/>
        <v>0.32728413979725368</v>
      </c>
      <c r="U34" s="143">
        <f t="shared" si="19"/>
        <v>0.30091142853525499</v>
      </c>
      <c r="V34" s="128">
        <f t="shared" si="20"/>
        <v>0.41259655423386699</v>
      </c>
      <c r="W34" s="127">
        <f t="shared" si="21"/>
        <v>0.12025589339347602</v>
      </c>
      <c r="X34" s="127">
        <f t="shared" si="22"/>
        <v>0.20515880911900242</v>
      </c>
      <c r="Y34" s="145">
        <f t="shared" si="23"/>
        <v>0.16209589297017085</v>
      </c>
      <c r="Z34" s="126">
        <f t="shared" si="24"/>
        <v>0.24695637900731257</v>
      </c>
      <c r="AA34" s="127">
        <f t="shared" si="25"/>
        <v>0.17971964850100133</v>
      </c>
      <c r="AB34" s="127">
        <f t="shared" si="26"/>
        <v>0.1770901017022003</v>
      </c>
      <c r="AC34" s="143">
        <f t="shared" si="27"/>
        <v>0.15301297878632805</v>
      </c>
      <c r="AD34" s="128">
        <f t="shared" si="28"/>
        <v>0.2171002420669518</v>
      </c>
      <c r="AE34" s="143">
        <f t="shared" si="29"/>
        <v>2.9221835621670925E-2</v>
      </c>
      <c r="AF34" s="127">
        <f t="shared" si="30"/>
        <v>0.10345607662529943</v>
      </c>
      <c r="AG34" s="129">
        <f t="shared" si="31"/>
        <v>9.6788286578639471E-2</v>
      </c>
      <c r="AH34" s="130">
        <f>AVERAGEIFS(Observed_KM!B:B,Observed_KM!A:A,"&gt;"&amp;Censoring_mid_KM!$A33,Observed_KM!A:A,"&lt;="&amp;Censoring_mid_KM!$A34)</f>
        <v>0.58631999999999995</v>
      </c>
      <c r="AI34" s="127">
        <f>AVERAGEIFS(Observed_KM!D:D,Observed_KM!C:C,"&gt;"&amp;Censoring_mid_KM!$A33,Observed_KM!C:C,"&lt;="&amp;Censoring_mid_KM!$A34)</f>
        <v>0.49162499999999998</v>
      </c>
      <c r="AJ34" s="127">
        <f>AVERAGEIFS(Observed_KM!F:F,Observed_KM!E:E,"&gt;"&amp;Censoring_mid_KM!$A33,Observed_KM!E:E,"&lt;="&amp;Censoring_mid_KM!$A34)</f>
        <v>0.33893249999999997</v>
      </c>
      <c r="AK34" s="127">
        <f>AVERAGEIFS(Observed_KM!H:H,Observed_KM!G:G,"&gt;"&amp;Censoring_mid_KM!$A33,Observed_KM!G:G,"&lt;="&amp;Censoring_mid_KM!$A34)</f>
        <v>0.50007666666666672</v>
      </c>
      <c r="AL34" s="127"/>
      <c r="AM34" s="127"/>
      <c r="AN34" s="127"/>
      <c r="AO34" s="131"/>
    </row>
    <row r="35" spans="1:41" x14ac:dyDescent="0.25">
      <c r="A35">
        <v>31</v>
      </c>
      <c r="B35" s="126">
        <f t="shared" si="1"/>
        <v>0.65736688815770772</v>
      </c>
      <c r="C35" s="143">
        <f t="shared" si="2"/>
        <v>0.63036009681948757</v>
      </c>
      <c r="D35" s="127">
        <f t="shared" si="0"/>
        <v>0.64428651926309888</v>
      </c>
      <c r="E35" s="127">
        <f t="shared" si="3"/>
        <v>0.63414682671019251</v>
      </c>
      <c r="F35" s="128">
        <f t="shared" si="4"/>
        <v>0.51680199052821685</v>
      </c>
      <c r="G35" s="143">
        <f t="shared" si="5"/>
        <v>0.32965553922736313</v>
      </c>
      <c r="H35" s="127">
        <f t="shared" si="6"/>
        <v>0.43353692776539599</v>
      </c>
      <c r="I35" s="129">
        <f t="shared" si="7"/>
        <v>0.38720981045548919</v>
      </c>
      <c r="J35" s="126">
        <f t="shared" si="8"/>
        <v>0.31358574901126229</v>
      </c>
      <c r="K35" s="143">
        <f t="shared" si="9"/>
        <v>0.20137723079666708</v>
      </c>
      <c r="L35" s="127">
        <f t="shared" si="10"/>
        <v>0.28819530462045084</v>
      </c>
      <c r="M35" s="127">
        <f t="shared" si="11"/>
        <v>0.27298950051386872</v>
      </c>
      <c r="N35" s="128">
        <f t="shared" si="12"/>
        <v>0.33701273690556682</v>
      </c>
      <c r="O35" s="143">
        <f t="shared" si="13"/>
        <v>0.12314196658596292</v>
      </c>
      <c r="P35" s="127">
        <f t="shared" si="14"/>
        <v>0.23740655087131923</v>
      </c>
      <c r="Q35" s="129">
        <f t="shared" si="15"/>
        <v>0.21552067220960977</v>
      </c>
      <c r="R35" s="126">
        <f t="shared" si="16"/>
        <v>0.37717396083863841</v>
      </c>
      <c r="S35" s="127">
        <f t="shared" si="17"/>
        <v>0.28325498524838794</v>
      </c>
      <c r="T35" s="127">
        <f t="shared" si="18"/>
        <v>0.31459208174720688</v>
      </c>
      <c r="U35" s="143">
        <f t="shared" si="19"/>
        <v>0.28793092610862014</v>
      </c>
      <c r="V35" s="128">
        <f t="shared" si="20"/>
        <v>0.40059892840915706</v>
      </c>
      <c r="W35" s="127">
        <f t="shared" si="21"/>
        <v>0.1017051465300132</v>
      </c>
      <c r="X35" s="127">
        <f t="shared" si="22"/>
        <v>0.19000366965982907</v>
      </c>
      <c r="Y35" s="145">
        <f t="shared" si="23"/>
        <v>0.14877398372728678</v>
      </c>
      <c r="Z35" s="126">
        <f t="shared" si="24"/>
        <v>0.23570796424312943</v>
      </c>
      <c r="AA35" s="127">
        <f t="shared" si="25"/>
        <v>0.16676374055775836</v>
      </c>
      <c r="AB35" s="127">
        <f t="shared" si="26"/>
        <v>0.16730729947814504</v>
      </c>
      <c r="AC35" s="143">
        <f t="shared" si="27"/>
        <v>0.14471329452910095</v>
      </c>
      <c r="AD35" s="128">
        <f t="shared" si="28"/>
        <v>0.20632363691916247</v>
      </c>
      <c r="AE35" s="143">
        <f t="shared" si="29"/>
        <v>2.4186214057984278E-2</v>
      </c>
      <c r="AF35" s="127">
        <f t="shared" si="30"/>
        <v>9.4380410711119134E-2</v>
      </c>
      <c r="AG35" s="129">
        <f t="shared" si="31"/>
        <v>8.8854001174446973E-2</v>
      </c>
      <c r="AH35" s="130">
        <f>AVERAGEIFS(Observed_KM!B:B,Observed_KM!A:A,"&gt;"&amp;Censoring_mid_KM!$A34,Observed_KM!A:A,"&lt;="&amp;Censoring_mid_KM!$A35)</f>
        <v>0.56179999999999997</v>
      </c>
      <c r="AI35" s="127">
        <f>AVERAGEIFS(Observed_KM!D:D,Observed_KM!C:C,"&gt;"&amp;Censoring_mid_KM!$A34,Observed_KM!C:C,"&lt;="&amp;Censoring_mid_KM!$A35)</f>
        <v>0.48054999999999998</v>
      </c>
      <c r="AJ35" s="127"/>
      <c r="AK35" s="127"/>
      <c r="AL35" s="127"/>
      <c r="AM35" s="127"/>
      <c r="AN35" s="127"/>
      <c r="AO35" s="131"/>
    </row>
    <row r="36" spans="1:41" x14ac:dyDescent="0.25">
      <c r="A36">
        <v>32</v>
      </c>
      <c r="B36" s="126">
        <f t="shared" si="1"/>
        <v>0.64853087668350973</v>
      </c>
      <c r="C36" s="143">
        <f t="shared" si="2"/>
        <v>0.61764550669877105</v>
      </c>
      <c r="D36" s="127">
        <f t="shared" si="0"/>
        <v>0.63479623475868285</v>
      </c>
      <c r="E36" s="127">
        <f t="shared" si="3"/>
        <v>0.62299775964187654</v>
      </c>
      <c r="F36" s="128">
        <f t="shared" si="4"/>
        <v>0.50591385192837457</v>
      </c>
      <c r="G36" s="143">
        <f t="shared" si="5"/>
        <v>0.30259989480839061</v>
      </c>
      <c r="H36" s="127">
        <f t="shared" si="6"/>
        <v>0.41710930412395653</v>
      </c>
      <c r="I36" s="129">
        <f t="shared" si="7"/>
        <v>0.36747440883347177</v>
      </c>
      <c r="J36" s="126">
        <f t="shared" si="8"/>
        <v>0.30207149671404615</v>
      </c>
      <c r="K36" s="143">
        <f t="shared" si="9"/>
        <v>0.18538529456803024</v>
      </c>
      <c r="L36" s="127">
        <f t="shared" si="10"/>
        <v>0.27712156386366871</v>
      </c>
      <c r="M36" s="127">
        <f t="shared" si="11"/>
        <v>0.26142106573066887</v>
      </c>
      <c r="N36" s="128">
        <f t="shared" si="12"/>
        <v>0.32539366914436968</v>
      </c>
      <c r="O36" s="143">
        <f t="shared" si="13"/>
        <v>0.10603774723308319</v>
      </c>
      <c r="P36" s="127">
        <f t="shared" si="14"/>
        <v>0.22394087805361296</v>
      </c>
      <c r="Q36" s="129">
        <f t="shared" si="15"/>
        <v>0.20212171679960825</v>
      </c>
      <c r="R36" s="126">
        <f t="shared" si="16"/>
        <v>0.36549526698833518</v>
      </c>
      <c r="S36" s="127">
        <f t="shared" si="17"/>
        <v>0.26677778972634669</v>
      </c>
      <c r="T36" s="127">
        <f t="shared" si="18"/>
        <v>0.30250813820791955</v>
      </c>
      <c r="U36" s="143">
        <f t="shared" si="19"/>
        <v>0.27568591307883966</v>
      </c>
      <c r="V36" s="128">
        <f t="shared" si="20"/>
        <v>0.38895017371279922</v>
      </c>
      <c r="W36" s="127">
        <f t="shared" si="21"/>
        <v>8.5390583316899527E-2</v>
      </c>
      <c r="X36" s="127">
        <f t="shared" si="22"/>
        <v>0.17600470863222673</v>
      </c>
      <c r="Y36" s="145">
        <f t="shared" si="23"/>
        <v>0.13674887636570618</v>
      </c>
      <c r="Z36" s="126">
        <f t="shared" si="24"/>
        <v>0.22497189435222187</v>
      </c>
      <c r="AA36" s="127">
        <f t="shared" si="25"/>
        <v>0.15462877062109393</v>
      </c>
      <c r="AB36" s="127">
        <f t="shared" si="26"/>
        <v>0.15817368566271983</v>
      </c>
      <c r="AC36" s="143">
        <f t="shared" si="27"/>
        <v>0.13703692337357484</v>
      </c>
      <c r="AD36" s="128">
        <f t="shared" si="28"/>
        <v>0.19608196999809119</v>
      </c>
      <c r="AE36" s="143">
        <f t="shared" si="29"/>
        <v>1.9945663777004786E-2</v>
      </c>
      <c r="AF36" s="127">
        <f t="shared" si="30"/>
        <v>8.616584865597654E-2</v>
      </c>
      <c r="AG36" s="129">
        <f t="shared" si="31"/>
        <v>8.1735828874533151E-2</v>
      </c>
      <c r="AH36" s="130">
        <f>AVERAGEIFS(Observed_KM!B:B,Observed_KM!A:A,"&gt;"&amp;Censoring_mid_KM!$A35,Observed_KM!A:A,"&lt;="&amp;Censoring_mid_KM!$A36)</f>
        <v>0.56179999999999997</v>
      </c>
      <c r="AI36" s="127">
        <f>AVERAGEIFS(Observed_KM!D:D,Observed_KM!C:C,"&gt;"&amp;Censoring_mid_KM!$A35,Observed_KM!C:C,"&lt;="&amp;Censoring_mid_KM!$A36)</f>
        <v>0.48054999999999998</v>
      </c>
      <c r="AJ36" s="127"/>
      <c r="AK36" s="127"/>
      <c r="AL36" s="127"/>
      <c r="AM36" s="127"/>
      <c r="AN36" s="127"/>
      <c r="AO36" s="131"/>
    </row>
    <row r="37" spans="1:41" x14ac:dyDescent="0.25">
      <c r="A37">
        <v>33</v>
      </c>
      <c r="B37" s="126">
        <f t="shared" si="1"/>
        <v>0.63981363465173235</v>
      </c>
      <c r="C37" s="143">
        <f t="shared" si="2"/>
        <v>0.60504747719983687</v>
      </c>
      <c r="D37" s="127">
        <f t="shared" si="0"/>
        <v>0.62551847683433992</v>
      </c>
      <c r="E37" s="127">
        <f t="shared" si="3"/>
        <v>0.61206598329842699</v>
      </c>
      <c r="F37" s="128">
        <f t="shared" si="4"/>
        <v>0.49525510788262095</v>
      </c>
      <c r="G37" s="143">
        <f t="shared" si="5"/>
        <v>0.27674823639372281</v>
      </c>
      <c r="H37" s="127">
        <f t="shared" si="6"/>
        <v>0.4013238752948538</v>
      </c>
      <c r="I37" s="129">
        <f t="shared" si="7"/>
        <v>0.34876034517673093</v>
      </c>
      <c r="J37" s="126">
        <f t="shared" si="8"/>
        <v>0.29098002512794952</v>
      </c>
      <c r="K37" s="143">
        <f t="shared" si="9"/>
        <v>0.17040266292196521</v>
      </c>
      <c r="L37" s="127">
        <f t="shared" si="10"/>
        <v>0.26659122852578054</v>
      </c>
      <c r="M37" s="127">
        <f t="shared" si="11"/>
        <v>0.2505154289096348</v>
      </c>
      <c r="N37" s="128">
        <f t="shared" si="12"/>
        <v>0.31417518783245296</v>
      </c>
      <c r="O37" s="143">
        <f t="shared" si="13"/>
        <v>9.0801167721880696E-2</v>
      </c>
      <c r="P37" s="127">
        <f t="shared" si="14"/>
        <v>0.21131412322115439</v>
      </c>
      <c r="Q37" s="129">
        <f t="shared" si="15"/>
        <v>0.18973821216861789</v>
      </c>
      <c r="R37" s="126">
        <f t="shared" si="16"/>
        <v>0.35417818847792937</v>
      </c>
      <c r="S37" s="127">
        <f t="shared" si="17"/>
        <v>0.25104016173596194</v>
      </c>
      <c r="T37" s="127">
        <f t="shared" si="18"/>
        <v>0.29099886561516586</v>
      </c>
      <c r="U37" s="143">
        <f t="shared" si="19"/>
        <v>0.26413052091181943</v>
      </c>
      <c r="V37" s="128">
        <f t="shared" si="20"/>
        <v>0.37764014554902292</v>
      </c>
      <c r="W37" s="127">
        <f t="shared" si="21"/>
        <v>7.1166397446798854E-2</v>
      </c>
      <c r="X37" s="127">
        <f t="shared" si="22"/>
        <v>0.16307717973489244</v>
      </c>
      <c r="Y37" s="145">
        <f t="shared" si="23"/>
        <v>0.12588490660652868</v>
      </c>
      <c r="Z37" s="126">
        <f t="shared" si="24"/>
        <v>0.21472483295567119</v>
      </c>
      <c r="AA37" s="127">
        <f t="shared" si="25"/>
        <v>0.14327438440130211</v>
      </c>
      <c r="AB37" s="127">
        <f t="shared" si="26"/>
        <v>0.1496394540477769</v>
      </c>
      <c r="AC37" s="143">
        <f t="shared" si="27"/>
        <v>0.12992653459283202</v>
      </c>
      <c r="AD37" s="128">
        <f t="shared" si="28"/>
        <v>0.18634868758830717</v>
      </c>
      <c r="AE37" s="143">
        <f t="shared" si="29"/>
        <v>1.6389651147004195E-2</v>
      </c>
      <c r="AF37" s="127">
        <f t="shared" si="30"/>
        <v>7.8726193738078321E-2</v>
      </c>
      <c r="AG37" s="129">
        <f t="shared" si="31"/>
        <v>7.5336329699503199E-2</v>
      </c>
      <c r="AH37" s="130">
        <f>AVERAGEIFS(Observed_KM!B:B,Observed_KM!A:A,"&gt;"&amp;Censoring_mid_KM!$A36,Observed_KM!A:A,"&lt;="&amp;Censoring_mid_KM!$A37)</f>
        <v>0.56179999999999997</v>
      </c>
      <c r="AI37" s="127">
        <f>AVERAGEIFS(Observed_KM!D:D,Observed_KM!C:C,"&gt;"&amp;Censoring_mid_KM!$A36,Observed_KM!C:C,"&lt;="&amp;Censoring_mid_KM!$A37)</f>
        <v>0.48054999999999998</v>
      </c>
      <c r="AJ37" s="127"/>
      <c r="AK37" s="127"/>
      <c r="AL37" s="127"/>
      <c r="AM37" s="127"/>
      <c r="AN37" s="127"/>
      <c r="AO37" s="131"/>
    </row>
    <row r="38" spans="1:41" x14ac:dyDescent="0.25">
      <c r="A38">
        <v>34</v>
      </c>
      <c r="B38" s="126">
        <f t="shared" si="1"/>
        <v>0.63121356562030473</v>
      </c>
      <c r="C38" s="143">
        <f t="shared" si="2"/>
        <v>0.59257206410844021</v>
      </c>
      <c r="D38" s="127">
        <f t="shared" si="0"/>
        <v>0.61644765774981503</v>
      </c>
      <c r="E38" s="127">
        <f t="shared" si="3"/>
        <v>0.60135155397326701</v>
      </c>
      <c r="F38" s="128">
        <f t="shared" si="4"/>
        <v>0.48482092543801714</v>
      </c>
      <c r="G38" s="143">
        <f t="shared" si="5"/>
        <v>0.25216907496717889</v>
      </c>
      <c r="H38" s="127">
        <f t="shared" si="6"/>
        <v>0.38616187418306958</v>
      </c>
      <c r="I38" s="129">
        <f t="shared" si="7"/>
        <v>0.33103947185850757</v>
      </c>
      <c r="J38" s="126">
        <f t="shared" si="8"/>
        <v>0.28029581057630809</v>
      </c>
      <c r="K38" s="143">
        <f t="shared" si="9"/>
        <v>0.15639471172782143</v>
      </c>
      <c r="L38" s="127">
        <f t="shared" si="10"/>
        <v>0.25657230039769052</v>
      </c>
      <c r="M38" s="127">
        <f t="shared" si="11"/>
        <v>0.2402288885588991</v>
      </c>
      <c r="N38" s="128">
        <f t="shared" si="12"/>
        <v>0.30334348209388023</v>
      </c>
      <c r="O38" s="143">
        <f t="shared" si="13"/>
        <v>7.7318963853833758E-2</v>
      </c>
      <c r="P38" s="127">
        <f t="shared" si="14"/>
        <v>0.19947242879446159</v>
      </c>
      <c r="Q38" s="129">
        <f t="shared" si="15"/>
        <v>0.17828784425575456</v>
      </c>
      <c r="R38" s="126">
        <f t="shared" si="16"/>
        <v>0.34321152836573166</v>
      </c>
      <c r="S38" s="127">
        <f t="shared" si="17"/>
        <v>0.23602846771530869</v>
      </c>
      <c r="T38" s="127">
        <f t="shared" si="18"/>
        <v>0.28003269964703525</v>
      </c>
      <c r="U38" s="143">
        <f t="shared" si="19"/>
        <v>0.25322132091740113</v>
      </c>
      <c r="V38" s="128">
        <f t="shared" si="20"/>
        <v>0.36665899431013488</v>
      </c>
      <c r="W38" s="127">
        <f t="shared" si="21"/>
        <v>5.8871632406728346E-2</v>
      </c>
      <c r="X38" s="127">
        <f t="shared" si="22"/>
        <v>0.15114109838455425</v>
      </c>
      <c r="Y38" s="145">
        <f t="shared" si="23"/>
        <v>0.11605979901474973</v>
      </c>
      <c r="Z38" s="126">
        <f t="shared" si="24"/>
        <v>0.20494450660425587</v>
      </c>
      <c r="AA38" s="127">
        <f t="shared" si="25"/>
        <v>0.13266091152968962</v>
      </c>
      <c r="AB38" s="127">
        <f t="shared" si="26"/>
        <v>0.14165903916943712</v>
      </c>
      <c r="AC38" s="143">
        <f t="shared" si="27"/>
        <v>0.12333077873245567</v>
      </c>
      <c r="AD38" s="128">
        <f t="shared" si="28"/>
        <v>0.17709855407012978</v>
      </c>
      <c r="AE38" s="143">
        <f t="shared" si="29"/>
        <v>1.3419955353542769E-2</v>
      </c>
      <c r="AF38" s="127">
        <f t="shared" si="30"/>
        <v>7.1984014244463768E-2</v>
      </c>
      <c r="AG38" s="129">
        <f t="shared" si="31"/>
        <v>6.9570798838012218E-2</v>
      </c>
      <c r="AH38" s="130"/>
      <c r="AI38" s="127"/>
      <c r="AJ38" s="127"/>
      <c r="AK38" s="127"/>
      <c r="AL38" s="127"/>
      <c r="AM38" s="127"/>
      <c r="AN38" s="127"/>
      <c r="AO38" s="131"/>
    </row>
    <row r="39" spans="1:41" x14ac:dyDescent="0.25">
      <c r="A39">
        <v>35</v>
      </c>
      <c r="B39" s="126">
        <f t="shared" si="1"/>
        <v>0.62272909460576786</v>
      </c>
      <c r="C39" s="143">
        <f t="shared" si="2"/>
        <v>0.58022482227378447</v>
      </c>
      <c r="D39" s="127">
        <f t="shared" si="0"/>
        <v>0.60757824636601698</v>
      </c>
      <c r="E39" s="127">
        <f t="shared" si="3"/>
        <v>0.59085390525793502</v>
      </c>
      <c r="F39" s="128">
        <f t="shared" si="4"/>
        <v>0.47460657346371932</v>
      </c>
      <c r="G39" s="143">
        <f t="shared" si="5"/>
        <v>0.22891443271459536</v>
      </c>
      <c r="H39" s="127">
        <f t="shared" si="6"/>
        <v>0.37160371947551807</v>
      </c>
      <c r="I39" s="129">
        <f t="shared" si="7"/>
        <v>0.31427847744975956</v>
      </c>
      <c r="J39" s="126">
        <f t="shared" si="8"/>
        <v>0.27000389938135</v>
      </c>
      <c r="K39" s="143">
        <f t="shared" si="9"/>
        <v>0.14332448822369095</v>
      </c>
      <c r="L39" s="127">
        <f t="shared" si="10"/>
        <v>0.24703489091334974</v>
      </c>
      <c r="M39" s="127">
        <f t="shared" si="11"/>
        <v>0.23052055336332489</v>
      </c>
      <c r="N39" s="128">
        <f t="shared" si="12"/>
        <v>0.29288521720535204</v>
      </c>
      <c r="O39" s="143">
        <f t="shared" si="13"/>
        <v>6.5468396554622846E-2</v>
      </c>
      <c r="P39" s="127">
        <f t="shared" si="14"/>
        <v>0.18836499346972224</v>
      </c>
      <c r="Q39" s="129">
        <f t="shared" si="15"/>
        <v>0.16769414502236848</v>
      </c>
      <c r="R39" s="126">
        <f t="shared" si="16"/>
        <v>0.33258443640857277</v>
      </c>
      <c r="S39" s="127">
        <f t="shared" si="17"/>
        <v>0.22172728874658429</v>
      </c>
      <c r="T39" s="127">
        <f t="shared" si="18"/>
        <v>0.26957988215510031</v>
      </c>
      <c r="U39" s="143">
        <f t="shared" si="19"/>
        <v>0.2429173493759674</v>
      </c>
      <c r="V39" s="128">
        <f t="shared" si="20"/>
        <v>0.35599715679875327</v>
      </c>
      <c r="W39" s="127">
        <f t="shared" si="21"/>
        <v>4.8336150732456569E-2</v>
      </c>
      <c r="X39" s="127">
        <f t="shared" si="22"/>
        <v>0.14012135654963209</v>
      </c>
      <c r="Y39" s="145">
        <f t="shared" si="23"/>
        <v>0.10716387053043268</v>
      </c>
      <c r="Z39" s="126">
        <f t="shared" si="24"/>
        <v>0.1956096563639336</v>
      </c>
      <c r="AA39" s="127">
        <f t="shared" si="25"/>
        <v>0.12274953457680804</v>
      </c>
      <c r="AB39" s="127">
        <f t="shared" si="26"/>
        <v>0.13419073687288541</v>
      </c>
      <c r="AC39" s="143">
        <f t="shared" si="27"/>
        <v>0.1172036265409748</v>
      </c>
      <c r="AD39" s="128">
        <f t="shared" si="28"/>
        <v>0.16830758649087832</v>
      </c>
      <c r="AE39" s="143">
        <f t="shared" si="29"/>
        <v>1.0949928711187695E-2</v>
      </c>
      <c r="AF39" s="127">
        <f t="shared" si="30"/>
        <v>6.5869805164087691E-2</v>
      </c>
      <c r="AG39" s="129">
        <f t="shared" si="31"/>
        <v>6.4365552589570413E-2</v>
      </c>
      <c r="AH39" s="130"/>
      <c r="AI39" s="127"/>
      <c r="AJ39" s="127"/>
      <c r="AK39" s="127"/>
      <c r="AL39" s="127"/>
      <c r="AM39" s="127"/>
      <c r="AN39" s="127"/>
      <c r="AO39" s="131"/>
    </row>
    <row r="40" spans="1:41" x14ac:dyDescent="0.25">
      <c r="A40">
        <v>36</v>
      </c>
      <c r="B40" s="126">
        <f t="shared" si="1"/>
        <v>0.61435866779483705</v>
      </c>
      <c r="C40" s="143">
        <f t="shared" si="2"/>
        <v>0.56801083436678335</v>
      </c>
      <c r="D40" s="127">
        <f t="shared" si="0"/>
        <v>0.59890478967041205</v>
      </c>
      <c r="E40" s="127">
        <f t="shared" si="3"/>
        <v>0.58057192692042292</v>
      </c>
      <c r="F40" s="128">
        <f t="shared" si="4"/>
        <v>0.46460742050576054</v>
      </c>
      <c r="G40" s="143">
        <f t="shared" si="5"/>
        <v>0.20702020786376044</v>
      </c>
      <c r="H40" s="127">
        <f t="shared" si="6"/>
        <v>0.35762932038043294</v>
      </c>
      <c r="I40" s="129">
        <f t="shared" si="7"/>
        <v>0.2984403492232503</v>
      </c>
      <c r="J40" s="126">
        <f t="shared" si="8"/>
        <v>0.26008988693495733</v>
      </c>
      <c r="K40" s="143">
        <f t="shared" si="9"/>
        <v>0.13115326743223696</v>
      </c>
      <c r="L40" s="127">
        <f t="shared" si="10"/>
        <v>0.23795108192747583</v>
      </c>
      <c r="M40" s="127">
        <f t="shared" si="11"/>
        <v>0.2213522417297539</v>
      </c>
      <c r="N40" s="128">
        <f t="shared" si="12"/>
        <v>0.28278751818006126</v>
      </c>
      <c r="O40" s="143">
        <f t="shared" si="13"/>
        <v>5.5120888469998922E-2</v>
      </c>
      <c r="P40" s="127">
        <f t="shared" si="14"/>
        <v>0.17794402573115697</v>
      </c>
      <c r="Q40" s="129">
        <f t="shared" si="15"/>
        <v>0.15788642225614799</v>
      </c>
      <c r="R40" s="126">
        <f t="shared" si="16"/>
        <v>0.32228639832674177</v>
      </c>
      <c r="S40" s="127">
        <f t="shared" si="17"/>
        <v>0.20811968302383263</v>
      </c>
      <c r="T40" s="127">
        <f t="shared" si="18"/>
        <v>0.25961238098594108</v>
      </c>
      <c r="U40" s="143">
        <f t="shared" si="19"/>
        <v>0.23318008492331221</v>
      </c>
      <c r="V40" s="128">
        <f t="shared" si="20"/>
        <v>0.34564534789946938</v>
      </c>
      <c r="W40" s="127">
        <f t="shared" si="21"/>
        <v>3.938604230797469E-2</v>
      </c>
      <c r="X40" s="127">
        <f t="shared" si="22"/>
        <v>0.12994771739364219</v>
      </c>
      <c r="Y40" s="145">
        <f t="shared" si="23"/>
        <v>9.9099077805751862E-2</v>
      </c>
      <c r="Z40" s="126">
        <f t="shared" si="24"/>
        <v>0.18669999160651624</v>
      </c>
      <c r="AA40" s="127">
        <f t="shared" si="25"/>
        <v>0.11350242739893766</v>
      </c>
      <c r="AB40" s="127">
        <f t="shared" si="26"/>
        <v>0.12719635693152309</v>
      </c>
      <c r="AC40" s="143">
        <f t="shared" si="27"/>
        <v>0.11150377799723948</v>
      </c>
      <c r="AD40" s="128">
        <f t="shared" si="28"/>
        <v>0.15995299238393004</v>
      </c>
      <c r="AE40" s="143">
        <f t="shared" si="29"/>
        <v>8.9036550426508133E-3</v>
      </c>
      <c r="AF40" s="127">
        <f t="shared" si="30"/>
        <v>6.0321207776052654E-2</v>
      </c>
      <c r="AG40" s="129">
        <f t="shared" si="31"/>
        <v>5.9656428922930951E-2</v>
      </c>
      <c r="AH40" s="130"/>
      <c r="AI40" s="127"/>
      <c r="AJ40" s="127"/>
      <c r="AK40" s="127"/>
      <c r="AL40" s="127"/>
      <c r="AM40" s="127"/>
      <c r="AN40" s="127"/>
      <c r="AO40" s="131"/>
    </row>
    <row r="41" spans="1:41" x14ac:dyDescent="0.25">
      <c r="A41">
        <v>37</v>
      </c>
      <c r="B41" s="126">
        <f t="shared" si="1"/>
        <v>0.60610075225984306</v>
      </c>
      <c r="C41" s="143">
        <f t="shared" si="2"/>
        <v>0.5559347375750584</v>
      </c>
      <c r="D41" s="127">
        <f t="shared" si="0"/>
        <v>0.59042192939037286</v>
      </c>
      <c r="E41" s="127">
        <f t="shared" si="3"/>
        <v>0.57050403583926179</v>
      </c>
      <c r="F41" s="128">
        <f t="shared" si="4"/>
        <v>0.45481893268702844</v>
      </c>
      <c r="G41" s="143">
        <f t="shared" si="5"/>
        <v>0.1865067915974673</v>
      </c>
      <c r="H41" s="127">
        <f t="shared" si="6"/>
        <v>0.34421832564404597</v>
      </c>
      <c r="I41" s="129">
        <f t="shared" si="7"/>
        <v>0.28348560086961044</v>
      </c>
      <c r="J41" s="126">
        <f t="shared" si="8"/>
        <v>0.25053989753790734</v>
      </c>
      <c r="K41" s="143">
        <f t="shared" si="9"/>
        <v>0.11984105746697954</v>
      </c>
      <c r="L41" s="127">
        <f t="shared" si="10"/>
        <v>0.22929479275519171</v>
      </c>
      <c r="M41" s="127">
        <f t="shared" si="11"/>
        <v>0.21268836082325873</v>
      </c>
      <c r="N41" s="128">
        <f t="shared" si="12"/>
        <v>0.27303795391752239</v>
      </c>
      <c r="O41" s="143">
        <f t="shared" si="13"/>
        <v>4.6145309727238119E-2</v>
      </c>
      <c r="P41" s="127">
        <f t="shared" si="14"/>
        <v>0.16816466249240625</v>
      </c>
      <c r="Q41" s="129">
        <f t="shared" si="15"/>
        <v>0.1487995717553528</v>
      </c>
      <c r="R41" s="126">
        <f t="shared" si="16"/>
        <v>0.31230722540132033</v>
      </c>
      <c r="S41" s="127">
        <f t="shared" si="17"/>
        <v>0.19518742820469628</v>
      </c>
      <c r="T41" s="127">
        <f t="shared" si="18"/>
        <v>0.25010380595932402</v>
      </c>
      <c r="U41" s="143">
        <f t="shared" si="19"/>
        <v>0.22397339137094396</v>
      </c>
      <c r="V41" s="128">
        <f t="shared" si="20"/>
        <v>0.33559455249268327</v>
      </c>
      <c r="W41" s="127">
        <f t="shared" si="21"/>
        <v>3.1848348534752741E-2</v>
      </c>
      <c r="X41" s="127">
        <f t="shared" si="22"/>
        <v>0.12055472280565604</v>
      </c>
      <c r="Y41" s="145">
        <f t="shared" si="23"/>
        <v>9.1778001426933917E-2</v>
      </c>
      <c r="Z41" s="126">
        <f t="shared" si="24"/>
        <v>0.17819614590509619</v>
      </c>
      <c r="AA41" s="127">
        <f t="shared" si="25"/>
        <v>0.10488286641461571</v>
      </c>
      <c r="AB41" s="127">
        <f t="shared" si="26"/>
        <v>0.12064090607417544</v>
      </c>
      <c r="AC41" s="143">
        <f t="shared" si="27"/>
        <v>0.10619413616828456</v>
      </c>
      <c r="AD41" s="128">
        <f t="shared" si="28"/>
        <v>0.15201311067436757</v>
      </c>
      <c r="AE41" s="143">
        <f t="shared" si="29"/>
        <v>7.2150511997030485E-3</v>
      </c>
      <c r="AF41" s="127">
        <f t="shared" si="30"/>
        <v>5.5282290599456663E-2</v>
      </c>
      <c r="AG41" s="129">
        <f t="shared" si="31"/>
        <v>5.5387485153845985E-2</v>
      </c>
      <c r="AH41" s="130"/>
      <c r="AI41" s="127"/>
      <c r="AJ41" s="127"/>
      <c r="AK41" s="127"/>
      <c r="AL41" s="127"/>
      <c r="AM41" s="127"/>
      <c r="AN41" s="127"/>
      <c r="AO41" s="131"/>
    </row>
    <row r="42" spans="1:41" x14ac:dyDescent="0.25">
      <c r="A42">
        <v>38</v>
      </c>
      <c r="B42" s="126">
        <f t="shared" si="1"/>
        <v>0.59795383567799798</v>
      </c>
      <c r="C42" s="143">
        <f t="shared" si="2"/>
        <v>0.54400074846282953</v>
      </c>
      <c r="D42" s="127">
        <f t="shared" si="0"/>
        <v>0.58212441461678366</v>
      </c>
      <c r="E42" s="127">
        <f t="shared" si="3"/>
        <v>0.56064823971534872</v>
      </c>
      <c r="F42" s="128">
        <f t="shared" si="4"/>
        <v>0.44523667165148717</v>
      </c>
      <c r="G42" s="143">
        <f t="shared" si="5"/>
        <v>0.16737990839330802</v>
      </c>
      <c r="H42" s="127">
        <f t="shared" si="6"/>
        <v>0.33135032584739221</v>
      </c>
      <c r="I42" s="129">
        <f t="shared" si="7"/>
        <v>0.26937328671613731</v>
      </c>
      <c r="J42" s="126">
        <f t="shared" si="8"/>
        <v>0.24134056497937789</v>
      </c>
      <c r="K42" s="143">
        <f t="shared" si="9"/>
        <v>0.10934705500069483</v>
      </c>
      <c r="L42" s="127">
        <f t="shared" si="10"/>
        <v>0.22104165415968091</v>
      </c>
      <c r="M42" s="127">
        <f t="shared" si="11"/>
        <v>0.20449577315988057</v>
      </c>
      <c r="N42" s="128">
        <f t="shared" si="12"/>
        <v>0.26362452189986174</v>
      </c>
      <c r="O42" s="143">
        <f t="shared" si="13"/>
        <v>3.8410863506929814E-2</v>
      </c>
      <c r="P42" s="127">
        <f t="shared" si="14"/>
        <v>0.15898486357246278</v>
      </c>
      <c r="Q42" s="129">
        <f t="shared" si="15"/>
        <v>0.14037381294887194</v>
      </c>
      <c r="R42" s="126">
        <f t="shared" si="16"/>
        <v>0.30263704439362327</v>
      </c>
      <c r="S42" s="127">
        <f t="shared" si="17"/>
        <v>0.18291124454449098</v>
      </c>
      <c r="T42" s="127">
        <f t="shared" si="18"/>
        <v>0.24102932340672167</v>
      </c>
      <c r="U42" s="143">
        <f t="shared" si="19"/>
        <v>0.21526343625888783</v>
      </c>
      <c r="V42" s="128">
        <f t="shared" si="20"/>
        <v>0.32583601760357228</v>
      </c>
      <c r="W42" s="127">
        <f t="shared" si="21"/>
        <v>2.5555026868077174E-2</v>
      </c>
      <c r="X42" s="127">
        <f t="shared" si="22"/>
        <v>0.11188153948089075</v>
      </c>
      <c r="Y42" s="145">
        <f t="shared" si="23"/>
        <v>8.5122828466434555E-2</v>
      </c>
      <c r="Z42" s="126">
        <f t="shared" si="24"/>
        <v>0.17007963493835551</v>
      </c>
      <c r="AA42" s="127">
        <f t="shared" si="25"/>
        <v>9.6855318045692695E-2</v>
      </c>
      <c r="AB42" s="127">
        <f t="shared" si="26"/>
        <v>0.11449229947390038</v>
      </c>
      <c r="AC42" s="143">
        <f t="shared" si="27"/>
        <v>0.10124134015594359</v>
      </c>
      <c r="AD42" s="128">
        <f t="shared" si="28"/>
        <v>0.14446735551800224</v>
      </c>
      <c r="AE42" s="143">
        <f t="shared" si="29"/>
        <v>5.8269480863100747E-3</v>
      </c>
      <c r="AF42" s="127">
        <f t="shared" si="30"/>
        <v>5.0702892055042859E-2</v>
      </c>
      <c r="AG42" s="129">
        <f t="shared" si="31"/>
        <v>5.1509872444689617E-2</v>
      </c>
      <c r="AH42" s="130"/>
      <c r="AI42" s="127"/>
      <c r="AJ42" s="127"/>
      <c r="AK42" s="127"/>
      <c r="AL42" s="127"/>
      <c r="AM42" s="127"/>
      <c r="AN42" s="127"/>
      <c r="AO42" s="131"/>
    </row>
    <row r="43" spans="1:41" x14ac:dyDescent="0.25">
      <c r="A43">
        <v>39</v>
      </c>
      <c r="B43" s="126">
        <f t="shared" si="1"/>
        <v>0.5899164260544334</v>
      </c>
      <c r="C43" s="143">
        <f t="shared" si="2"/>
        <v>0.53221268619032702</v>
      </c>
      <c r="D43" s="127">
        <f t="shared" si="0"/>
        <v>0.57400711118615533</v>
      </c>
      <c r="E43" s="127">
        <f t="shared" si="3"/>
        <v>0.5510021942238168</v>
      </c>
      <c r="F43" s="128">
        <f t="shared" si="4"/>
        <v>0.43585629255171049</v>
      </c>
      <c r="G43" s="143">
        <f t="shared" si="5"/>
        <v>0.14963164742198631</v>
      </c>
      <c r="H43" s="127">
        <f t="shared" si="6"/>
        <v>0.3190050165888757</v>
      </c>
      <c r="I43" s="129">
        <f t="shared" si="7"/>
        <v>0.25606182610320205</v>
      </c>
      <c r="J43" s="126">
        <f t="shared" si="8"/>
        <v>0.23247901382953451</v>
      </c>
      <c r="K43" s="143">
        <f t="shared" si="9"/>
        <v>9.9630052536175406E-2</v>
      </c>
      <c r="L43" s="127">
        <f t="shared" si="10"/>
        <v>0.21316888961830593</v>
      </c>
      <c r="M43" s="127">
        <f t="shared" si="11"/>
        <v>0.19674365679219252</v>
      </c>
      <c r="N43" s="128">
        <f t="shared" si="12"/>
        <v>0.2545356334157271</v>
      </c>
      <c r="O43" s="143">
        <f t="shared" si="13"/>
        <v>3.1789542780452637E-2</v>
      </c>
      <c r="P43" s="127">
        <f t="shared" si="14"/>
        <v>0.15036529020758993</v>
      </c>
      <c r="Q43" s="129">
        <f t="shared" si="15"/>
        <v>0.13255437848185556</v>
      </c>
      <c r="R43" s="126">
        <f t="shared" si="16"/>
        <v>0.29326628777676922</v>
      </c>
      <c r="S43" s="127">
        <f t="shared" si="17"/>
        <v>0.17127099969735926</v>
      </c>
      <c r="T43" s="127">
        <f t="shared" si="18"/>
        <v>0.23236557101931454</v>
      </c>
      <c r="U43" s="143">
        <f t="shared" si="19"/>
        <v>0.20701859311843698</v>
      </c>
      <c r="V43" s="128">
        <f t="shared" si="20"/>
        <v>0.31636124477935368</v>
      </c>
      <c r="W43" s="127">
        <f t="shared" si="21"/>
        <v>2.0346125018321306E-2</v>
      </c>
      <c r="X43" s="127">
        <f t="shared" si="22"/>
        <v>0.10387176332444592</v>
      </c>
      <c r="Y43" s="145">
        <f t="shared" si="23"/>
        <v>7.9064372130869059E-2</v>
      </c>
      <c r="Z43" s="126">
        <f t="shared" si="24"/>
        <v>0.1623328163122579</v>
      </c>
      <c r="AA43" s="127">
        <f t="shared" si="25"/>
        <v>8.9385505229982329E-2</v>
      </c>
      <c r="AB43" s="127">
        <f t="shared" si="26"/>
        <v>0.10872109861760881</v>
      </c>
      <c r="AC43" s="143">
        <f t="shared" si="27"/>
        <v>9.6615351335864533E-2</v>
      </c>
      <c r="AD43" s="128">
        <f t="shared" si="28"/>
        <v>0.13729616292816305</v>
      </c>
      <c r="AE43" s="143">
        <f t="shared" si="29"/>
        <v>4.690179697341583E-3</v>
      </c>
      <c r="AF43" s="127">
        <f t="shared" si="30"/>
        <v>4.6538023157094877E-2</v>
      </c>
      <c r="AG43" s="129">
        <f t="shared" si="31"/>
        <v>4.7980866385961003E-2</v>
      </c>
      <c r="AH43" s="130"/>
      <c r="AI43" s="127"/>
      <c r="AJ43" s="127"/>
      <c r="AK43" s="127"/>
      <c r="AL43" s="127"/>
      <c r="AM43" s="127"/>
      <c r="AN43" s="127"/>
      <c r="AO43" s="131"/>
    </row>
    <row r="44" spans="1:41" x14ac:dyDescent="0.25">
      <c r="B44" s="126"/>
      <c r="C44" s="143"/>
      <c r="D44" s="127"/>
      <c r="E44" s="127"/>
    </row>
    <row r="45" spans="1:41" x14ac:dyDescent="0.25">
      <c r="B45" s="126"/>
      <c r="C45" s="143"/>
      <c r="D45" s="127"/>
      <c r="E45" s="127"/>
    </row>
    <row r="46" spans="1:41" x14ac:dyDescent="0.25">
      <c r="B46" s="126"/>
      <c r="C46" s="143"/>
      <c r="D46" s="127"/>
      <c r="E46" s="127"/>
    </row>
    <row r="47" spans="1:41" x14ac:dyDescent="0.25">
      <c r="B47" s="126"/>
      <c r="C47" s="143"/>
      <c r="D47" s="127"/>
      <c r="E47" s="127"/>
    </row>
    <row r="48" spans="1:41" x14ac:dyDescent="0.25">
      <c r="B48" s="126"/>
      <c r="C48" s="143"/>
      <c r="D48" s="127"/>
      <c r="E48" s="127"/>
    </row>
    <row r="49" spans="2:5" x14ac:dyDescent="0.25">
      <c r="B49" s="126"/>
      <c r="C49" s="143"/>
      <c r="D49" s="127"/>
      <c r="E49" s="127"/>
    </row>
    <row r="50" spans="2:5" x14ac:dyDescent="0.25">
      <c r="B50" s="126"/>
      <c r="C50" s="143"/>
      <c r="D50" s="127"/>
      <c r="E50" s="127"/>
    </row>
    <row r="51" spans="2:5" x14ac:dyDescent="0.25">
      <c r="B51" s="126"/>
      <c r="C51" s="143"/>
      <c r="D51" s="127"/>
      <c r="E51" s="127"/>
    </row>
    <row r="52" spans="2:5" x14ac:dyDescent="0.25">
      <c r="B52" s="126"/>
      <c r="C52" s="143"/>
      <c r="D52" s="127"/>
      <c r="E52" s="127"/>
    </row>
    <row r="53" spans="2:5" x14ac:dyDescent="0.25">
      <c r="B53" s="126"/>
      <c r="C53" s="143"/>
      <c r="D53" s="127"/>
      <c r="E53" s="127"/>
    </row>
    <row r="54" spans="2:5" x14ac:dyDescent="0.25">
      <c r="B54" s="126"/>
      <c r="C54" s="143"/>
      <c r="D54" s="127"/>
      <c r="E54" s="127"/>
    </row>
    <row r="55" spans="2:5" x14ac:dyDescent="0.25">
      <c r="B55" s="126"/>
      <c r="C55" s="143"/>
      <c r="D55" s="127"/>
      <c r="E55" s="127"/>
    </row>
    <row r="56" spans="2:5" x14ac:dyDescent="0.25">
      <c r="B56" s="126"/>
      <c r="C56" s="143"/>
      <c r="D56" s="127"/>
      <c r="E56" s="127"/>
    </row>
    <row r="57" spans="2:5" x14ac:dyDescent="0.25">
      <c r="B57" s="126"/>
      <c r="C57" s="143"/>
      <c r="D57" s="127"/>
      <c r="E57" s="127"/>
    </row>
    <row r="58" spans="2:5" x14ac:dyDescent="0.25">
      <c r="B58" s="126"/>
      <c r="C58" s="143"/>
      <c r="D58" s="127"/>
      <c r="E58" s="127"/>
    </row>
    <row r="59" spans="2:5" x14ac:dyDescent="0.25">
      <c r="B59" s="126"/>
      <c r="C59" s="143"/>
      <c r="D59" s="127"/>
      <c r="E59" s="127"/>
    </row>
    <row r="60" spans="2:5" x14ac:dyDescent="0.25">
      <c r="B60" s="126"/>
      <c r="C60" s="143"/>
      <c r="D60" s="127"/>
      <c r="E60" s="127"/>
    </row>
    <row r="61" spans="2:5" x14ac:dyDescent="0.25">
      <c r="B61" s="126"/>
      <c r="C61" s="143"/>
      <c r="D61" s="127"/>
      <c r="E61" s="127"/>
    </row>
    <row r="62" spans="2:5" x14ac:dyDescent="0.25">
      <c r="B62" s="126"/>
      <c r="C62" s="143"/>
      <c r="D62" s="127"/>
      <c r="E62" s="127"/>
    </row>
    <row r="63" spans="2:5" x14ac:dyDescent="0.25">
      <c r="B63" s="126"/>
      <c r="C63" s="143"/>
      <c r="D63" s="127"/>
      <c r="E63" s="127"/>
    </row>
    <row r="64" spans="2:5" x14ac:dyDescent="0.25">
      <c r="B64" s="126"/>
      <c r="C64" s="143"/>
      <c r="D64" s="127"/>
      <c r="E64" s="127"/>
    </row>
    <row r="65" spans="2:5" x14ac:dyDescent="0.25">
      <c r="B65" s="126"/>
      <c r="C65" s="143"/>
      <c r="D65" s="127"/>
      <c r="E65" s="127"/>
    </row>
    <row r="66" spans="2:5" x14ac:dyDescent="0.25">
      <c r="B66" s="126"/>
      <c r="C66" s="143"/>
      <c r="D66" s="127"/>
      <c r="E66" s="127"/>
    </row>
    <row r="67" spans="2:5" x14ac:dyDescent="0.25">
      <c r="B67" s="126"/>
      <c r="C67" s="143"/>
      <c r="D67" s="127"/>
      <c r="E67" s="127"/>
    </row>
    <row r="68" spans="2:5" x14ac:dyDescent="0.25">
      <c r="B68" s="126"/>
      <c r="C68" s="143"/>
      <c r="D68" s="127"/>
      <c r="E68" s="127"/>
    </row>
    <row r="69" spans="2:5" x14ac:dyDescent="0.25">
      <c r="B69" s="126"/>
      <c r="C69" s="143"/>
      <c r="D69" s="127"/>
      <c r="E69" s="127"/>
    </row>
    <row r="70" spans="2:5" x14ac:dyDescent="0.25">
      <c r="B70" s="126"/>
      <c r="C70" s="143"/>
      <c r="D70" s="127"/>
      <c r="E70" s="127"/>
    </row>
    <row r="71" spans="2:5" x14ac:dyDescent="0.25">
      <c r="B71" s="126"/>
      <c r="C71" s="143"/>
      <c r="D71" s="127"/>
      <c r="E71" s="127"/>
    </row>
    <row r="72" spans="2:5" x14ac:dyDescent="0.25">
      <c r="B72" s="126"/>
      <c r="C72" s="143"/>
      <c r="D72" s="127"/>
      <c r="E72" s="127"/>
    </row>
    <row r="73" spans="2:5" x14ac:dyDescent="0.25">
      <c r="B73" s="126"/>
      <c r="C73" s="143"/>
      <c r="D73" s="127"/>
      <c r="E73" s="127"/>
    </row>
    <row r="74" spans="2:5" x14ac:dyDescent="0.25">
      <c r="B74" s="126"/>
      <c r="C74" s="143"/>
      <c r="D74" s="127"/>
      <c r="E74" s="127"/>
    </row>
    <row r="75" spans="2:5" x14ac:dyDescent="0.25">
      <c r="B75" s="126"/>
      <c r="C75" s="143"/>
      <c r="D75" s="127"/>
      <c r="E75" s="127"/>
    </row>
    <row r="76" spans="2:5" x14ac:dyDescent="0.25">
      <c r="B76" s="126"/>
      <c r="C76" s="143"/>
      <c r="D76" s="127"/>
      <c r="E76" s="127"/>
    </row>
    <row r="77" spans="2:5" x14ac:dyDescent="0.25">
      <c r="B77" s="126"/>
      <c r="C77" s="143"/>
      <c r="D77" s="127"/>
      <c r="E77" s="127"/>
    </row>
    <row r="78" spans="2:5" x14ac:dyDescent="0.25">
      <c r="B78" s="126"/>
      <c r="C78" s="143"/>
      <c r="D78" s="127"/>
      <c r="E78" s="127"/>
    </row>
    <row r="79" spans="2:5" x14ac:dyDescent="0.25">
      <c r="B79" s="126"/>
      <c r="C79" s="143"/>
      <c r="D79" s="127"/>
      <c r="E79" s="127"/>
    </row>
    <row r="80" spans="2:5" x14ac:dyDescent="0.25">
      <c r="B80" s="126"/>
      <c r="C80" s="143"/>
      <c r="D80" s="127"/>
      <c r="E80" s="127"/>
    </row>
    <row r="81" spans="2:5" x14ac:dyDescent="0.25">
      <c r="B81" s="126"/>
      <c r="C81" s="143"/>
      <c r="D81" s="127"/>
      <c r="E81" s="127"/>
    </row>
    <row r="82" spans="2:5" x14ac:dyDescent="0.25">
      <c r="B82" s="126"/>
      <c r="C82" s="143"/>
      <c r="D82" s="127"/>
      <c r="E82" s="127"/>
    </row>
    <row r="83" spans="2:5" x14ac:dyDescent="0.25">
      <c r="B83" s="126"/>
      <c r="C83" s="143"/>
      <c r="D83" s="127"/>
      <c r="E83" s="127"/>
    </row>
    <row r="84" spans="2:5" x14ac:dyDescent="0.25">
      <c r="B84" s="126"/>
      <c r="C84" s="143"/>
      <c r="D84" s="127"/>
      <c r="E84" s="127"/>
    </row>
    <row r="85" spans="2:5" x14ac:dyDescent="0.25">
      <c r="B85" s="126"/>
      <c r="C85" s="143"/>
      <c r="D85" s="127"/>
      <c r="E85" s="127"/>
    </row>
    <row r="86" spans="2:5" x14ac:dyDescent="0.25">
      <c r="B86" s="126"/>
      <c r="C86" s="143"/>
      <c r="D86" s="127"/>
      <c r="E86" s="127"/>
    </row>
    <row r="87" spans="2:5" x14ac:dyDescent="0.25">
      <c r="B87" s="126"/>
      <c r="C87" s="143"/>
      <c r="D87" s="127"/>
      <c r="E87" s="127"/>
    </row>
    <row r="88" spans="2:5" x14ac:dyDescent="0.25">
      <c r="B88" s="126"/>
      <c r="C88" s="143"/>
      <c r="D88" s="127"/>
      <c r="E88" s="127"/>
    </row>
    <row r="89" spans="2:5" x14ac:dyDescent="0.25">
      <c r="B89" s="126"/>
      <c r="C89" s="143"/>
      <c r="D89" s="127"/>
      <c r="E89" s="127"/>
    </row>
    <row r="90" spans="2:5" x14ac:dyDescent="0.25">
      <c r="B90" s="126"/>
      <c r="C90" s="143"/>
      <c r="D90" s="127"/>
      <c r="E90" s="127"/>
    </row>
    <row r="91" spans="2:5" x14ac:dyDescent="0.25">
      <c r="B91" s="126"/>
      <c r="C91" s="143"/>
      <c r="D91" s="127"/>
      <c r="E91" s="127"/>
    </row>
    <row r="92" spans="2:5" x14ac:dyDescent="0.25">
      <c r="B92" s="126"/>
      <c r="C92" s="143"/>
      <c r="D92" s="127"/>
      <c r="E92" s="127"/>
    </row>
    <row r="93" spans="2:5" x14ac:dyDescent="0.25">
      <c r="B93" s="126"/>
      <c r="C93" s="143"/>
      <c r="D93" s="127"/>
      <c r="E93" s="127"/>
    </row>
    <row r="94" spans="2:5" x14ac:dyDescent="0.25">
      <c r="B94" s="126"/>
      <c r="C94" s="143"/>
      <c r="D94" s="127"/>
      <c r="E94" s="127"/>
    </row>
    <row r="95" spans="2:5" x14ac:dyDescent="0.25">
      <c r="B95" s="126"/>
      <c r="C95" s="143"/>
      <c r="D95" s="127"/>
      <c r="E95" s="127"/>
    </row>
    <row r="96" spans="2:5" x14ac:dyDescent="0.25">
      <c r="B96" s="126"/>
      <c r="C96" s="143"/>
      <c r="D96" s="127"/>
      <c r="E96" s="127"/>
    </row>
    <row r="97" spans="2:5" x14ac:dyDescent="0.25">
      <c r="B97" s="126"/>
      <c r="C97" s="143"/>
      <c r="D97" s="127"/>
      <c r="E97" s="127"/>
    </row>
    <row r="98" spans="2:5" x14ac:dyDescent="0.25">
      <c r="B98" s="126"/>
      <c r="C98" s="143"/>
      <c r="D98" s="127"/>
      <c r="E98" s="127"/>
    </row>
    <row r="99" spans="2:5" x14ac:dyDescent="0.25">
      <c r="B99" s="126"/>
      <c r="C99" s="143"/>
      <c r="D99" s="127"/>
      <c r="E99" s="127"/>
    </row>
  </sheetData>
  <mergeCells count="46">
    <mergeCell ref="BK26:BL26"/>
    <mergeCell ref="BM26:BN26"/>
    <mergeCell ref="BK2:BN2"/>
    <mergeCell ref="BK9:BN9"/>
    <mergeCell ref="BK18:BN18"/>
    <mergeCell ref="BK25:BN25"/>
    <mergeCell ref="BM10:BN10"/>
    <mergeCell ref="BK19:BL19"/>
    <mergeCell ref="BM19:BN19"/>
    <mergeCell ref="BK10:BL10"/>
    <mergeCell ref="BH10:BI11"/>
    <mergeCell ref="BB3:BI3"/>
    <mergeCell ref="BD26:BE27"/>
    <mergeCell ref="BH26:BI27"/>
    <mergeCell ref="BF27:BG27"/>
    <mergeCell ref="BB18:BI18"/>
    <mergeCell ref="BD19:BE20"/>
    <mergeCell ref="BH19:BI20"/>
    <mergeCell ref="BF20:BG20"/>
    <mergeCell ref="AR26:AU26"/>
    <mergeCell ref="AW26:AZ26"/>
    <mergeCell ref="BD4:BE4"/>
    <mergeCell ref="BH4:BI4"/>
    <mergeCell ref="AR25:AZ25"/>
    <mergeCell ref="BB25:BI25"/>
    <mergeCell ref="AR10:AU10"/>
    <mergeCell ref="AW10:AZ10"/>
    <mergeCell ref="AR18:AZ18"/>
    <mergeCell ref="AR19:AU19"/>
    <mergeCell ref="AW19:AZ19"/>
    <mergeCell ref="AR9:AZ9"/>
    <mergeCell ref="BF4:BG4"/>
    <mergeCell ref="BF11:BG11"/>
    <mergeCell ref="BB9:BI9"/>
    <mergeCell ref="BD10:BE11"/>
    <mergeCell ref="AL1:AM1"/>
    <mergeCell ref="AN1:AO1"/>
    <mergeCell ref="AR2:AZ2"/>
    <mergeCell ref="AR3:AU3"/>
    <mergeCell ref="AW3:AZ3"/>
    <mergeCell ref="AJ1:AK1"/>
    <mergeCell ref="B1:I1"/>
    <mergeCell ref="J1:Q1"/>
    <mergeCell ref="R1:Y1"/>
    <mergeCell ref="Z1:AG1"/>
    <mergeCell ref="AH1:AI1"/>
  </mergeCells>
  <pageMargins left="0.7" right="0.7" top="0.75" bottom="0.75" header="0.3" footer="0.3"/>
  <headerFooter>
    <oddFooter>&amp;L_x000D_&amp;1#&amp;"Calibri"&amp;10&amp;K000000 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C12D-4B22-4E67-8372-BDA0ED40C9B9}">
  <sheetPr>
    <tabColor theme="0" tint="-0.249977111117893"/>
  </sheetPr>
  <dimension ref="K84"/>
  <sheetViews>
    <sheetView showGridLines="0" zoomScale="80" zoomScaleNormal="80" workbookViewId="0">
      <selection activeCell="P25" sqref="P25"/>
    </sheetView>
  </sheetViews>
  <sheetFormatPr defaultColWidth="9.140625" defaultRowHeight="15" x14ac:dyDescent="0.25"/>
  <cols>
    <col min="1" max="16384" width="9.140625" style="79"/>
  </cols>
  <sheetData>
    <row r="84" spans="11:11" x14ac:dyDescent="0.25">
      <c r="K84" s="82"/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F392-C2F6-48B8-90B8-478459A28689}">
  <sheetPr>
    <tabColor theme="0" tint="-0.14999847407452621"/>
  </sheetPr>
  <dimension ref="A1:BA99"/>
  <sheetViews>
    <sheetView zoomScaleNormal="100" workbookViewId="0">
      <selection activeCell="L30" sqref="L30"/>
    </sheetView>
  </sheetViews>
  <sheetFormatPr defaultRowHeight="15" x14ac:dyDescent="0.25"/>
  <cols>
    <col min="1" max="1" width="7.42578125" customWidth="1"/>
    <col min="2" max="2" width="13.7109375" style="124" customWidth="1"/>
    <col min="3" max="3" width="10.5703125" style="135" customWidth="1"/>
    <col min="4" max="5" width="10.5703125" customWidth="1"/>
    <col min="6" max="6" width="11.5703125" style="35" customWidth="1"/>
    <col min="7" max="7" width="11.42578125" style="135" customWidth="1"/>
    <col min="8" max="8" width="11.42578125" customWidth="1"/>
    <col min="9" max="9" width="11.42578125" style="125" customWidth="1"/>
    <col min="10" max="10" width="13.7109375" style="124" customWidth="1"/>
    <col min="11" max="11" width="10.5703125" style="135" customWidth="1"/>
    <col min="12" max="13" width="10.5703125" customWidth="1"/>
    <col min="14" max="14" width="11.5703125" style="35" customWidth="1"/>
    <col min="15" max="15" width="11.42578125" style="135" customWidth="1"/>
    <col min="16" max="16" width="11.42578125" customWidth="1"/>
    <col min="17" max="17" width="11.42578125" style="125" customWidth="1"/>
    <col min="18" max="18" width="13.7109375" style="124" customWidth="1"/>
    <col min="19" max="20" width="10.5703125" customWidth="1"/>
    <col min="21" max="21" width="10.5703125" style="135" customWidth="1"/>
    <col min="22" max="22" width="11.5703125" style="35" customWidth="1"/>
    <col min="23" max="24" width="11.42578125" customWidth="1"/>
    <col min="25" max="25" width="11.42578125" style="137" customWidth="1"/>
    <col min="26" max="26" width="13.7109375" style="124" customWidth="1"/>
    <col min="27" max="28" width="10.5703125" customWidth="1"/>
    <col min="29" max="29" width="10.5703125" style="135" customWidth="1"/>
    <col min="30" max="30" width="11.5703125" style="35" customWidth="1"/>
    <col min="31" max="31" width="11.42578125" style="135" customWidth="1"/>
    <col min="32" max="32" width="11.42578125" customWidth="1"/>
    <col min="33" max="33" width="11.42578125" style="125" customWidth="1"/>
    <col min="34" max="34" width="10.5703125" style="80" customWidth="1"/>
    <col min="35" max="38" width="10.5703125" customWidth="1"/>
    <col min="41" max="41" width="9.140625" style="81"/>
    <col min="44" max="44" width="12" customWidth="1"/>
    <col min="46" max="48" width="10.140625" customWidth="1"/>
    <col min="49" max="49" width="11.85546875" bestFit="1" customWidth="1"/>
    <col min="51" max="51" width="10.5703125" bestFit="1" customWidth="1"/>
    <col min="52" max="52" width="10.42578125" bestFit="1" customWidth="1"/>
    <col min="53" max="53" width="11.85546875" bestFit="1" customWidth="1"/>
  </cols>
  <sheetData>
    <row r="1" spans="1:52" ht="20.25" thickBot="1" x14ac:dyDescent="0.35">
      <c r="B1" s="315" t="s">
        <v>37</v>
      </c>
      <c r="C1" s="316"/>
      <c r="D1" s="316"/>
      <c r="E1" s="316"/>
      <c r="F1" s="316"/>
      <c r="G1" s="316"/>
      <c r="H1" s="316"/>
      <c r="I1" s="317"/>
      <c r="J1" s="315" t="s">
        <v>39</v>
      </c>
      <c r="K1" s="316"/>
      <c r="L1" s="316"/>
      <c r="M1" s="316"/>
      <c r="N1" s="316"/>
      <c r="O1" s="316"/>
      <c r="P1" s="316"/>
      <c r="Q1" s="317"/>
      <c r="R1" s="315" t="s">
        <v>38</v>
      </c>
      <c r="S1" s="316"/>
      <c r="T1" s="316"/>
      <c r="U1" s="316"/>
      <c r="V1" s="316"/>
      <c r="W1" s="316"/>
      <c r="X1" s="316"/>
      <c r="Y1" s="317"/>
      <c r="Z1" s="315" t="s">
        <v>40</v>
      </c>
      <c r="AA1" s="316"/>
      <c r="AB1" s="316"/>
      <c r="AC1" s="316"/>
      <c r="AD1" s="316"/>
      <c r="AE1" s="316"/>
      <c r="AF1" s="316"/>
      <c r="AG1" s="317"/>
      <c r="AH1" s="314" t="s">
        <v>37</v>
      </c>
      <c r="AI1" s="314"/>
      <c r="AJ1" s="314" t="s">
        <v>39</v>
      </c>
      <c r="AK1" s="314"/>
      <c r="AL1" s="314" t="s">
        <v>38</v>
      </c>
      <c r="AM1" s="314"/>
      <c r="AN1" s="314" t="s">
        <v>40</v>
      </c>
      <c r="AO1" s="314"/>
      <c r="AR1" s="41" t="s">
        <v>29</v>
      </c>
    </row>
    <row r="2" spans="1:52" ht="15.75" thickBot="1" x14ac:dyDescent="0.3">
      <c r="B2" s="121" t="s">
        <v>1</v>
      </c>
      <c r="C2" s="132" t="s">
        <v>1</v>
      </c>
      <c r="D2" s="121" t="s">
        <v>1</v>
      </c>
      <c r="E2" s="121" t="s">
        <v>1</v>
      </c>
      <c r="F2" s="121" t="s">
        <v>2</v>
      </c>
      <c r="G2" s="132" t="s">
        <v>2</v>
      </c>
      <c r="H2" s="121" t="s">
        <v>2</v>
      </c>
      <c r="I2" s="121" t="s">
        <v>2</v>
      </c>
      <c r="J2" s="121" t="s">
        <v>1</v>
      </c>
      <c r="K2" s="132" t="s">
        <v>1</v>
      </c>
      <c r="L2" s="121" t="s">
        <v>1</v>
      </c>
      <c r="M2" s="121" t="s">
        <v>1</v>
      </c>
      <c r="N2" s="121" t="s">
        <v>2</v>
      </c>
      <c r="O2" s="132" t="s">
        <v>2</v>
      </c>
      <c r="P2" s="121" t="s">
        <v>2</v>
      </c>
      <c r="Q2" s="121" t="s">
        <v>2</v>
      </c>
      <c r="R2" s="121" t="s">
        <v>1</v>
      </c>
      <c r="S2" s="121" t="s">
        <v>1</v>
      </c>
      <c r="T2" s="121" t="s">
        <v>1</v>
      </c>
      <c r="U2" s="132" t="s">
        <v>1</v>
      </c>
      <c r="V2" s="121" t="s">
        <v>2</v>
      </c>
      <c r="W2" s="121" t="s">
        <v>2</v>
      </c>
      <c r="X2" s="121" t="s">
        <v>2</v>
      </c>
      <c r="Y2" s="132" t="s">
        <v>2</v>
      </c>
      <c r="Z2" s="121" t="s">
        <v>1</v>
      </c>
      <c r="AA2" s="121" t="s">
        <v>1</v>
      </c>
      <c r="AB2" s="121" t="s">
        <v>1</v>
      </c>
      <c r="AC2" s="132" t="s">
        <v>1</v>
      </c>
      <c r="AD2" s="121" t="s">
        <v>2</v>
      </c>
      <c r="AE2" s="132" t="s">
        <v>2</v>
      </c>
      <c r="AF2" s="121" t="s">
        <v>2</v>
      </c>
      <c r="AG2" s="121" t="s">
        <v>2</v>
      </c>
      <c r="AH2" s="77" t="s">
        <v>1</v>
      </c>
      <c r="AI2" s="77" t="s">
        <v>2</v>
      </c>
      <c r="AJ2" s="77" t="s">
        <v>1</v>
      </c>
      <c r="AK2" s="77" t="s">
        <v>2</v>
      </c>
      <c r="AL2" s="77" t="s">
        <v>1</v>
      </c>
      <c r="AM2" s="77" t="s">
        <v>2</v>
      </c>
      <c r="AN2" s="77" t="s">
        <v>1</v>
      </c>
      <c r="AO2" s="77" t="s">
        <v>2</v>
      </c>
      <c r="AQ2" s="42"/>
      <c r="AR2" s="318" t="s">
        <v>37</v>
      </c>
      <c r="AS2" s="319"/>
      <c r="AT2" s="319"/>
      <c r="AU2" s="319"/>
      <c r="AV2" s="319"/>
      <c r="AW2" s="319"/>
      <c r="AX2" s="319"/>
      <c r="AY2" s="319"/>
      <c r="AZ2" s="320"/>
    </row>
    <row r="3" spans="1:52" ht="45.75" thickBot="1" x14ac:dyDescent="0.3">
      <c r="A3" s="76" t="s">
        <v>46</v>
      </c>
      <c r="B3" s="122" t="s">
        <v>30</v>
      </c>
      <c r="C3" s="133" t="s">
        <v>31</v>
      </c>
      <c r="D3" s="123" t="s">
        <v>32</v>
      </c>
      <c r="E3" s="123" t="s">
        <v>33</v>
      </c>
      <c r="F3" s="122" t="s">
        <v>30</v>
      </c>
      <c r="G3" s="133" t="s">
        <v>31</v>
      </c>
      <c r="H3" s="123" t="s">
        <v>32</v>
      </c>
      <c r="I3" s="123" t="s">
        <v>33</v>
      </c>
      <c r="J3" s="122" t="s">
        <v>30</v>
      </c>
      <c r="K3" s="133" t="s">
        <v>31</v>
      </c>
      <c r="L3" s="123" t="s">
        <v>32</v>
      </c>
      <c r="M3" s="123" t="s">
        <v>33</v>
      </c>
      <c r="N3" s="122" t="s">
        <v>30</v>
      </c>
      <c r="O3" s="133" t="s">
        <v>31</v>
      </c>
      <c r="P3" s="123" t="s">
        <v>32</v>
      </c>
      <c r="Q3" s="123" t="s">
        <v>33</v>
      </c>
      <c r="R3" s="122" t="s">
        <v>30</v>
      </c>
      <c r="S3" s="123" t="s">
        <v>31</v>
      </c>
      <c r="T3" s="123" t="s">
        <v>32</v>
      </c>
      <c r="U3" s="133" t="s">
        <v>33</v>
      </c>
      <c r="V3" s="122" t="s">
        <v>30</v>
      </c>
      <c r="W3" s="123" t="s">
        <v>31</v>
      </c>
      <c r="X3" s="123" t="s">
        <v>32</v>
      </c>
      <c r="Y3" s="133" t="s">
        <v>33</v>
      </c>
      <c r="Z3" s="122" t="s">
        <v>30</v>
      </c>
      <c r="AA3" s="123" t="s">
        <v>31</v>
      </c>
      <c r="AB3" s="123" t="s">
        <v>32</v>
      </c>
      <c r="AC3" s="133" t="s">
        <v>33</v>
      </c>
      <c r="AD3" s="122" t="s">
        <v>30</v>
      </c>
      <c r="AE3" s="133" t="s">
        <v>31</v>
      </c>
      <c r="AF3" s="123" t="s">
        <v>32</v>
      </c>
      <c r="AG3" s="123" t="s">
        <v>33</v>
      </c>
      <c r="AH3" s="78" t="s">
        <v>47</v>
      </c>
      <c r="AI3" s="78" t="s">
        <v>47</v>
      </c>
      <c r="AJ3" s="78" t="s">
        <v>47</v>
      </c>
      <c r="AK3" s="78" t="s">
        <v>47</v>
      </c>
      <c r="AL3" s="78" t="s">
        <v>47</v>
      </c>
      <c r="AM3" s="78" t="s">
        <v>47</v>
      </c>
      <c r="AN3" s="78" t="s">
        <v>47</v>
      </c>
      <c r="AO3" s="78" t="s">
        <v>47</v>
      </c>
      <c r="AQ3" s="43"/>
      <c r="AR3" s="318" t="s">
        <v>41</v>
      </c>
      <c r="AS3" s="319"/>
      <c r="AT3" s="319"/>
      <c r="AU3" s="320"/>
      <c r="AV3" s="60"/>
      <c r="AW3" s="319" t="s">
        <v>42</v>
      </c>
      <c r="AX3" s="319"/>
      <c r="AY3" s="319"/>
      <c r="AZ3" s="320"/>
    </row>
    <row r="4" spans="1:52" ht="15.75" thickBot="1" x14ac:dyDescent="0.3">
      <c r="A4">
        <v>0</v>
      </c>
      <c r="B4" s="126">
        <v>1</v>
      </c>
      <c r="C4" s="134">
        <v>1</v>
      </c>
      <c r="D4" s="127">
        <v>1</v>
      </c>
      <c r="E4" s="127">
        <v>1</v>
      </c>
      <c r="F4" s="128">
        <v>1</v>
      </c>
      <c r="G4" s="134">
        <v>1</v>
      </c>
      <c r="H4" s="127">
        <v>1</v>
      </c>
      <c r="I4" s="129">
        <v>1</v>
      </c>
      <c r="J4" s="126">
        <v>1</v>
      </c>
      <c r="K4" s="134">
        <v>1</v>
      </c>
      <c r="L4" s="127">
        <v>1</v>
      </c>
      <c r="M4" s="127">
        <v>1</v>
      </c>
      <c r="N4" s="128">
        <v>1</v>
      </c>
      <c r="O4" s="134">
        <v>1</v>
      </c>
      <c r="P4" s="127">
        <v>1</v>
      </c>
      <c r="Q4" s="129">
        <v>1</v>
      </c>
      <c r="R4" s="126">
        <v>1</v>
      </c>
      <c r="S4" s="127">
        <v>1</v>
      </c>
      <c r="T4" s="127">
        <v>1</v>
      </c>
      <c r="U4" s="134">
        <v>1</v>
      </c>
      <c r="V4" s="128">
        <v>1</v>
      </c>
      <c r="W4" s="127">
        <v>1</v>
      </c>
      <c r="X4" s="127">
        <v>1</v>
      </c>
      <c r="Y4" s="136">
        <v>1</v>
      </c>
      <c r="Z4" s="126">
        <v>1</v>
      </c>
      <c r="AA4" s="127">
        <v>1</v>
      </c>
      <c r="AB4" s="127">
        <v>1</v>
      </c>
      <c r="AC4" s="134">
        <v>1</v>
      </c>
      <c r="AD4" s="128">
        <v>1</v>
      </c>
      <c r="AE4" s="134">
        <v>1</v>
      </c>
      <c r="AF4" s="127">
        <v>1</v>
      </c>
      <c r="AG4" s="129">
        <v>1</v>
      </c>
      <c r="AH4" s="130">
        <v>1</v>
      </c>
      <c r="AI4" s="127">
        <v>1</v>
      </c>
      <c r="AJ4" s="127">
        <v>1</v>
      </c>
      <c r="AK4" s="127">
        <v>1</v>
      </c>
      <c r="AL4" s="127">
        <v>1</v>
      </c>
      <c r="AM4" s="127">
        <v>1</v>
      </c>
      <c r="AN4" s="127">
        <v>1</v>
      </c>
      <c r="AO4" s="131">
        <v>1</v>
      </c>
      <c r="AQ4" s="44"/>
      <c r="AR4" s="45" t="s">
        <v>30</v>
      </c>
      <c r="AS4" s="66" t="s">
        <v>31</v>
      </c>
      <c r="AT4" s="45" t="s">
        <v>32</v>
      </c>
      <c r="AU4" s="46" t="s">
        <v>33</v>
      </c>
      <c r="AV4" s="45"/>
      <c r="AW4" s="45" t="s">
        <v>30</v>
      </c>
      <c r="AX4" s="66" t="s">
        <v>31</v>
      </c>
      <c r="AY4" s="45" t="s">
        <v>32</v>
      </c>
      <c r="AZ4" s="46" t="s">
        <v>33</v>
      </c>
    </row>
    <row r="5" spans="1:52" x14ac:dyDescent="0.25">
      <c r="A5">
        <v>1</v>
      </c>
      <c r="B5" s="126">
        <f>EXP(-(EXP(-$AR$6)*$A5))</f>
        <v>0.95830573272288799</v>
      </c>
      <c r="C5" s="134">
        <f>EXP(-EXP(-($AS$6/EXP($AS$7)))*$A5^(1/EXP($AS$7)))</f>
        <v>0.99926751610111708</v>
      </c>
      <c r="D5" s="127">
        <f>1 - _xlfn.NORM.S.DIST(((LN($A5) - $AT$6)/EXP($AT$7)), TRUE)</f>
        <v>0.99998522653267941</v>
      </c>
      <c r="E5" s="127">
        <f>1/(1+EXP(-($AU$6/EXP($AU$7)))*$A5^(1/EXP($AU$7)))</f>
        <v>0.99964929700235561</v>
      </c>
      <c r="F5" s="128">
        <f>EXP(-(EXP(-$AW$6)*$A5))</f>
        <v>0.95237934737458863</v>
      </c>
      <c r="G5" s="134">
        <f>EXP(-EXP(-($AX$6/EXP($AX$7)))*$A5^(1/EXP($AX$7)))</f>
        <v>0.9998275443911625</v>
      </c>
      <c r="H5" s="127">
        <f>1 - _xlfn.NORM.S.DIST(((LN($A5) - $AY$6)/EXP($AY$7)), TRUE)</f>
        <v>0.99999991567758983</v>
      </c>
      <c r="I5" s="129">
        <f>1/(1+EXP(-($AZ$6/EXP($AZ$7)))*$A5^(1/EXP($AZ$7)))</f>
        <v>0.99997046747730511</v>
      </c>
      <c r="J5" s="126">
        <f>EXP(-(EXP(-$AR$13)*$A5))</f>
        <v>0.9395172085648168</v>
      </c>
      <c r="K5" s="134">
        <f>EXP(-EXP(-($AS$13/EXP($AS$14)))*$A5^(1/EXP($AS$14)))</f>
        <v>0.9935953120300286</v>
      </c>
      <c r="L5" s="127">
        <f>1 - _xlfn.NORM.S.DIST(((LN($A5) - $AT$13)/EXP($AT$14)), TRUE)</f>
        <v>0.99939410210822588</v>
      </c>
      <c r="M5" s="127">
        <f>1/(1+EXP(-($AU$13/EXP($AU$14)))*$A5^(1/EXP($AU$14)))</f>
        <v>0.99724829054137876</v>
      </c>
      <c r="N5" s="128">
        <f>EXP(-(EXP(-$AW$13)*$A5))</f>
        <v>0.93801063057792655</v>
      </c>
      <c r="O5" s="134">
        <f>EXP(-EXP(-($AS$13/EXP($AS$14)))*$A5^(1/EXP($AS$14)))</f>
        <v>0.9935953120300286</v>
      </c>
      <c r="P5" s="127">
        <f>1 - _xlfn.NORM.S.DIST(((LN($A5) - $AY$13)/EXP($AY$14)), TRUE)</f>
        <v>0.9999970905192781</v>
      </c>
      <c r="Q5" s="129">
        <f>1/(1+EXP(-($AZ$13/EXP($AZ$14)))*$A5^(1/EXP($AZ$14)))</f>
        <v>0.99974524106405038</v>
      </c>
      <c r="R5" s="126">
        <f>EXP(-(EXP(-$AR$22)*$A5))</f>
        <v>0.95003335613999418</v>
      </c>
      <c r="S5" s="127">
        <f>EXP(-EXP(-($AS$22/EXP($AS$23)))*$A5^(1/EXP($AS$23)))</f>
        <v>0.99474950572809506</v>
      </c>
      <c r="T5" s="127">
        <f>1 - _xlfn.NORM.S.DIST(((LN($A5) - $AT$22)/EXP($AT$23)), TRUE)</f>
        <v>0.99996107775074039</v>
      </c>
      <c r="U5" s="134">
        <f>1/(1+EXP(-($AU$22/EXP($AU$23)))*$A5^(1/EXP($AU$23)))</f>
        <v>0.99939209131849549</v>
      </c>
      <c r="V5" s="128">
        <f>EXP(-(EXP(-$AW$22)*$A5))</f>
        <v>0.93661866657903492</v>
      </c>
      <c r="W5" s="127">
        <f>EXP(-EXP(-($AX$22/EXP($AX$23)))*$A5^(1/EXP($AX$23)))</f>
        <v>0.99875053314278939</v>
      </c>
      <c r="X5" s="127">
        <f>1 - _xlfn.NORM.S.DIST(((LN($A5) - $AY$22)/EXP($AY$23)), TRUE)</f>
        <v>0.99999998113747546</v>
      </c>
      <c r="Y5" s="136">
        <f>1/(1+EXP(-($AZ$22/EXP($AZ$23)))*$A5^(1/EXP($AZ$23)))</f>
        <v>0.99996459841451835</v>
      </c>
      <c r="Z5" s="126">
        <f>EXP(-(EXP(-$AR$29)*$A5))</f>
        <v>0.93902324769736889</v>
      </c>
      <c r="AA5" s="127">
        <f>EXP(-EXP(-($AS$29/EXP($AS$30)))*$A5^(1/EXP($AS$30)))</f>
        <v>0.98730571317777105</v>
      </c>
      <c r="AB5" s="127">
        <f>1 - _xlfn.NORM.S.DIST(((LN($A5) - $AT$29)/EXP($AT$30)), TRUE)</f>
        <v>0.999838332983217</v>
      </c>
      <c r="AC5" s="134">
        <f>1/(1+EXP(-($AU$29/EXP($AU$30)))*$A5^(1/EXP($AU$30)))</f>
        <v>0.99800483984083721</v>
      </c>
      <c r="AD5" s="128">
        <f>EXP(-(EXP(-$AW$29)*$A5))</f>
        <v>0.92587196704846741</v>
      </c>
      <c r="AE5" s="134">
        <f>EXP(-EXP(-($AY$29/EXP($AY$30)))*$A5^(1/EXP($AY$30)))</f>
        <v>0.98866604637990974</v>
      </c>
      <c r="AF5" s="127">
        <f>1 - _xlfn.NORM.S.DIST(((LN($A5) - $AY$29)/EXP($AY$30)), TRUE)</f>
        <v>0.99999616615134812</v>
      </c>
      <c r="AG5" s="129">
        <f>1/(1+EXP(-($AZ$29/EXP($AZ$30)))*$A5^(1/EXP($AZ$30)))</f>
        <v>0.99972564575847178</v>
      </c>
      <c r="AH5" s="130">
        <f>AVERAGEIFS(Observed_KM!B:B,Observed_KM!A:A,"&gt;"&amp;'No censoring_KM'!$A4,Observed_KM!A:A,"&lt;="&amp;'No censoring_KM'!$A5)</f>
        <v>0.99861</v>
      </c>
      <c r="AI5" s="127">
        <f>AVERAGEIFS(Observed_KM!D:D,Observed_KM!C:C,"&gt;"&amp;'No censoring_KM'!$A4,Observed_KM!C:C,"&lt;="&amp;'No censoring_KM'!$A5)</f>
        <v>0.99665999999999999</v>
      </c>
      <c r="AJ5" s="127">
        <f>AVERAGEIFS(Observed_KM!F:F,Observed_KM!E:E,"&gt;"&amp;'No censoring_KM'!$A4,Observed_KM!E:E,"&lt;="&amp;'No censoring_KM'!$A5)</f>
        <v>0.99621000000000004</v>
      </c>
      <c r="AK5" s="127">
        <v>1</v>
      </c>
      <c r="AL5" s="127">
        <v>1</v>
      </c>
      <c r="AM5" s="127">
        <v>1</v>
      </c>
      <c r="AN5" s="127">
        <v>1</v>
      </c>
      <c r="AO5" s="131">
        <v>1</v>
      </c>
      <c r="AQ5" s="43" t="s">
        <v>34</v>
      </c>
      <c r="AR5" s="47">
        <v>988.24141899999995</v>
      </c>
      <c r="AS5" s="67">
        <v>930.70745099999999</v>
      </c>
      <c r="AT5" s="49">
        <v>966.95540830000004</v>
      </c>
      <c r="AU5" s="50">
        <v>962.80684110000004</v>
      </c>
      <c r="AV5" s="53" t="s">
        <v>34</v>
      </c>
      <c r="AW5" s="51">
        <v>1899.7921470000001</v>
      </c>
      <c r="AX5" s="70">
        <v>1725.241665</v>
      </c>
      <c r="AY5" s="53">
        <v>1799.1571670999999</v>
      </c>
      <c r="AZ5" s="54">
        <v>1773.378119</v>
      </c>
    </row>
    <row r="6" spans="1:52" x14ac:dyDescent="0.25">
      <c r="A6">
        <v>2</v>
      </c>
      <c r="B6" s="126">
        <f t="shared" ref="B6:B43" si="0">EXP(-(EXP(-$AR$6)*$A6))</f>
        <v>0.9183498773695512</v>
      </c>
      <c r="C6" s="134">
        <f t="shared" ref="C6:C43" si="1">EXP(-EXP(-($AS$6/EXP($AS$7)))*$A6^(1/EXP($AS$7)))</f>
        <v>0.99658045327670075</v>
      </c>
      <c r="D6" s="127">
        <f t="shared" ref="D6:D43" si="2">1 - _xlfn.NORM.S.DIST(((LN($A6) - $AT$6)/EXP($AT$7)), TRUE)</f>
        <v>0.99930746644144985</v>
      </c>
      <c r="E6" s="127">
        <f t="shared" ref="E6:E43" si="3">1/(1+EXP(-($AU$6/EXP($AU$7)))*$A6^(1/EXP($AU$7)))</f>
        <v>0.99787927946656874</v>
      </c>
      <c r="F6" s="128">
        <f t="shared" ref="F6:F43" si="4">EXP(-(EXP(-$AW$6)*$A6))</f>
        <v>0.90702642130564748</v>
      </c>
      <c r="G6" s="134">
        <f t="shared" ref="G6:G43" si="5">EXP(-EXP(-($AX$6/EXP($AX$7)))*$A6^(1/EXP($AX$7)))</f>
        <v>0.99881526928350473</v>
      </c>
      <c r="H6" s="127">
        <f t="shared" ref="H6:H43" si="6">1 - _xlfn.NORM.S.DIST(((LN($A6) - $AY$6)/EXP($AY$7)), TRUE)</f>
        <v>0.99996520480963191</v>
      </c>
      <c r="I6" s="129">
        <f t="shared" ref="I6:I43" si="7">1/(1+EXP(-($AZ$6/EXP($AZ$7)))*$A6^(1/EXP($AZ$7)))</f>
        <v>0.99966191635244761</v>
      </c>
      <c r="J6" s="126">
        <f t="shared" ref="J6:J43" si="8">EXP(-(EXP(-$AR$13)*$A6))</f>
        <v>0.8826925851894255</v>
      </c>
      <c r="K6" s="134">
        <f t="shared" ref="K6:K43" si="9">EXP(-EXP(-($AS$13/EXP($AS$14)))*$A6^(1/EXP($AS$14)))</f>
        <v>0.97848071434109263</v>
      </c>
      <c r="L6" s="127">
        <f t="shared" ref="L6:L43" si="10">1 - _xlfn.NORM.S.DIST(((LN($A6) - $AT$13)/EXP($AT$14)), TRUE)</f>
        <v>0.99059666556077641</v>
      </c>
      <c r="M6" s="127">
        <f t="shared" ref="M6:M43" si="11">1/(1+EXP(-($AU$13/EXP($AU$14)))*$A6^(1/EXP($AU$14)))</f>
        <v>0.98697388459339819</v>
      </c>
      <c r="N6" s="128">
        <f t="shared" ref="N6:N43" si="12">EXP(-(EXP(-$AW$13)*$A6))</f>
        <v>0.87986394307719951</v>
      </c>
      <c r="O6" s="134">
        <f t="shared" ref="O6:O43" si="13">EXP(-EXP(-($AS$13/EXP($AS$14)))*$A6^(1/EXP($AS$14)))</f>
        <v>0.97848071434109263</v>
      </c>
      <c r="P6" s="127">
        <f t="shared" ref="P6:P43" si="14">1 - _xlfn.NORM.S.DIST(((LN($A6) - $AY$13)/EXP($AY$14)), TRUE)</f>
        <v>0.99955866278773142</v>
      </c>
      <c r="Q6" s="129">
        <f t="shared" ref="Q6:Q43" si="15">1/(1+EXP(-($AZ$13/EXP($AZ$14)))*$A6^(1/EXP($AZ$14)))</f>
        <v>0.99780280541450972</v>
      </c>
      <c r="R6" s="126">
        <f t="shared" ref="R6:R43" si="16">EXP(-(EXP(-$AR$22)*$A6))</f>
        <v>0.90256337777862106</v>
      </c>
      <c r="S6" s="127">
        <f t="shared" ref="S6:S43" si="17">EXP(-EXP(-($AS$22/EXP($AS$23)))*$A6^(1/EXP($AS$23)))</f>
        <v>0.98221753092017638</v>
      </c>
      <c r="T6" s="127">
        <f t="shared" ref="T6:T43" si="18">1 - _xlfn.NORM.S.DIST(((LN($A6) - $AT$22)/EXP($AT$23)), TRUE)</f>
        <v>0.9983302755295862</v>
      </c>
      <c r="U6" s="134">
        <f t="shared" ref="U6:U43" si="19">1/(1+EXP(-($AU$22/EXP($AU$23)))*$A6^(1/EXP($AU$23)))</f>
        <v>0.99596217158310041</v>
      </c>
      <c r="V6" s="128">
        <f t="shared" ref="V6:V43" si="20">EXP(-(EXP(-$AW$22)*$A6))</f>
        <v>0.87725452658428948</v>
      </c>
      <c r="W6" s="127">
        <f t="shared" ref="W6:W43" si="21">EXP(-EXP(-($AX$22/EXP($AX$23)))*$A6^(1/EXP($AX$23)))</f>
        <v>0.99347234709352061</v>
      </c>
      <c r="X6" s="127">
        <f t="shared" ref="X6:X43" si="22">1 - _xlfn.NORM.S.DIST(((LN($A6) - $AY$22)/EXP($AY$23)), TRUE)</f>
        <v>0.99997177791007597</v>
      </c>
      <c r="Y6" s="136">
        <f t="shared" ref="Y6:Y43" si="23">1/(1+EXP(-($AZ$22/EXP($AZ$23)))*$A6^(1/EXP($AZ$23)))</f>
        <v>0.99945753712727725</v>
      </c>
      <c r="Z6" s="126">
        <f t="shared" ref="Z6:Z43" si="24">EXP(-(EXP(-$AR$29)*$A6))</f>
        <v>0.88176465971611429</v>
      </c>
      <c r="AA6" s="127">
        <f t="shared" ref="AA6:AA43" si="25">EXP(-EXP(-($AS$29/EXP($AS$30)))*$A6^(1/EXP($AS$30)))</f>
        <v>0.96303907845778602</v>
      </c>
      <c r="AB6" s="127">
        <f t="shared" ref="AB6:AB43" si="26">1 - _xlfn.NORM.S.DIST(((LN($A6) - $AT$29)/EXP($AT$30)), TRUE)</f>
        <v>0.99524692235607481</v>
      </c>
      <c r="AC6" s="134">
        <f t="shared" ref="AC6:AC43" si="27">1/(1+EXP(-($AU$29/EXP($AU$30)))*$A6^(1/EXP($AU$30)))</f>
        <v>0.98868127635458714</v>
      </c>
      <c r="AD6" s="128">
        <f t="shared" ref="AD6:AD43" si="28">EXP(-(EXP(-$AW$29)*$A6))</f>
        <v>0.85723889936619846</v>
      </c>
      <c r="AE6" s="134">
        <f t="shared" ref="AE6:AE43" si="29">EXP(-EXP(-($AY$29/EXP($AY$30)))*$A6^(1/EXP($AY$30)))</f>
        <v>0.95970891083179999</v>
      </c>
      <c r="AF6" s="127">
        <f t="shared" ref="AF6:AF43" si="30">1 - _xlfn.NORM.S.DIST(((LN($A6) - $AY$29)/EXP($AY$30)), TRUE)</f>
        <v>0.9992914193424951</v>
      </c>
      <c r="AG6" s="129">
        <f t="shared" ref="AG6:AG43" si="31">1/(1+EXP(-($AZ$29/EXP($AZ$30)))*$A6^(1/EXP($AZ$30)))</f>
        <v>0.99725426643717274</v>
      </c>
      <c r="AH6" s="130">
        <f>AVERAGEIFS(Observed_KM!B:B,Observed_KM!A:A,"&gt;"&amp;'No censoring_KM'!$A5,Observed_KM!A:A,"&lt;="&amp;'No censoring_KM'!$A6)</f>
        <v>0.99722</v>
      </c>
      <c r="AI6" s="127">
        <f>AVERAGEIFS(Observed_KM!D:D,Observed_KM!C:C,"&gt;"&amp;'No censoring_KM'!$A5,Observed_KM!C:C,"&lt;="&amp;'No censoring_KM'!$A6)</f>
        <v>0.99626499999999996</v>
      </c>
      <c r="AJ6" s="127">
        <f>AVERAGEIFS(Observed_KM!F:F,Observed_KM!E:E,"&gt;"&amp;'No censoring_KM'!$A5,Observed_KM!E:E,"&lt;="&amp;'No censoring_KM'!$A6)</f>
        <v>0.98881333333333343</v>
      </c>
      <c r="AK6" s="127">
        <f>AVERAGEIFS(Observed_KM!H:H,Observed_KM!G:G,"&gt;"&amp;'No censoring_KM'!$A5,Observed_KM!G:G,"&lt;="&amp;'No censoring_KM'!$A6)</f>
        <v>1</v>
      </c>
      <c r="AL6" s="127">
        <f>AVERAGEIFS(Observed_KM!J:J,Observed_KM!I:I,"&gt;"&amp;'No censoring_KM'!$A5,Observed_KM!I:I,"&lt;="&amp;'No censoring_KM'!$A6)</f>
        <v>1</v>
      </c>
      <c r="AM6" s="127">
        <f>AVERAGEIFS(Observed_KM!L:L,Observed_KM!K:K,"&gt;"&amp;'No censoring_KM'!$A5,Observed_KM!K:K,"&lt;="&amp;'No censoring_KM'!$A6)</f>
        <v>1</v>
      </c>
      <c r="AN6" s="127">
        <f>AVERAGEIFS(Observed_KM!N:N,Observed_KM!M:M,"&gt;"&amp;'No censoring_KM'!$A5,Observed_KM!M:M,"&lt;="&amp;'No censoring_KM'!$A6)</f>
        <v>0.99974333333333332</v>
      </c>
      <c r="AO6" s="131">
        <f>AVERAGEIFS(Observed_KM!P:P,Observed_KM!O:O,"&gt;"&amp;'No censoring_KM'!$A5,Observed_KM!O:O,"&lt;="&amp;'No censoring_KM'!$A6)</f>
        <v>1</v>
      </c>
      <c r="AQ6" s="43" t="s">
        <v>35</v>
      </c>
      <c r="AR6" s="55">
        <v>3.1561729999999999</v>
      </c>
      <c r="AS6" s="68">
        <v>3.2445390000000001</v>
      </c>
      <c r="AT6" s="16">
        <v>2.9567714</v>
      </c>
      <c r="AU6" s="56">
        <v>3.0611250999999999</v>
      </c>
      <c r="AV6" s="16" t="s">
        <v>43</v>
      </c>
      <c r="AW6" s="16">
        <v>3.0201920000000002</v>
      </c>
      <c r="AX6" s="68">
        <v>3.1158960000000002</v>
      </c>
      <c r="AY6" s="16">
        <v>2.8930978000000001</v>
      </c>
      <c r="AZ6" s="56">
        <v>2.965214</v>
      </c>
    </row>
    <row r="7" spans="1:52" ht="15.75" thickBot="1" x14ac:dyDescent="0.3">
      <c r="A7">
        <v>3</v>
      </c>
      <c r="B7" s="126">
        <f t="shared" si="0"/>
        <v>0.880059952128602</v>
      </c>
      <c r="C7" s="134">
        <f t="shared" si="1"/>
        <v>0.99159260190126441</v>
      </c>
      <c r="D7" s="127">
        <f t="shared" si="2"/>
        <v>0.99566701975125182</v>
      </c>
      <c r="E7" s="127">
        <f t="shared" si="3"/>
        <v>0.99394114943823519</v>
      </c>
      <c r="F7" s="128">
        <f t="shared" si="4"/>
        <v>0.86383323117458122</v>
      </c>
      <c r="G7" s="134">
        <f t="shared" si="5"/>
        <v>0.99634581223352747</v>
      </c>
      <c r="H7" s="127">
        <f t="shared" si="6"/>
        <v>0.99941185833573154</v>
      </c>
      <c r="I7" s="129">
        <f t="shared" si="7"/>
        <v>0.99859410776120516</v>
      </c>
      <c r="J7" s="126">
        <f t="shared" si="8"/>
        <v>0.82930487365803074</v>
      </c>
      <c r="K7" s="134">
        <f t="shared" si="9"/>
        <v>0.95657262411078714</v>
      </c>
      <c r="L7" s="127">
        <f t="shared" si="10"/>
        <v>0.96642186897640059</v>
      </c>
      <c r="M7" s="127">
        <f t="shared" si="11"/>
        <v>0.96808266971120971</v>
      </c>
      <c r="N7" s="128">
        <f t="shared" si="12"/>
        <v>0.8253217320686248</v>
      </c>
      <c r="O7" s="134">
        <f t="shared" si="13"/>
        <v>0.95657262411078714</v>
      </c>
      <c r="P7" s="127">
        <f t="shared" si="14"/>
        <v>0.99559320374399618</v>
      </c>
      <c r="Q7" s="129">
        <f t="shared" si="15"/>
        <v>0.99228516482130324</v>
      </c>
      <c r="R7" s="126">
        <f t="shared" si="16"/>
        <v>0.85746531492007272</v>
      </c>
      <c r="S7" s="127">
        <f t="shared" si="17"/>
        <v>0.96390560351781041</v>
      </c>
      <c r="T7" s="127">
        <f t="shared" si="18"/>
        <v>0.990361414304881</v>
      </c>
      <c r="U7" s="134">
        <f t="shared" si="19"/>
        <v>0.98785239419583848</v>
      </c>
      <c r="V7" s="128">
        <f t="shared" si="20"/>
        <v>0.82165296493979978</v>
      </c>
      <c r="W7" s="127">
        <f t="shared" si="21"/>
        <v>0.98289465378392349</v>
      </c>
      <c r="X7" s="127">
        <f t="shared" si="22"/>
        <v>0.9992245332840396</v>
      </c>
      <c r="Y7" s="136">
        <f t="shared" si="23"/>
        <v>0.99732726474104871</v>
      </c>
      <c r="Z7" s="126">
        <f t="shared" si="24"/>
        <v>0.82799751447139103</v>
      </c>
      <c r="AA7" s="127">
        <f t="shared" si="25"/>
        <v>0.93157055669120747</v>
      </c>
      <c r="AB7" s="127">
        <f t="shared" si="26"/>
        <v>0.9776164268858768</v>
      </c>
      <c r="AC7" s="134">
        <f t="shared" si="27"/>
        <v>0.96920380818415341</v>
      </c>
      <c r="AD7" s="128">
        <f t="shared" si="28"/>
        <v>0.79369346598664536</v>
      </c>
      <c r="AE7" s="134">
        <f t="shared" si="29"/>
        <v>0.91657377826921016</v>
      </c>
      <c r="AF7" s="127">
        <f t="shared" si="30"/>
        <v>0.99266759137193872</v>
      </c>
      <c r="AG7" s="129">
        <f t="shared" si="31"/>
        <v>0.98950303548068275</v>
      </c>
      <c r="AH7" s="130">
        <f>AVERAGEIFS(Observed_KM!B:B,Observed_KM!A:A,"&gt;"&amp;'No censoring_KM'!$A6,Observed_KM!A:A,"&lt;="&amp;'No censoring_KM'!$A7)</f>
        <v>0.9923766666666668</v>
      </c>
      <c r="AI7" s="127">
        <f>AVERAGEIFS(Observed_KM!D:D,Observed_KM!C:C,"&gt;"&amp;'No censoring_KM'!$A6,Observed_KM!C:C,"&lt;="&amp;'No censoring_KM'!$A7)</f>
        <v>0.99518333333333331</v>
      </c>
      <c r="AJ7" s="127">
        <f>AVERAGEIFS(Observed_KM!F:F,Observed_KM!E:E,"&gt;"&amp;'No censoring_KM'!$A6,Observed_KM!E:E,"&lt;="&amp;'No censoring_KM'!$A7)</f>
        <v>0.97564499999999998</v>
      </c>
      <c r="AK7" s="127">
        <f>AVERAGEIFS(Observed_KM!H:H,Observed_KM!G:G,"&gt;"&amp;'No censoring_KM'!$A6,Observed_KM!G:G,"&lt;="&amp;'No censoring_KM'!$A7)</f>
        <v>0.99354666666666669</v>
      </c>
      <c r="AL7" s="127">
        <f>AVERAGEIFS(Observed_KM!J:J,Observed_KM!I:I,"&gt;"&amp;'No censoring_KM'!$A6,Observed_KM!I:I,"&lt;="&amp;'No censoring_KM'!$A7)</f>
        <v>0.97645749999999998</v>
      </c>
      <c r="AM7" s="127">
        <f>AVERAGEIFS(Observed_KM!L:L,Observed_KM!K:K,"&gt;"&amp;'No censoring_KM'!$A6,Observed_KM!K:K,"&lt;="&amp;'No censoring_KM'!$A7)</f>
        <v>0.99937500000000001</v>
      </c>
      <c r="AN7" s="127">
        <f>AVERAGEIFS(Observed_KM!N:N,Observed_KM!M:M,"&gt;"&amp;'No censoring_KM'!$A6,Observed_KM!M:M,"&lt;="&amp;'No censoring_KM'!$A7)</f>
        <v>0.99226666666666663</v>
      </c>
      <c r="AO7" s="131">
        <f>AVERAGEIFS(Observed_KM!P:P,Observed_KM!O:O,"&gt;"&amp;'No censoring_KM'!$A6,Observed_KM!O:O,"&lt;="&amp;'No censoring_KM'!$A7)</f>
        <v>0.99633749999999988</v>
      </c>
      <c r="AQ7" s="44" t="s">
        <v>36</v>
      </c>
      <c r="AR7" s="57" t="s">
        <v>45</v>
      </c>
      <c r="AS7" s="69">
        <v>-0.79970200000000002</v>
      </c>
      <c r="AT7" s="58">
        <v>-0.34547870000000003</v>
      </c>
      <c r="AU7" s="59">
        <v>-0.95504579999999994</v>
      </c>
      <c r="AV7" s="58" t="s">
        <v>44</v>
      </c>
      <c r="AW7" s="57" t="s">
        <v>45</v>
      </c>
      <c r="AX7" s="69">
        <v>-1.0228079999999999</v>
      </c>
      <c r="AY7" s="58">
        <v>-0.59226429999999997</v>
      </c>
      <c r="AZ7" s="59">
        <v>-1.257736</v>
      </c>
    </row>
    <row r="8" spans="1:52" ht="15.75" thickBot="1" x14ac:dyDescent="0.3">
      <c r="A8">
        <v>4</v>
      </c>
      <c r="B8" s="126">
        <f t="shared" si="0"/>
        <v>0.84336649726466961</v>
      </c>
      <c r="C8" s="134">
        <f t="shared" si="1"/>
        <v>0.9841147295680962</v>
      </c>
      <c r="D8" s="127">
        <f t="shared" si="2"/>
        <v>0.98674164690290977</v>
      </c>
      <c r="E8" s="127">
        <f t="shared" si="3"/>
        <v>0.98728947274323486</v>
      </c>
      <c r="F8" s="128">
        <f t="shared" si="4"/>
        <v>0.8226969289465299</v>
      </c>
      <c r="G8" s="134">
        <f t="shared" si="5"/>
        <v>0.99188532310573285</v>
      </c>
      <c r="H8" s="127">
        <f t="shared" si="6"/>
        <v>0.99677925253103428</v>
      </c>
      <c r="I8" s="129">
        <f t="shared" si="7"/>
        <v>0.9961421089151723</v>
      </c>
      <c r="J8" s="126">
        <f t="shared" si="8"/>
        <v>0.77914619994839118</v>
      </c>
      <c r="K8" s="134">
        <f t="shared" si="9"/>
        <v>0.92899346307408259</v>
      </c>
      <c r="L8" s="127">
        <f t="shared" si="10"/>
        <v>0.9282106348340402</v>
      </c>
      <c r="M8" s="127">
        <f t="shared" si="11"/>
        <v>0.94062086685405522</v>
      </c>
      <c r="N8" s="128">
        <f t="shared" si="12"/>
        <v>0.77416055832735731</v>
      </c>
      <c r="O8" s="134">
        <f t="shared" si="13"/>
        <v>0.92899346307408259</v>
      </c>
      <c r="P8" s="127">
        <f t="shared" si="14"/>
        <v>0.98291631182418659</v>
      </c>
      <c r="Q8" s="129">
        <f t="shared" si="15"/>
        <v>0.9813266975136673</v>
      </c>
      <c r="R8" s="126">
        <f t="shared" si="16"/>
        <v>0.81462065090715374</v>
      </c>
      <c r="S8" s="127">
        <f t="shared" si="17"/>
        <v>0.9406787480674017</v>
      </c>
      <c r="T8" s="127">
        <f t="shared" si="18"/>
        <v>0.9724647963887626</v>
      </c>
      <c r="U8" s="134">
        <f t="shared" si="19"/>
        <v>0.97368956008423235</v>
      </c>
      <c r="V8" s="128">
        <f t="shared" si="20"/>
        <v>0.76957550441262579</v>
      </c>
      <c r="W8" s="127">
        <f t="shared" si="21"/>
        <v>0.96627650500851792</v>
      </c>
      <c r="X8" s="127">
        <f t="shared" si="22"/>
        <v>0.99466345170013004</v>
      </c>
      <c r="Y8" s="136">
        <f t="shared" si="23"/>
        <v>0.99174771034919351</v>
      </c>
      <c r="Z8" s="126">
        <f t="shared" si="24"/>
        <v>0.77750891512427478</v>
      </c>
      <c r="AA8" s="127">
        <f t="shared" si="25"/>
        <v>0.89491865682609451</v>
      </c>
      <c r="AB8" s="127">
        <f t="shared" si="26"/>
        <v>0.9441656517413165</v>
      </c>
      <c r="AC8" s="134">
        <f t="shared" si="27"/>
        <v>0.9384739014412139</v>
      </c>
      <c r="AD8" s="128">
        <f t="shared" si="28"/>
        <v>0.73485853058657125</v>
      </c>
      <c r="AE8" s="134">
        <f t="shared" si="29"/>
        <v>0.86210709325845425</v>
      </c>
      <c r="AF8" s="127">
        <f t="shared" si="30"/>
        <v>0.97180485606222755</v>
      </c>
      <c r="AG8" s="129">
        <f t="shared" si="31"/>
        <v>0.9731193213671756</v>
      </c>
      <c r="AH8" s="130">
        <f>AVERAGEIFS(Observed_KM!B:B,Observed_KM!A:A,"&gt;"&amp;'No censoring_KM'!$A7,Observed_KM!A:A,"&lt;="&amp;'No censoring_KM'!$A8)</f>
        <v>0.97648000000000001</v>
      </c>
      <c r="AI8" s="127">
        <f>AVERAGEIFS(Observed_KM!D:D,Observed_KM!C:C,"&gt;"&amp;'No censoring_KM'!$A7,Observed_KM!C:C,"&lt;="&amp;'No censoring_KM'!$A8)</f>
        <v>0.98943000000000003</v>
      </c>
      <c r="AJ8" s="127">
        <f>AVERAGEIFS(Observed_KM!F:F,Observed_KM!E:E,"&gt;"&amp;'No censoring_KM'!$A7,Observed_KM!E:E,"&lt;="&amp;'No censoring_KM'!$A8)</f>
        <v>0.95213000000000003</v>
      </c>
      <c r="AK8" s="127">
        <f>AVERAGEIFS(Observed_KM!H:H,Observed_KM!G:G,"&gt;"&amp;'No censoring_KM'!$A7,Observed_KM!G:G,"&lt;="&amp;'No censoring_KM'!$A8)</f>
        <v>0.98110999999999993</v>
      </c>
      <c r="AL8" s="127">
        <f>AVERAGEIFS(Observed_KM!J:J,Observed_KM!I:I,"&gt;"&amp;'No censoring_KM'!$A7,Observed_KM!I:I,"&lt;="&amp;'No censoring_KM'!$A8)</f>
        <v>0.94368857142857132</v>
      </c>
      <c r="AM8" s="127">
        <f>AVERAGEIFS(Observed_KM!L:L,Observed_KM!K:K,"&gt;"&amp;'No censoring_KM'!$A7,Observed_KM!K:K,"&lt;="&amp;'No censoring_KM'!$A8)</f>
        <v>0.99173499999999992</v>
      </c>
      <c r="AN8" s="127">
        <f>AVERAGEIFS(Observed_KM!N:N,Observed_KM!M:M,"&gt;"&amp;'No censoring_KM'!$A7,Observed_KM!M:M,"&lt;="&amp;'No censoring_KM'!$A8)</f>
        <v>0.97533000000000003</v>
      </c>
      <c r="AO8" s="131">
        <f>AVERAGEIFS(Observed_KM!P:P,Observed_KM!O:O,"&gt;"&amp;'No censoring_KM'!$A7,Observed_KM!O:O,"&lt;="&amp;'No censoring_KM'!$A8)</f>
        <v>0.98315000000000008</v>
      </c>
    </row>
    <row r="9" spans="1:52" ht="15.75" thickBot="1" x14ac:dyDescent="0.3">
      <c r="A9">
        <v>5</v>
      </c>
      <c r="B9" s="126">
        <f t="shared" si="0"/>
        <v>0.80820294911515478</v>
      </c>
      <c r="C9" s="134">
        <f t="shared" si="1"/>
        <v>0.97403550014556861</v>
      </c>
      <c r="D9" s="127">
        <f t="shared" si="2"/>
        <v>0.9715013947665625</v>
      </c>
      <c r="E9" s="127">
        <f t="shared" si="3"/>
        <v>0.97752520400660303</v>
      </c>
      <c r="F9" s="128">
        <f t="shared" si="4"/>
        <v>0.78351956427717451</v>
      </c>
      <c r="G9" s="134">
        <f t="shared" si="5"/>
        <v>0.98495962306467932</v>
      </c>
      <c r="H9" s="127">
        <f t="shared" si="6"/>
        <v>0.98985541667239318</v>
      </c>
      <c r="I9" s="129">
        <f t="shared" si="7"/>
        <v>0.99158153099448576</v>
      </c>
      <c r="J9" s="126">
        <f t="shared" si="8"/>
        <v>0.73202126283939706</v>
      </c>
      <c r="K9" s="134">
        <f t="shared" si="9"/>
        <v>0.89666810662098384</v>
      </c>
      <c r="L9" s="127">
        <f t="shared" si="10"/>
        <v>0.88042701322197281</v>
      </c>
      <c r="M9" s="127">
        <f t="shared" si="11"/>
        <v>0.90540269431562082</v>
      </c>
      <c r="N9" s="128">
        <f t="shared" si="12"/>
        <v>0.72617083348520417</v>
      </c>
      <c r="O9" s="134">
        <f t="shared" si="13"/>
        <v>0.89666810662098384</v>
      </c>
      <c r="P9" s="127">
        <f t="shared" si="14"/>
        <v>0.9581311773978084</v>
      </c>
      <c r="Q9" s="129">
        <f t="shared" si="15"/>
        <v>0.96329872793338223</v>
      </c>
      <c r="R9" s="126">
        <f t="shared" si="16"/>
        <v>0.77391679096226995</v>
      </c>
      <c r="S9" s="127">
        <f t="shared" si="17"/>
        <v>0.91324317189527526</v>
      </c>
      <c r="T9" s="127">
        <f t="shared" si="18"/>
        <v>0.94421112835710752</v>
      </c>
      <c r="U9" s="134">
        <f t="shared" si="19"/>
        <v>0.95259531840348821</v>
      </c>
      <c r="V9" s="128">
        <f t="shared" si="20"/>
        <v>0.72079878277484177</v>
      </c>
      <c r="W9" s="127">
        <f t="shared" si="21"/>
        <v>0.94321257674757564</v>
      </c>
      <c r="X9" s="127">
        <f t="shared" si="22"/>
        <v>0.98117790168104024</v>
      </c>
      <c r="Y9" s="136">
        <f t="shared" si="23"/>
        <v>0.98035623696495922</v>
      </c>
      <c r="Z9" s="126">
        <f t="shared" si="24"/>
        <v>0.73009894659365449</v>
      </c>
      <c r="AA9" s="127">
        <f t="shared" si="25"/>
        <v>0.85449955714877091</v>
      </c>
      <c r="AB9" s="127">
        <f t="shared" si="26"/>
        <v>0.89759857876224003</v>
      </c>
      <c r="AC9" s="134">
        <f t="shared" si="27"/>
        <v>0.89687645683092088</v>
      </c>
      <c r="AD9" s="128">
        <f t="shared" si="28"/>
        <v>0.68038491321653516</v>
      </c>
      <c r="AE9" s="134">
        <f t="shared" si="29"/>
        <v>0.79910443914085494</v>
      </c>
      <c r="AF9" s="127">
        <f t="shared" si="30"/>
        <v>0.9325340358553067</v>
      </c>
      <c r="AG9" s="129">
        <f t="shared" si="31"/>
        <v>0.94515190965423679</v>
      </c>
      <c r="AH9" s="130">
        <f>AVERAGEIFS(Observed_KM!B:B,Observed_KM!A:A,"&gt;"&amp;'No censoring_KM'!$A8,Observed_KM!A:A,"&lt;="&amp;'No censoring_KM'!$A9)</f>
        <v>0.96740000000000004</v>
      </c>
      <c r="AI9" s="127">
        <f>AVERAGEIFS(Observed_KM!D:D,Observed_KM!C:C,"&gt;"&amp;'No censoring_KM'!$A8,Observed_KM!C:C,"&lt;="&amp;'No censoring_KM'!$A9)</f>
        <v>0.97891499999999998</v>
      </c>
      <c r="AJ9" s="127">
        <f>AVERAGEIFS(Observed_KM!F:F,Observed_KM!E:E,"&gt;"&amp;'No censoring_KM'!$A8,Observed_KM!E:E,"&lt;="&amp;'No censoring_KM'!$A9)</f>
        <v>0.92394666666666669</v>
      </c>
      <c r="AK9" s="127">
        <f>AVERAGEIFS(Observed_KM!H:H,Observed_KM!G:G,"&gt;"&amp;'No censoring_KM'!$A8,Observed_KM!G:G,"&lt;="&amp;'No censoring_KM'!$A9)</f>
        <v>0.97245333333333328</v>
      </c>
      <c r="AL9" s="127">
        <f>AVERAGEIFS(Observed_KM!J:J,Observed_KM!I:I,"&gt;"&amp;'No censoring_KM'!$A8,Observed_KM!I:I,"&lt;="&amp;'No censoring_KM'!$A9)</f>
        <v>0.89635333333333334</v>
      </c>
      <c r="AM9" s="127">
        <f>AVERAGEIFS(Observed_KM!L:L,Observed_KM!K:K,"&gt;"&amp;'No censoring_KM'!$A8,Observed_KM!K:K,"&lt;="&amp;'No censoring_KM'!$A9)</f>
        <v>0.98691333333333331</v>
      </c>
      <c r="AN9" s="127">
        <f>AVERAGEIFS(Observed_KM!N:N,Observed_KM!M:M,"&gt;"&amp;'No censoring_KM'!$A8,Observed_KM!M:M,"&lt;="&amp;'No censoring_KM'!$A9)</f>
        <v>0.96169749999999998</v>
      </c>
      <c r="AO9" s="131">
        <f>AVERAGEIFS(Observed_KM!P:P,Observed_KM!O:O,"&gt;"&amp;'No censoring_KM'!$A8,Observed_KM!O:O,"&lt;="&amp;'No censoring_KM'!$A9)</f>
        <v>0.946326</v>
      </c>
      <c r="AQ9" s="42"/>
      <c r="AR9" s="318" t="s">
        <v>39</v>
      </c>
      <c r="AS9" s="319"/>
      <c r="AT9" s="319"/>
      <c r="AU9" s="319"/>
      <c r="AV9" s="319"/>
      <c r="AW9" s="319"/>
      <c r="AX9" s="319"/>
      <c r="AY9" s="319"/>
      <c r="AZ9" s="320"/>
    </row>
    <row r="10" spans="1:52" ht="15.75" thickBot="1" x14ac:dyDescent="0.3">
      <c r="A10">
        <v>6</v>
      </c>
      <c r="B10" s="126">
        <f t="shared" si="0"/>
        <v>0.7745055193405973</v>
      </c>
      <c r="C10" s="134">
        <f t="shared" si="1"/>
        <v>0.96130040733511668</v>
      </c>
      <c r="D10" s="127">
        <f t="shared" si="2"/>
        <v>0.95009472223901859</v>
      </c>
      <c r="E10" s="127">
        <f t="shared" si="3"/>
        <v>0.96438810860651558</v>
      </c>
      <c r="F10" s="128">
        <f t="shared" si="4"/>
        <v>0.74620785128151756</v>
      </c>
      <c r="G10" s="134">
        <f t="shared" si="5"/>
        <v>0.97515177371505268</v>
      </c>
      <c r="H10" s="127">
        <f t="shared" si="6"/>
        <v>0.97677633903320249</v>
      </c>
      <c r="I10" s="129">
        <f t="shared" si="7"/>
        <v>0.984133731569381</v>
      </c>
      <c r="J10" s="126">
        <f t="shared" si="8"/>
        <v>0.68774657347296242</v>
      </c>
      <c r="K10" s="134">
        <f t="shared" si="9"/>
        <v>0.86043174026333891</v>
      </c>
      <c r="L10" s="127">
        <f t="shared" si="10"/>
        <v>0.82738423082858459</v>
      </c>
      <c r="M10" s="127">
        <f t="shared" si="11"/>
        <v>0.86378369425059909</v>
      </c>
      <c r="N10" s="128">
        <f t="shared" si="12"/>
        <v>0.68115596142475487</v>
      </c>
      <c r="O10" s="134">
        <f t="shared" si="13"/>
        <v>0.86043174026333891</v>
      </c>
      <c r="P10" s="127">
        <f t="shared" si="14"/>
        <v>0.92099782401109476</v>
      </c>
      <c r="Q10" s="129">
        <f t="shared" si="15"/>
        <v>0.93704444420703703</v>
      </c>
      <c r="R10" s="126">
        <f t="shared" si="16"/>
        <v>0.73524676629097951</v>
      </c>
      <c r="S10" s="127">
        <f t="shared" si="17"/>
        <v>0.88223560885295194</v>
      </c>
      <c r="T10" s="127">
        <f t="shared" si="18"/>
        <v>0.90721806387489234</v>
      </c>
      <c r="U10" s="134">
        <f t="shared" si="19"/>
        <v>0.92424870465393527</v>
      </c>
      <c r="V10" s="128">
        <f t="shared" si="20"/>
        <v>0.67511359479436384</v>
      </c>
      <c r="W10" s="127">
        <f t="shared" si="21"/>
        <v>0.91358721902597184</v>
      </c>
      <c r="X10" s="127">
        <f t="shared" si="22"/>
        <v>0.95458165317301746</v>
      </c>
      <c r="Y10" s="136">
        <f t="shared" si="23"/>
        <v>0.96053614143541721</v>
      </c>
      <c r="Z10" s="126">
        <f t="shared" si="24"/>
        <v>0.68557988397080138</v>
      </c>
      <c r="AA10" s="127">
        <f t="shared" si="25"/>
        <v>0.81142898232918559</v>
      </c>
      <c r="AB10" s="127">
        <f t="shared" si="26"/>
        <v>0.84237804165750307</v>
      </c>
      <c r="AC10" s="134">
        <f t="shared" si="27"/>
        <v>0.84605171816414382</v>
      </c>
      <c r="AD10" s="128">
        <f t="shared" si="28"/>
        <v>0.62994931794989417</v>
      </c>
      <c r="AE10" s="134">
        <f t="shared" si="29"/>
        <v>0.73030437797579184</v>
      </c>
      <c r="AF10" s="127">
        <f t="shared" si="30"/>
        <v>0.87645098938397048</v>
      </c>
      <c r="AG10" s="129">
        <f t="shared" si="31"/>
        <v>0.90380690523453056</v>
      </c>
      <c r="AH10" s="130">
        <f>AVERAGEIFS(Observed_KM!B:B,Observed_KM!A:A,"&gt;"&amp;'No censoring_KM'!$A9,Observed_KM!A:A,"&lt;="&amp;'No censoring_KM'!$A10)</f>
        <v>0.95821666666666661</v>
      </c>
      <c r="AI10" s="127">
        <f>AVERAGEIFS(Observed_KM!D:D,Observed_KM!C:C,"&gt;"&amp;'No censoring_KM'!$A9,Observed_KM!C:C,"&lt;="&amp;'No censoring_KM'!$A10)</f>
        <v>0.97467999999999999</v>
      </c>
      <c r="AJ10" s="127">
        <f>AVERAGEIFS(Observed_KM!F:F,Observed_KM!E:E,"&gt;"&amp;'No censoring_KM'!$A9,Observed_KM!E:E,"&lt;="&amp;'No censoring_KM'!$A10)</f>
        <v>0.88493333333333324</v>
      </c>
      <c r="AK10" s="127">
        <f>AVERAGEIFS(Observed_KM!H:H,Observed_KM!G:G,"&gt;"&amp;'No censoring_KM'!$A9,Observed_KM!G:G,"&lt;="&amp;'No censoring_KM'!$A10)</f>
        <v>0.95990500000000001</v>
      </c>
      <c r="AL10" s="127">
        <f>AVERAGEIFS(Observed_KM!J:J,Observed_KM!I:I,"&gt;"&amp;'No censoring_KM'!$A9,Observed_KM!I:I,"&lt;="&amp;'No censoring_KM'!$A10)</f>
        <v>0.89631000000000005</v>
      </c>
      <c r="AM10" s="127">
        <f>AVERAGEIFS(Observed_KM!L:L,Observed_KM!K:K,"&gt;"&amp;'No censoring_KM'!$A9,Observed_KM!K:K,"&lt;="&amp;'No censoring_KM'!$A10)</f>
        <v>0.98032333333333332</v>
      </c>
      <c r="AN10" s="127">
        <f>AVERAGEIFS(Observed_KM!N:N,Observed_KM!M:M,"&gt;"&amp;'No censoring_KM'!$A9,Observed_KM!M:M,"&lt;="&amp;'No censoring_KM'!$A10)</f>
        <v>0.916906</v>
      </c>
      <c r="AO10" s="131">
        <f>AVERAGEIFS(Observed_KM!P:P,Observed_KM!O:O,"&gt;"&amp;'No censoring_KM'!$A9,Observed_KM!O:O,"&lt;="&amp;'No censoring_KM'!$A10)</f>
        <v>0.91074333333333335</v>
      </c>
      <c r="AQ10" s="43"/>
      <c r="AR10" s="318" t="s">
        <v>41</v>
      </c>
      <c r="AS10" s="319"/>
      <c r="AT10" s="319"/>
      <c r="AU10" s="320"/>
      <c r="AV10" s="60"/>
      <c r="AW10" s="319" t="s">
        <v>42</v>
      </c>
      <c r="AX10" s="319"/>
      <c r="AY10" s="319"/>
      <c r="AZ10" s="320"/>
    </row>
    <row r="11" spans="1:52" ht="15.75" thickBot="1" x14ac:dyDescent="0.3">
      <c r="A11">
        <v>7</v>
      </c>
      <c r="B11" s="126">
        <f t="shared" si="0"/>
        <v>0.74221307920961188</v>
      </c>
      <c r="C11" s="134">
        <f t="shared" si="1"/>
        <v>0.94590261735682679</v>
      </c>
      <c r="D11" s="127">
        <f t="shared" si="2"/>
        <v>0.92335541216294426</v>
      </c>
      <c r="E11" s="127">
        <f t="shared" si="3"/>
        <v>0.94775783142135861</v>
      </c>
      <c r="F11" s="128">
        <f t="shared" si="4"/>
        <v>0.7106729464092858</v>
      </c>
      <c r="G11" s="134">
        <f t="shared" si="5"/>
        <v>0.96210648040228508</v>
      </c>
      <c r="H11" s="127">
        <f t="shared" si="6"/>
        <v>0.956605908758273</v>
      </c>
      <c r="I11" s="129">
        <f t="shared" si="7"/>
        <v>0.9730210628134619</v>
      </c>
      <c r="J11" s="126">
        <f t="shared" si="8"/>
        <v>0.6461497409093353</v>
      </c>
      <c r="K11" s="134">
        <f t="shared" si="9"/>
        <v>0.82106256199138161</v>
      </c>
      <c r="L11" s="127">
        <f t="shared" si="10"/>
        <v>0.77236947661523281</v>
      </c>
      <c r="M11" s="127">
        <f t="shared" si="11"/>
        <v>0.81742738757239197</v>
      </c>
      <c r="N11" s="128">
        <f t="shared" si="12"/>
        <v>0.63893153289794813</v>
      </c>
      <c r="O11" s="134">
        <f t="shared" si="13"/>
        <v>0.82106256199138161</v>
      </c>
      <c r="P11" s="127">
        <f t="shared" si="14"/>
        <v>0.87354334775998932</v>
      </c>
      <c r="Q11" s="129">
        <f t="shared" si="15"/>
        <v>0.90209288556113398</v>
      </c>
      <c r="R11" s="126">
        <f t="shared" si="16"/>
        <v>0.69850895297049731</v>
      </c>
      <c r="S11" s="127">
        <f t="shared" si="17"/>
        <v>0.84825202891764795</v>
      </c>
      <c r="T11" s="127">
        <f t="shared" si="18"/>
        <v>0.86385346108969563</v>
      </c>
      <c r="U11" s="134">
        <f t="shared" si="19"/>
        <v>0.88891193529221069</v>
      </c>
      <c r="V11" s="128">
        <f t="shared" si="20"/>
        <v>0.63232399494567593</v>
      </c>
      <c r="W11" s="127">
        <f t="shared" si="21"/>
        <v>0.87755483076526375</v>
      </c>
      <c r="X11" s="127">
        <f t="shared" si="22"/>
        <v>0.91359003652160031</v>
      </c>
      <c r="Y11" s="136">
        <f t="shared" si="23"/>
        <v>0.92989019641381387</v>
      </c>
      <c r="Z11" s="126">
        <f t="shared" si="24"/>
        <v>0.64377544920224716</v>
      </c>
      <c r="AA11" s="127">
        <f t="shared" si="25"/>
        <v>0.76662921222933689</v>
      </c>
      <c r="AB11" s="127">
        <f t="shared" si="26"/>
        <v>0.78269242100885861</v>
      </c>
      <c r="AC11" s="134">
        <f t="shared" si="27"/>
        <v>0.78849247595990823</v>
      </c>
      <c r="AD11" s="128">
        <f t="shared" si="28"/>
        <v>0.58325241415110896</v>
      </c>
      <c r="AE11" s="134">
        <f t="shared" si="29"/>
        <v>0.65830596544753517</v>
      </c>
      <c r="AF11" s="127">
        <f t="shared" si="30"/>
        <v>0.80841474387922729</v>
      </c>
      <c r="AG11" s="129">
        <f t="shared" si="31"/>
        <v>0.849086302084473</v>
      </c>
      <c r="AH11" s="130">
        <f>AVERAGEIFS(Observed_KM!B:B,Observed_KM!A:A,"&gt;"&amp;'No censoring_KM'!$A10,Observed_KM!A:A,"&lt;="&amp;'No censoring_KM'!$A11)</f>
        <v>0.95077</v>
      </c>
      <c r="AI11" s="127">
        <f>AVERAGEIFS(Observed_KM!D:D,Observed_KM!C:C,"&gt;"&amp;'No censoring_KM'!$A10,Observed_KM!C:C,"&lt;="&amp;'No censoring_KM'!$A11)</f>
        <v>0.97315000000000007</v>
      </c>
      <c r="AJ11" s="127">
        <f>AVERAGEIFS(Observed_KM!F:F,Observed_KM!E:E,"&gt;"&amp;'No censoring_KM'!$A10,Observed_KM!E:E,"&lt;="&amp;'No censoring_KM'!$A11)</f>
        <v>0.86108999999999991</v>
      </c>
      <c r="AK11" s="127">
        <f>AVERAGEIFS(Observed_KM!H:H,Observed_KM!G:G,"&gt;"&amp;'No censoring_KM'!$A10,Observed_KM!G:G,"&lt;="&amp;'No censoring_KM'!$A11)</f>
        <v>0.94406000000000001</v>
      </c>
      <c r="AL11" s="127">
        <f>AVERAGEIFS(Observed_KM!J:J,Observed_KM!I:I,"&gt;"&amp;'No censoring_KM'!$A10,Observed_KM!I:I,"&lt;="&amp;'No censoring_KM'!$A11)</f>
        <v>0.87909250000000005</v>
      </c>
      <c r="AM11" s="127">
        <f>AVERAGEIFS(Observed_KM!L:L,Observed_KM!K:K,"&gt;"&amp;'No censoring_KM'!$A10,Observed_KM!K:K,"&lt;="&amp;'No censoring_KM'!$A11)</f>
        <v>0.97344499999999989</v>
      </c>
      <c r="AN11" s="127">
        <f>AVERAGEIFS(Observed_KM!N:N,Observed_KM!M:M,"&gt;"&amp;'No censoring_KM'!$A10,Observed_KM!M:M,"&lt;="&amp;'No censoring_KM'!$A11)</f>
        <v>0.83457333333333328</v>
      </c>
      <c r="AO11" s="131">
        <f>AVERAGEIFS(Observed_KM!P:P,Observed_KM!O:O,"&gt;"&amp;'No censoring_KM'!$A10,Observed_KM!O:O,"&lt;="&amp;'No censoring_KM'!$A11)</f>
        <v>0.88712999999999997</v>
      </c>
      <c r="AQ11" s="44"/>
      <c r="AR11" s="45" t="s">
        <v>30</v>
      </c>
      <c r="AS11" s="66" t="s">
        <v>31</v>
      </c>
      <c r="AT11" s="45" t="s">
        <v>32</v>
      </c>
      <c r="AU11" s="46" t="s">
        <v>33</v>
      </c>
      <c r="AV11" s="45"/>
      <c r="AW11" s="45" t="s">
        <v>30</v>
      </c>
      <c r="AX11" s="66" t="s">
        <v>31</v>
      </c>
      <c r="AY11" s="45" t="s">
        <v>32</v>
      </c>
      <c r="AZ11" s="46" t="s">
        <v>33</v>
      </c>
    </row>
    <row r="12" spans="1:52" x14ac:dyDescent="0.25">
      <c r="A12">
        <v>8</v>
      </c>
      <c r="B12" s="126">
        <f t="shared" si="0"/>
        <v>0.71126704870847801</v>
      </c>
      <c r="C12" s="134">
        <f t="shared" si="1"/>
        <v>0.92787781875131403</v>
      </c>
      <c r="D12" s="127">
        <f t="shared" si="2"/>
        <v>0.89239649882814231</v>
      </c>
      <c r="E12" s="127">
        <f t="shared" si="3"/>
        <v>0.92765335389871773</v>
      </c>
      <c r="F12" s="128">
        <f t="shared" si="4"/>
        <v>0.67683023689805166</v>
      </c>
      <c r="G12" s="134">
        <f t="shared" si="5"/>
        <v>0.94553748580561958</v>
      </c>
      <c r="H12" s="127">
        <f t="shared" si="6"/>
        <v>0.92937523985855586</v>
      </c>
      <c r="I12" s="129">
        <f t="shared" si="7"/>
        <v>0.95753407887617803</v>
      </c>
      <c r="J12" s="126">
        <f t="shared" si="8"/>
        <v>0.60706880089401838</v>
      </c>
      <c r="K12" s="134">
        <f t="shared" si="9"/>
        <v>0.77929143629241304</v>
      </c>
      <c r="L12" s="127">
        <f t="shared" si="10"/>
        <v>0.71764010800321087</v>
      </c>
      <c r="M12" s="127">
        <f t="shared" si="11"/>
        <v>0.76808103254058568</v>
      </c>
      <c r="N12" s="128">
        <f t="shared" si="12"/>
        <v>0.59932457006972562</v>
      </c>
      <c r="O12" s="134">
        <f t="shared" si="13"/>
        <v>0.77929143629241304</v>
      </c>
      <c r="P12" s="127">
        <f t="shared" si="14"/>
        <v>0.81877454369571401</v>
      </c>
      <c r="Q12" s="129">
        <f t="shared" si="15"/>
        <v>0.85878643623774864</v>
      </c>
      <c r="R12" s="126">
        <f t="shared" si="16"/>
        <v>0.66360680488439483</v>
      </c>
      <c r="S12" s="127">
        <f t="shared" si="17"/>
        <v>0.81185734980216251</v>
      </c>
      <c r="T12" s="127">
        <f t="shared" si="18"/>
        <v>0.81647421076097881</v>
      </c>
      <c r="U12" s="134">
        <f t="shared" si="19"/>
        <v>0.84738686807350772</v>
      </c>
      <c r="V12" s="128">
        <f t="shared" si="20"/>
        <v>0.59224645699194745</v>
      </c>
      <c r="W12" s="127">
        <f t="shared" si="21"/>
        <v>0.83552266922172169</v>
      </c>
      <c r="X12" s="127">
        <f t="shared" si="22"/>
        <v>0.85976043169180705</v>
      </c>
      <c r="Y12" s="136">
        <f t="shared" si="23"/>
        <v>0.88686468216014536</v>
      </c>
      <c r="Z12" s="126">
        <f t="shared" si="24"/>
        <v>0.60452011309772669</v>
      </c>
      <c r="AA12" s="127">
        <f t="shared" si="25"/>
        <v>0.72087807265963699</v>
      </c>
      <c r="AB12" s="127">
        <f t="shared" si="26"/>
        <v>0.72179459991898631</v>
      </c>
      <c r="AC12" s="134">
        <f t="shared" si="27"/>
        <v>0.72704342553771906</v>
      </c>
      <c r="AD12" s="128">
        <f t="shared" si="28"/>
        <v>0.5400170599758547</v>
      </c>
      <c r="AE12" s="134">
        <f t="shared" si="29"/>
        <v>0.58547908492625855</v>
      </c>
      <c r="AF12" s="127">
        <f t="shared" si="30"/>
        <v>0.73397560845641463</v>
      </c>
      <c r="AG12" s="129">
        <f t="shared" si="31"/>
        <v>0.78300085870664082</v>
      </c>
      <c r="AH12" s="130">
        <f>AVERAGEIFS(Observed_KM!B:B,Observed_KM!A:A,"&gt;"&amp;'No censoring_KM'!$A11,Observed_KM!A:A,"&lt;="&amp;'No censoring_KM'!$A12)</f>
        <v>0.93607666666666667</v>
      </c>
      <c r="AI12" s="127">
        <f>AVERAGEIFS(Observed_KM!D:D,Observed_KM!C:C,"&gt;"&amp;'No censoring_KM'!$A11,Observed_KM!C:C,"&lt;="&amp;'No censoring_KM'!$A12)</f>
        <v>0.95837499999999998</v>
      </c>
      <c r="AJ12" s="127">
        <f>AVERAGEIFS(Observed_KM!F:F,Observed_KM!E:E,"&gt;"&amp;'No censoring_KM'!$A11,Observed_KM!E:E,"&lt;="&amp;'No censoring_KM'!$A12)</f>
        <v>0.82539666666666667</v>
      </c>
      <c r="AK12" s="127">
        <f>AVERAGEIFS(Observed_KM!H:H,Observed_KM!G:G,"&gt;"&amp;'No censoring_KM'!$A11,Observed_KM!G:G,"&lt;="&amp;'No censoring_KM'!$A12)</f>
        <v>0.92123666666666659</v>
      </c>
      <c r="AL12" s="127">
        <f>AVERAGEIFS(Observed_KM!J:J,Observed_KM!I:I,"&gt;"&amp;'No censoring_KM'!$A11,Observed_KM!I:I,"&lt;="&amp;'No censoring_KM'!$A12)</f>
        <v>0.84811250000000005</v>
      </c>
      <c r="AM12" s="127">
        <f>AVERAGEIFS(Observed_KM!L:L,Observed_KM!K:K,"&gt;"&amp;'No censoring_KM'!$A11,Observed_KM!K:K,"&lt;="&amp;'No censoring_KM'!$A12)</f>
        <v>0.94704999999999995</v>
      </c>
      <c r="AN12" s="127">
        <f>AVERAGEIFS(Observed_KM!N:N,Observed_KM!M:M,"&gt;"&amp;'No censoring_KM'!$A11,Observed_KM!M:M,"&lt;="&amp;'No censoring_KM'!$A12)</f>
        <v>0.78511666666666668</v>
      </c>
      <c r="AO12" s="131">
        <f>AVERAGEIFS(Observed_KM!P:P,Observed_KM!O:O,"&gt;"&amp;'No censoring_KM'!$A11,Observed_KM!O:O,"&lt;="&amp;'No censoring_KM'!$A12)</f>
        <v>0.86724999999999997</v>
      </c>
      <c r="AQ12" s="43" t="s">
        <v>34</v>
      </c>
      <c r="AR12" s="47">
        <v>1246.897502</v>
      </c>
      <c r="AS12" s="67">
        <v>1202.9701915999999</v>
      </c>
      <c r="AT12" s="49">
        <v>1229.6701356000001</v>
      </c>
      <c r="AU12" s="50">
        <v>1229.2484148999999</v>
      </c>
      <c r="AV12" s="53" t="s">
        <v>34</v>
      </c>
      <c r="AW12" s="51">
        <v>2049.473508</v>
      </c>
      <c r="AX12" s="70">
        <v>1890.4802847999999</v>
      </c>
      <c r="AY12" s="53">
        <v>1932.5924126</v>
      </c>
      <c r="AZ12" s="54">
        <v>1929.4137860000001</v>
      </c>
    </row>
    <row r="13" spans="1:52" x14ac:dyDescent="0.25">
      <c r="A13">
        <v>9</v>
      </c>
      <c r="B13" s="126">
        <f t="shared" si="0"/>
        <v>0.68161129027422407</v>
      </c>
      <c r="C13" s="134">
        <f t="shared" si="1"/>
        <v>0.90730058131266766</v>
      </c>
      <c r="D13" s="127">
        <f t="shared" si="2"/>
        <v>0.85836129503307479</v>
      </c>
      <c r="E13" s="127">
        <f t="shared" si="3"/>
        <v>0.90422665973479477</v>
      </c>
      <c r="F13" s="128">
        <f t="shared" si="4"/>
        <v>0.64459913930035462</v>
      </c>
      <c r="G13" s="134">
        <f t="shared" si="5"/>
        <v>0.92523610716161719</v>
      </c>
      <c r="H13" s="127">
        <f t="shared" si="6"/>
        <v>0.8958390053896268</v>
      </c>
      <c r="I13" s="129">
        <f t="shared" si="7"/>
        <v>0.9371070587566126</v>
      </c>
      <c r="J13" s="126">
        <f t="shared" si="8"/>
        <v>0.57035158522273877</v>
      </c>
      <c r="K13" s="134">
        <f t="shared" si="9"/>
        <v>0.73580290714210217</v>
      </c>
      <c r="L13" s="127">
        <f t="shared" si="10"/>
        <v>0.66464165893176763</v>
      </c>
      <c r="M13" s="127">
        <f t="shared" si="11"/>
        <v>0.71739152101136261</v>
      </c>
      <c r="N13" s="128">
        <f t="shared" si="12"/>
        <v>0.56217281789194795</v>
      </c>
      <c r="O13" s="134">
        <f t="shared" si="13"/>
        <v>0.73580290714210217</v>
      </c>
      <c r="P13" s="127">
        <f t="shared" si="14"/>
        <v>0.75976280615848246</v>
      </c>
      <c r="Q13" s="129">
        <f t="shared" si="15"/>
        <v>0.80826763992588968</v>
      </c>
      <c r="R13" s="126">
        <f t="shared" si="16"/>
        <v>0.63044860000165992</v>
      </c>
      <c r="S13" s="127">
        <f t="shared" si="17"/>
        <v>0.77358770053846548</v>
      </c>
      <c r="T13" s="127">
        <f t="shared" si="18"/>
        <v>0.76709501648687994</v>
      </c>
      <c r="U13" s="134">
        <f t="shared" si="19"/>
        <v>0.80089931570758932</v>
      </c>
      <c r="V13" s="128">
        <f t="shared" si="20"/>
        <v>0.55470908683395559</v>
      </c>
      <c r="W13" s="127">
        <f t="shared" si="21"/>
        <v>0.78812802457320308</v>
      </c>
      <c r="X13" s="127">
        <f t="shared" si="22"/>
        <v>0.79638486243918027</v>
      </c>
      <c r="Y13" s="136">
        <f t="shared" si="23"/>
        <v>0.83135130098289511</v>
      </c>
      <c r="Z13" s="126">
        <f t="shared" si="24"/>
        <v>0.56765843989940812</v>
      </c>
      <c r="AA13" s="127">
        <f t="shared" si="25"/>
        <v>0.67483546537888894</v>
      </c>
      <c r="AB13" s="127">
        <f t="shared" si="26"/>
        <v>0.66196123080559799</v>
      </c>
      <c r="AC13" s="134">
        <f t="shared" si="27"/>
        <v>0.66443780500684357</v>
      </c>
      <c r="AD13" s="128">
        <f t="shared" si="28"/>
        <v>0.49998665755957478</v>
      </c>
      <c r="AE13" s="134">
        <f t="shared" si="29"/>
        <v>0.51388981629420827</v>
      </c>
      <c r="AF13" s="127">
        <f t="shared" si="30"/>
        <v>0.65793961913195154</v>
      </c>
      <c r="AG13" s="129">
        <f t="shared" si="31"/>
        <v>0.7091825832326677</v>
      </c>
      <c r="AH13" s="130">
        <f>AVERAGEIFS(Observed_KM!B:B,Observed_KM!A:A,"&gt;"&amp;'No censoring_KM'!$A12,Observed_KM!A:A,"&lt;="&amp;'No censoring_KM'!$A13)</f>
        <v>0.9119799999999999</v>
      </c>
      <c r="AI13" s="127">
        <f>AVERAGEIFS(Observed_KM!D:D,Observed_KM!C:C,"&gt;"&amp;'No censoring_KM'!$A12,Observed_KM!C:C,"&lt;="&amp;'No censoring_KM'!$A13)</f>
        <v>0.94220333333333339</v>
      </c>
      <c r="AJ13" s="127">
        <f>AVERAGEIFS(Observed_KM!F:F,Observed_KM!E:E,"&gt;"&amp;'No censoring_KM'!$A12,Observed_KM!E:E,"&lt;="&amp;'No censoring_KM'!$A13)</f>
        <v>0.80980000000000008</v>
      </c>
      <c r="AK13" s="127">
        <f>AVERAGEIFS(Observed_KM!H:H,Observed_KM!G:G,"&gt;"&amp;'No censoring_KM'!$A12,Observed_KM!G:G,"&lt;="&amp;'No censoring_KM'!$A13)</f>
        <v>0.89218666666666679</v>
      </c>
      <c r="AL13" s="127">
        <f>AVERAGEIFS(Observed_KM!J:J,Observed_KM!I:I,"&gt;"&amp;'No censoring_KM'!$A12,Observed_KM!I:I,"&lt;="&amp;'No censoring_KM'!$A13)</f>
        <v>0.84809000000000001</v>
      </c>
      <c r="AM13" s="127">
        <f>AVERAGEIFS(Observed_KM!L:L,Observed_KM!K:K,"&gt;"&amp;'No censoring_KM'!$A12,Observed_KM!K:K,"&lt;="&amp;'No censoring_KM'!$A13)</f>
        <v>0.92896250000000002</v>
      </c>
      <c r="AN13" s="127">
        <f>AVERAGEIFS(Observed_KM!N:N,Observed_KM!M:M,"&gt;"&amp;'No censoring_KM'!$A12,Observed_KM!M:M,"&lt;="&amp;'No censoring_KM'!$A13)</f>
        <v>0.75290500000000005</v>
      </c>
      <c r="AO13" s="131">
        <f>AVERAGEIFS(Observed_KM!P:P,Observed_KM!O:O,"&gt;"&amp;'No censoring_KM'!$A12,Observed_KM!O:O,"&lt;="&amp;'No censoring_KM'!$A13)</f>
        <v>0.84667666666666663</v>
      </c>
      <c r="AQ13" s="43" t="s">
        <v>43</v>
      </c>
      <c r="AR13" s="55">
        <v>2.7743639999999998</v>
      </c>
      <c r="AS13" s="68">
        <v>2.8687835000000002</v>
      </c>
      <c r="AT13" s="16">
        <v>2.5295643999999999</v>
      </c>
      <c r="AU13" s="56">
        <v>2.6097936000000002</v>
      </c>
      <c r="AV13" s="16" t="s">
        <v>43</v>
      </c>
      <c r="AW13" s="16">
        <v>2.7489659999999998</v>
      </c>
      <c r="AX13" s="68">
        <v>2.8552681</v>
      </c>
      <c r="AY13" s="16">
        <v>2.6022672999999998</v>
      </c>
      <c r="AZ13" s="56">
        <v>2.6596709999999999</v>
      </c>
    </row>
    <row r="14" spans="1:52" ht="15.75" thickBot="1" x14ac:dyDescent="0.3">
      <c r="A14">
        <v>10</v>
      </c>
      <c r="B14" s="126">
        <f t="shared" si="0"/>
        <v>0.65319200695843338</v>
      </c>
      <c r="C14" s="134">
        <f t="shared" si="1"/>
        <v>0.8842812189295477</v>
      </c>
      <c r="D14" s="127">
        <f t="shared" si="2"/>
        <v>0.8222950432327889</v>
      </c>
      <c r="E14" s="127">
        <f t="shared" si="3"/>
        <v>0.87774916283729087</v>
      </c>
      <c r="F14" s="128">
        <f t="shared" si="4"/>
        <v>0.61390290760509336</v>
      </c>
      <c r="G14" s="134">
        <f t="shared" si="5"/>
        <v>0.90107967756092344</v>
      </c>
      <c r="H14" s="127">
        <f t="shared" si="6"/>
        <v>0.85717047447696915</v>
      </c>
      <c r="I14" s="129">
        <f t="shared" si="7"/>
        <v>0.91139300191473804</v>
      </c>
      <c r="J14" s="126">
        <f t="shared" si="8"/>
        <v>0.53585512924898571</v>
      </c>
      <c r="K14" s="134">
        <f t="shared" si="9"/>
        <v>0.69123290721321839</v>
      </c>
      <c r="L14" s="127">
        <f t="shared" si="10"/>
        <v>0.61423576767465415</v>
      </c>
      <c r="M14" s="127">
        <f t="shared" si="11"/>
        <v>0.66678078110068295</v>
      </c>
      <c r="N14" s="128">
        <f t="shared" si="12"/>
        <v>0.52732407940459602</v>
      </c>
      <c r="O14" s="134">
        <f t="shared" si="13"/>
        <v>0.69123290721321839</v>
      </c>
      <c r="P14" s="127">
        <f t="shared" si="14"/>
        <v>0.69916948966160231</v>
      </c>
      <c r="Q14" s="129">
        <f t="shared" si="15"/>
        <v>0.75231334214233692</v>
      </c>
      <c r="R14" s="126">
        <f t="shared" si="16"/>
        <v>0.59894719933333773</v>
      </c>
      <c r="S14" s="127">
        <f t="shared" si="17"/>
        <v>0.73394953196406665</v>
      </c>
      <c r="T14" s="127">
        <f t="shared" si="18"/>
        <v>0.717297233520793</v>
      </c>
      <c r="U14" s="134">
        <f t="shared" si="19"/>
        <v>0.75093284032943386</v>
      </c>
      <c r="V14" s="128">
        <f t="shared" si="20"/>
        <v>0.51955088524969362</v>
      </c>
      <c r="W14" s="127">
        <f t="shared" si="21"/>
        <v>0.73620690100810005</v>
      </c>
      <c r="X14" s="127">
        <f t="shared" si="22"/>
        <v>0.72732015430923513</v>
      </c>
      <c r="Y14" s="136">
        <f t="shared" si="23"/>
        <v>0.76499920199815152</v>
      </c>
      <c r="Z14" s="126">
        <f t="shared" si="24"/>
        <v>0.53304447181716386</v>
      </c>
      <c r="AA14" s="127">
        <f t="shared" si="25"/>
        <v>0.62905989393223505</v>
      </c>
      <c r="AB14" s="127">
        <f t="shared" si="26"/>
        <v>0.60466087068921404</v>
      </c>
      <c r="AC14" s="134">
        <f t="shared" si="27"/>
        <v>0.60297352016597738</v>
      </c>
      <c r="AD14" s="128">
        <f t="shared" si="28"/>
        <v>0.46292363013267201</v>
      </c>
      <c r="AE14" s="134">
        <f t="shared" si="29"/>
        <v>0.4452494817850246</v>
      </c>
      <c r="AF14" s="127">
        <f t="shared" si="30"/>
        <v>0.58387135170054982</v>
      </c>
      <c r="AG14" s="129">
        <f t="shared" si="31"/>
        <v>0.63202634829886917</v>
      </c>
      <c r="AH14" s="130">
        <f>AVERAGEIFS(Observed_KM!B:B,Observed_KM!A:A,"&gt;"&amp;'No censoring_KM'!$A13,Observed_KM!A:A,"&lt;="&amp;'No censoring_KM'!$A14)</f>
        <v>0.90983000000000003</v>
      </c>
      <c r="AI14" s="127">
        <f>AVERAGEIFS(Observed_KM!D:D,Observed_KM!C:C,"&gt;"&amp;'No censoring_KM'!$A13,Observed_KM!C:C,"&lt;="&amp;'No censoring_KM'!$A14)</f>
        <v>0.93130333333333348</v>
      </c>
      <c r="AJ14" s="127">
        <f>AVERAGEIFS(Observed_KM!F:F,Observed_KM!E:E,"&gt;"&amp;'No censoring_KM'!$A13,Observed_KM!E:E,"&lt;="&amp;'No censoring_KM'!$A14)</f>
        <v>0.79389333333333323</v>
      </c>
      <c r="AK14" s="127">
        <f>AVERAGEIFS(Observed_KM!H:H,Observed_KM!G:G,"&gt;"&amp;'No censoring_KM'!$A13,Observed_KM!G:G,"&lt;="&amp;'No censoring_KM'!$A14)</f>
        <v>0.87904000000000004</v>
      </c>
      <c r="AL14" s="127">
        <f>AVERAGEIFS(Observed_KM!J:J,Observed_KM!I:I,"&gt;"&amp;'No censoring_KM'!$A13,Observed_KM!I:I,"&lt;="&amp;'No censoring_KM'!$A14)</f>
        <v>0.84806749999999997</v>
      </c>
      <c r="AM14" s="127">
        <f>AVERAGEIFS(Observed_KM!L:L,Observed_KM!K:K,"&gt;"&amp;'No censoring_KM'!$A13,Observed_KM!K:K,"&lt;="&amp;'No censoring_KM'!$A14)</f>
        <v>0.8994133333333334</v>
      </c>
      <c r="AN14" s="127">
        <f>AVERAGEIFS(Observed_KM!N:N,Observed_KM!M:M,"&gt;"&amp;'No censoring_KM'!$A13,Observed_KM!M:M,"&lt;="&amp;'No censoring_KM'!$A14)</f>
        <v>0.71063285714285718</v>
      </c>
      <c r="AO14" s="131">
        <f>AVERAGEIFS(Observed_KM!P:P,Observed_KM!O:O,"&gt;"&amp;'No censoring_KM'!$A13,Observed_KM!O:O,"&lt;="&amp;'No censoring_KM'!$A14)</f>
        <v>0.80165249999999999</v>
      </c>
      <c r="AQ14" s="44" t="s">
        <v>44</v>
      </c>
      <c r="AR14" s="57" t="s">
        <v>45</v>
      </c>
      <c r="AS14" s="69">
        <v>-0.56500779999999995</v>
      </c>
      <c r="AT14" s="58">
        <v>-0.24631839999999999</v>
      </c>
      <c r="AU14" s="59">
        <v>-0.81445630000000002</v>
      </c>
      <c r="AV14" s="58" t="s">
        <v>44</v>
      </c>
      <c r="AW14" s="57" t="s">
        <v>45</v>
      </c>
      <c r="AX14" s="69">
        <v>-0.8507015</v>
      </c>
      <c r="AY14" s="58">
        <v>-0.55497059999999998</v>
      </c>
      <c r="AZ14" s="59">
        <v>-1.1350290000000001</v>
      </c>
    </row>
    <row r="15" spans="1:52" x14ac:dyDescent="0.25">
      <c r="A15">
        <v>11</v>
      </c>
      <c r="B15" s="126">
        <f t="shared" si="0"/>
        <v>0.6259576448370352</v>
      </c>
      <c r="C15" s="134">
        <f t="shared" si="1"/>
        <v>0.85896269921325408</v>
      </c>
      <c r="D15" s="127">
        <f t="shared" si="2"/>
        <v>0.78509163442117713</v>
      </c>
      <c r="E15" s="127">
        <f t="shared" si="3"/>
        <v>0.84859128753525037</v>
      </c>
      <c r="F15" s="128">
        <f t="shared" si="4"/>
        <v>0.58466845049630123</v>
      </c>
      <c r="G15" s="134">
        <f t="shared" si="5"/>
        <v>0.87303889068696727</v>
      </c>
      <c r="H15" s="127">
        <f t="shared" si="6"/>
        <v>0.81470391866858394</v>
      </c>
      <c r="I15" s="129">
        <f t="shared" si="7"/>
        <v>0.8803253419325866</v>
      </c>
      <c r="J15" s="126">
        <f t="shared" si="8"/>
        <v>0.50344511522714619</v>
      </c>
      <c r="K15" s="134">
        <f t="shared" si="9"/>
        <v>0.646165503368067</v>
      </c>
      <c r="L15" s="127">
        <f t="shared" si="10"/>
        <v>0.56688348010983924</v>
      </c>
      <c r="M15" s="127">
        <f t="shared" si="11"/>
        <v>0.61738305926990267</v>
      </c>
      <c r="N15" s="128">
        <f t="shared" si="12"/>
        <v>0.49463559224122977</v>
      </c>
      <c r="O15" s="134">
        <f t="shared" si="13"/>
        <v>0.646165503368067</v>
      </c>
      <c r="P15" s="127">
        <f t="shared" si="14"/>
        <v>0.63907729996559159</v>
      </c>
      <c r="Q15" s="129">
        <f t="shared" si="15"/>
        <v>0.69305767034170351</v>
      </c>
      <c r="R15" s="126">
        <f t="shared" si="16"/>
        <v>0.56901981793330092</v>
      </c>
      <c r="S15" s="127">
        <f t="shared" si="17"/>
        <v>0.69341747553051725</v>
      </c>
      <c r="T15" s="127">
        <f t="shared" si="18"/>
        <v>0.66824957694528908</v>
      </c>
      <c r="U15" s="134">
        <f t="shared" si="19"/>
        <v>0.69904756800278756</v>
      </c>
      <c r="V15" s="128">
        <f t="shared" si="20"/>
        <v>0.4866210573625252</v>
      </c>
      <c r="W15" s="127">
        <f t="shared" si="21"/>
        <v>0.68075390771510291</v>
      </c>
      <c r="X15" s="127">
        <f t="shared" si="22"/>
        <v>0.6561766206359001</v>
      </c>
      <c r="Y15" s="136">
        <f t="shared" si="23"/>
        <v>0.69102574032098252</v>
      </c>
      <c r="Z15" s="126">
        <f t="shared" si="24"/>
        <v>0.50054115109288189</v>
      </c>
      <c r="AA15" s="127">
        <f t="shared" si="25"/>
        <v>0.58402014843130612</v>
      </c>
      <c r="AB15" s="127">
        <f t="shared" si="26"/>
        <v>0.55075731427425634</v>
      </c>
      <c r="AC15" s="134">
        <f t="shared" si="27"/>
        <v>0.54436058832724743</v>
      </c>
      <c r="AD15" s="128">
        <f t="shared" si="28"/>
        <v>0.42860801202415427</v>
      </c>
      <c r="AE15" s="134">
        <f t="shared" si="29"/>
        <v>0.38088979026007391</v>
      </c>
      <c r="AF15" s="127">
        <f t="shared" si="30"/>
        <v>0.51410888527748622</v>
      </c>
      <c r="AG15" s="129">
        <f t="shared" si="31"/>
        <v>0.55573147935652112</v>
      </c>
      <c r="AH15" s="130">
        <f>AVERAGEIFS(Observed_KM!B:B,Observed_KM!A:A,"&gt;"&amp;'No censoring_KM'!$A14,Observed_KM!A:A,"&lt;="&amp;'No censoring_KM'!$A15)</f>
        <v>0.90983000000000003</v>
      </c>
      <c r="AI15" s="127">
        <f>AVERAGEIFS(Observed_KM!D:D,Observed_KM!C:C,"&gt;"&amp;'No censoring_KM'!$A14,Observed_KM!C:C,"&lt;="&amp;'No censoring_KM'!$A15)</f>
        <v>0.92209000000000008</v>
      </c>
      <c r="AJ15" s="127">
        <f>AVERAGEIFS(Observed_KM!F:F,Observed_KM!E:E,"&gt;"&amp;'No censoring_KM'!$A14,Observed_KM!E:E,"&lt;="&amp;'No censoring_KM'!$A15)</f>
        <v>0.78239000000000003</v>
      </c>
      <c r="AK15" s="127">
        <f>AVERAGEIFS(Observed_KM!H:H,Observed_KM!G:G,"&gt;"&amp;'No censoring_KM'!$A14,Observed_KM!G:G,"&lt;="&amp;'No censoring_KM'!$A15)</f>
        <v>0.85598333333333321</v>
      </c>
      <c r="AL15" s="127">
        <f>AVERAGEIFS(Observed_KM!J:J,Observed_KM!I:I,"&gt;"&amp;'No censoring_KM'!$A14,Observed_KM!I:I,"&lt;="&amp;'No censoring_KM'!$A15)</f>
        <v>0.84808249999999996</v>
      </c>
      <c r="AM15" s="127">
        <f>AVERAGEIFS(Observed_KM!L:L,Observed_KM!K:K,"&gt;"&amp;'No censoring_KM'!$A14,Observed_KM!K:K,"&lt;="&amp;'No censoring_KM'!$A15)</f>
        <v>0.873305</v>
      </c>
      <c r="AN15" s="127">
        <f>AVERAGEIFS(Observed_KM!N:N,Observed_KM!M:M,"&gt;"&amp;'No censoring_KM'!$A14,Observed_KM!M:M,"&lt;="&amp;'No censoring_KM'!$A15)</f>
        <v>0.66001600000000005</v>
      </c>
      <c r="AO15" s="131">
        <f>AVERAGEIFS(Observed_KM!P:P,Observed_KM!O:O,"&gt;"&amp;'No censoring_KM'!$A14,Observed_KM!O:O,"&lt;="&amp;'No censoring_KM'!$A15)</f>
        <v>0.7628625</v>
      </c>
    </row>
    <row r="16" spans="1:52" x14ac:dyDescent="0.25">
      <c r="A16">
        <v>12</v>
      </c>
      <c r="B16" s="126">
        <f t="shared" si="0"/>
        <v>0.5998587994890483</v>
      </c>
      <c r="C16" s="134">
        <f t="shared" si="1"/>
        <v>0.8315173853434038</v>
      </c>
      <c r="D16" s="127">
        <f t="shared" si="2"/>
        <v>0.74748210497428735</v>
      </c>
      <c r="E16" s="127">
        <f t="shared" si="3"/>
        <v>0.81719690990222427</v>
      </c>
      <c r="F16" s="128">
        <f t="shared" si="4"/>
        <v>0.55682615731417939</v>
      </c>
      <c r="G16" s="134">
        <f t="shared" si="5"/>
        <v>0.84118318181805585</v>
      </c>
      <c r="H16" s="127">
        <f t="shared" si="6"/>
        <v>0.76975534281817926</v>
      </c>
      <c r="I16" s="129">
        <f t="shared" si="7"/>
        <v>0.84415268282867684</v>
      </c>
      <c r="J16" s="126">
        <f t="shared" si="8"/>
        <v>0.47299534932380088</v>
      </c>
      <c r="K16" s="134">
        <f t="shared" si="9"/>
        <v>0.60112980855287124</v>
      </c>
      <c r="L16" s="127">
        <f t="shared" si="10"/>
        <v>0.52277956502395706</v>
      </c>
      <c r="M16" s="127">
        <f t="shared" si="11"/>
        <v>0.57003359036314682</v>
      </c>
      <c r="N16" s="128">
        <f t="shared" si="12"/>
        <v>0.46397344378448208</v>
      </c>
      <c r="O16" s="134">
        <f t="shared" si="13"/>
        <v>0.60112980855287124</v>
      </c>
      <c r="P16" s="127">
        <f t="shared" si="14"/>
        <v>0.58099098860136311</v>
      </c>
      <c r="Q16" s="129">
        <f t="shared" si="15"/>
        <v>0.63268154042303004</v>
      </c>
      <c r="R16" s="126">
        <f t="shared" si="16"/>
        <v>0.54058780734134226</v>
      </c>
      <c r="S16" s="127">
        <f t="shared" si="17"/>
        <v>0.65243189213056119</v>
      </c>
      <c r="T16" s="127">
        <f t="shared" si="18"/>
        <v>0.62077106363194967</v>
      </c>
      <c r="U16" s="134">
        <f t="shared" si="19"/>
        <v>0.64671945673962872</v>
      </c>
      <c r="V16" s="128">
        <f t="shared" si="20"/>
        <v>0.45577836587616849</v>
      </c>
      <c r="W16" s="127">
        <f t="shared" si="21"/>
        <v>0.62287468122735734</v>
      </c>
      <c r="X16" s="127">
        <f t="shared" si="22"/>
        <v>0.5859038693398182</v>
      </c>
      <c r="Y16" s="136">
        <f t="shared" si="23"/>
        <v>0.61354450280610706</v>
      </c>
      <c r="Z16" s="126">
        <f t="shared" si="24"/>
        <v>0.47001977730541744</v>
      </c>
      <c r="AA16" s="127">
        <f t="shared" si="25"/>
        <v>0.54010452040375989</v>
      </c>
      <c r="AB16" s="127">
        <f t="shared" si="26"/>
        <v>0.50068743655850989</v>
      </c>
      <c r="AC16" s="134">
        <f t="shared" si="27"/>
        <v>0.4897123708307618</v>
      </c>
      <c r="AD16" s="128">
        <f t="shared" si="28"/>
        <v>0.39683614318553684</v>
      </c>
      <c r="AE16" s="134">
        <f t="shared" si="29"/>
        <v>0.32176283106204245</v>
      </c>
      <c r="AF16" s="127">
        <f t="shared" si="30"/>
        <v>0.44998518274589139</v>
      </c>
      <c r="AG16" s="129">
        <f t="shared" si="31"/>
        <v>0.48360578217354633</v>
      </c>
      <c r="AH16" s="130">
        <f>AVERAGEIFS(Observed_KM!B:B,Observed_KM!A:A,"&gt;"&amp;'No censoring_KM'!$A15,Observed_KM!A:A,"&lt;="&amp;'No censoring_KM'!$A16)</f>
        <v>0.89147999999999994</v>
      </c>
      <c r="AI16" s="127">
        <f>AVERAGEIFS(Observed_KM!D:D,Observed_KM!C:C,"&gt;"&amp;'No censoring_KM'!$A15,Observed_KM!C:C,"&lt;="&amp;'No censoring_KM'!$A16)</f>
        <v>0.91426666666666667</v>
      </c>
      <c r="AJ16" s="127">
        <f>AVERAGEIFS(Observed_KM!F:F,Observed_KM!E:E,"&gt;"&amp;'No censoring_KM'!$A15,Observed_KM!E:E,"&lt;="&amp;'No censoring_KM'!$A16)</f>
        <v>0.77036000000000004</v>
      </c>
      <c r="AK16" s="127">
        <f>AVERAGEIFS(Observed_KM!H:H,Observed_KM!G:G,"&gt;"&amp;'No censoring_KM'!$A15,Observed_KM!G:G,"&lt;="&amp;'No censoring_KM'!$A16)</f>
        <v>0.82560333333333336</v>
      </c>
      <c r="AL16" s="127">
        <f>AVERAGEIFS(Observed_KM!J:J,Observed_KM!I:I,"&gt;"&amp;'No censoring_KM'!$A15,Observed_KM!I:I,"&lt;="&amp;'No censoring_KM'!$A16)</f>
        <v>0.84804499999999994</v>
      </c>
      <c r="AM16" s="127">
        <f>AVERAGEIFS(Observed_KM!L:L,Observed_KM!K:K,"&gt;"&amp;'No censoring_KM'!$A15,Observed_KM!K:K,"&lt;="&amp;'No censoring_KM'!$A16)</f>
        <v>0.82359666666666664</v>
      </c>
      <c r="AN16" s="127">
        <f>AVERAGEIFS(Observed_KM!N:N,Observed_KM!M:M,"&gt;"&amp;'No censoring_KM'!$A15,Observed_KM!M:M,"&lt;="&amp;'No censoring_KM'!$A16)</f>
        <v>0.63596999999999992</v>
      </c>
      <c r="AO16" s="131">
        <f>AVERAGEIFS(Observed_KM!P:P,Observed_KM!O:O,"&gt;"&amp;'No censoring_KM'!$A15,Observed_KM!O:O,"&lt;="&amp;'No censoring_KM'!$A16)</f>
        <v>0.73376000000000008</v>
      </c>
    </row>
    <row r="17" spans="1:53" ht="15.75" thickBot="1" x14ac:dyDescent="0.3">
      <c r="A17">
        <v>13</v>
      </c>
      <c r="B17" s="126">
        <f t="shared" si="0"/>
        <v>0.57484812637462435</v>
      </c>
      <c r="C17" s="134">
        <f t="shared" si="1"/>
        <v>0.80214351932279271</v>
      </c>
      <c r="D17" s="127">
        <f t="shared" si="2"/>
        <v>0.71004414140943328</v>
      </c>
      <c r="E17" s="127">
        <f t="shared" si="3"/>
        <v>0.78405515856505015</v>
      </c>
      <c r="F17" s="128">
        <f t="shared" si="4"/>
        <v>0.53030973230397815</v>
      </c>
      <c r="G17" s="134">
        <f t="shared" si="5"/>
        <v>0.80568339670652456</v>
      </c>
      <c r="H17" s="127">
        <f t="shared" si="6"/>
        <v>0.72351579547781919</v>
      </c>
      <c r="I17" s="129">
        <f t="shared" si="7"/>
        <v>0.80343615772704446</v>
      </c>
      <c r="J17" s="126">
        <f t="shared" si="8"/>
        <v>0.4443872702608378</v>
      </c>
      <c r="K17" s="134">
        <f t="shared" si="9"/>
        <v>0.5565976237625565</v>
      </c>
      <c r="L17" s="127">
        <f t="shared" si="10"/>
        <v>0.48194675986460778</v>
      </c>
      <c r="M17" s="127">
        <f t="shared" si="11"/>
        <v>0.52529238243641874</v>
      </c>
      <c r="N17" s="128">
        <f t="shared" si="12"/>
        <v>0.43521202257569425</v>
      </c>
      <c r="O17" s="134">
        <f t="shared" si="13"/>
        <v>0.5565976237625565</v>
      </c>
      <c r="P17" s="127">
        <f t="shared" si="14"/>
        <v>0.52591448973740418</v>
      </c>
      <c r="Q17" s="129">
        <f t="shared" si="15"/>
        <v>0.57314736155400448</v>
      </c>
      <c r="R17" s="126">
        <f t="shared" si="16"/>
        <v>0.51357644889685605</v>
      </c>
      <c r="S17" s="127">
        <f t="shared" si="17"/>
        <v>0.61139660874739366</v>
      </c>
      <c r="T17" s="127">
        <f t="shared" si="18"/>
        <v>0.57540256384374144</v>
      </c>
      <c r="U17" s="134">
        <f t="shared" si="19"/>
        <v>0.59522405448383375</v>
      </c>
      <c r="V17" s="128">
        <f t="shared" si="20"/>
        <v>0.42689052530250843</v>
      </c>
      <c r="W17" s="127">
        <f t="shared" si="21"/>
        <v>0.56373327480316204</v>
      </c>
      <c r="X17" s="127">
        <f t="shared" si="22"/>
        <v>0.5186674860148992</v>
      </c>
      <c r="Y17" s="136">
        <f t="shared" si="23"/>
        <v>0.53668353306973215</v>
      </c>
      <c r="Z17" s="126">
        <f t="shared" si="24"/>
        <v>0.44135949776732714</v>
      </c>
      <c r="AA17" s="127">
        <f t="shared" si="25"/>
        <v>0.49762870268380044</v>
      </c>
      <c r="AB17" s="127">
        <f t="shared" si="26"/>
        <v>0.45459936905982612</v>
      </c>
      <c r="AC17" s="134">
        <f t="shared" si="27"/>
        <v>0.43962652080548009</v>
      </c>
      <c r="AD17" s="128">
        <f t="shared" si="28"/>
        <v>0.36741946048712032</v>
      </c>
      <c r="AE17" s="134">
        <f t="shared" si="29"/>
        <v>0.26846235815555697</v>
      </c>
      <c r="AF17" s="127">
        <f t="shared" si="30"/>
        <v>0.39209204944284393</v>
      </c>
      <c r="AG17" s="129">
        <f t="shared" si="31"/>
        <v>0.41778459466009038</v>
      </c>
      <c r="AH17" s="130">
        <f>AVERAGEIFS(Observed_KM!B:B,Observed_KM!A:A,"&gt;"&amp;'No censoring_KM'!$A16,Observed_KM!A:A,"&lt;="&amp;'No censoring_KM'!$A17)</f>
        <v>0.85375333333333325</v>
      </c>
      <c r="AI17" s="127">
        <f>AVERAGEIFS(Observed_KM!D:D,Observed_KM!C:C,"&gt;"&amp;'No censoring_KM'!$A16,Observed_KM!C:C,"&lt;="&amp;'No censoring_KM'!$A17)</f>
        <v>0.89126666666666665</v>
      </c>
      <c r="AJ17" s="127">
        <f>AVERAGEIFS(Observed_KM!F:F,Observed_KM!E:E,"&gt;"&amp;'No censoring_KM'!$A16,Observed_KM!E:E,"&lt;="&amp;'No censoring_KM'!$A17)</f>
        <v>0.74923333333333331</v>
      </c>
      <c r="AK17" s="127">
        <f>AVERAGEIFS(Observed_KM!H:H,Observed_KM!G:G,"&gt;"&amp;'No censoring_KM'!$A16,Observed_KM!G:G,"&lt;="&amp;'No censoring_KM'!$A17)</f>
        <v>0.80702000000000007</v>
      </c>
      <c r="AL17" s="127">
        <f>AVERAGEIFS(Observed_KM!J:J,Observed_KM!I:I,"&gt;"&amp;'No censoring_KM'!$A16,Observed_KM!I:I,"&lt;="&amp;'No censoring_KM'!$A17)</f>
        <v>0.8480833333333333</v>
      </c>
      <c r="AM17" s="127">
        <f>AVERAGEIFS(Observed_KM!L:L,Observed_KM!K:K,"&gt;"&amp;'No censoring_KM'!$A16,Observed_KM!K:K,"&lt;="&amp;'No censoring_KM'!$A17)</f>
        <v>0.81775666666666658</v>
      </c>
      <c r="AN17" s="127">
        <f>AVERAGEIFS(Observed_KM!N:N,Observed_KM!M:M,"&gt;"&amp;'No censoring_KM'!$A16,Observed_KM!M:M,"&lt;="&amp;'No censoring_KM'!$A17)</f>
        <v>0.63170250000000006</v>
      </c>
      <c r="AO17" s="131">
        <f>AVERAGEIFS(Observed_KM!P:P,Observed_KM!O:O,"&gt;"&amp;'No censoring_KM'!$A16,Observed_KM!O:O,"&lt;="&amp;'No censoring_KM'!$A17)</f>
        <v>0.69574400000000003</v>
      </c>
    </row>
    <row r="18" spans="1:53" ht="15.75" thickBot="1" x14ac:dyDescent="0.3">
      <c r="A18">
        <v>14</v>
      </c>
      <c r="B18" s="126">
        <f t="shared" si="0"/>
        <v>0.55088025494981363</v>
      </c>
      <c r="C18" s="134">
        <f t="shared" si="1"/>
        <v>0.77106142656999466</v>
      </c>
      <c r="D18" s="127">
        <f t="shared" si="2"/>
        <v>0.67322063930401321</v>
      </c>
      <c r="E18" s="127">
        <f t="shared" si="3"/>
        <v>0.74967230299872656</v>
      </c>
      <c r="F18" s="128">
        <f t="shared" si="4"/>
        <v>0.50505603675805555</v>
      </c>
      <c r="G18" s="134">
        <f t="shared" si="5"/>
        <v>0.76681114110200033</v>
      </c>
      <c r="H18" s="127">
        <f t="shared" si="6"/>
        <v>0.676999579119135</v>
      </c>
      <c r="I18" s="129">
        <f t="shared" si="7"/>
        <v>0.7590063285018569</v>
      </c>
      <c r="J18" s="126">
        <f t="shared" si="8"/>
        <v>0.4175094876772012</v>
      </c>
      <c r="K18" s="134">
        <f t="shared" si="9"/>
        <v>0.51298207564130283</v>
      </c>
      <c r="L18" s="127">
        <f t="shared" si="10"/>
        <v>0.4443003452201455</v>
      </c>
      <c r="M18" s="127">
        <f t="shared" si="11"/>
        <v>0.48348701489503915</v>
      </c>
      <c r="N18" s="128">
        <f t="shared" si="12"/>
        <v>0.40823350373132178</v>
      </c>
      <c r="O18" s="134">
        <f t="shared" si="13"/>
        <v>0.51298207564130283</v>
      </c>
      <c r="P18" s="127">
        <f t="shared" si="14"/>
        <v>0.47445160070830461</v>
      </c>
      <c r="Q18" s="129">
        <f t="shared" si="15"/>
        <v>0.51602814785463103</v>
      </c>
      <c r="R18" s="126">
        <f t="shared" si="16"/>
        <v>0.48791475737994033</v>
      </c>
      <c r="S18" s="127">
        <f t="shared" si="17"/>
        <v>0.57067711054665859</v>
      </c>
      <c r="T18" s="127">
        <f t="shared" si="18"/>
        <v>0.53247258176131518</v>
      </c>
      <c r="U18" s="134">
        <f t="shared" si="19"/>
        <v>0.5455730086386037</v>
      </c>
      <c r="V18" s="128">
        <f t="shared" si="20"/>
        <v>0.39983363458405924</v>
      </c>
      <c r="W18" s="127">
        <f t="shared" si="21"/>
        <v>0.50449766502277027</v>
      </c>
      <c r="X18" s="127">
        <f t="shared" si="22"/>
        <v>0.45589487611048596</v>
      </c>
      <c r="Y18" s="136">
        <f t="shared" si="23"/>
        <v>0.46384661202402566</v>
      </c>
      <c r="Z18" s="126">
        <f t="shared" si="24"/>
        <v>0.41444682899555518</v>
      </c>
      <c r="AA18" s="127">
        <f t="shared" si="25"/>
        <v>0.45684294957941357</v>
      </c>
      <c r="AB18" s="127">
        <f t="shared" si="26"/>
        <v>0.41245364554799091</v>
      </c>
      <c r="AC18" s="134">
        <f t="shared" si="27"/>
        <v>0.3943035736125392</v>
      </c>
      <c r="AD18" s="128">
        <f t="shared" si="28"/>
        <v>0.34018337861309672</v>
      </c>
      <c r="AE18" s="134">
        <f t="shared" si="29"/>
        <v>0.2212614786147204</v>
      </c>
      <c r="AF18" s="127">
        <f t="shared" si="30"/>
        <v>0.34051566562457569</v>
      </c>
      <c r="AG18" s="129">
        <f t="shared" si="31"/>
        <v>0.35929948940514866</v>
      </c>
      <c r="AH18" s="130">
        <f>AVERAGEIFS(Observed_KM!B:B,Observed_KM!A:A,"&gt;"&amp;'No censoring_KM'!$A17,Observed_KM!A:A,"&lt;="&amp;'No censoring_KM'!$A18)</f>
        <v>0.83939333333333332</v>
      </c>
      <c r="AI18" s="127">
        <f>AVERAGEIFS(Observed_KM!D:D,Observed_KM!C:C,"&gt;"&amp;'No censoring_KM'!$A17,Observed_KM!C:C,"&lt;="&amp;'No censoring_KM'!$A18)</f>
        <v>0.86467000000000005</v>
      </c>
      <c r="AJ18" s="127">
        <f>AVERAGEIFS(Observed_KM!F:F,Observed_KM!E:E,"&gt;"&amp;'No censoring_KM'!$A17,Observed_KM!E:E,"&lt;="&amp;'No censoring_KM'!$A18)</f>
        <v>0.74632000000000009</v>
      </c>
      <c r="AK18" s="127">
        <f>AVERAGEIFS(Observed_KM!H:H,Observed_KM!G:G,"&gt;"&amp;'No censoring_KM'!$A17,Observed_KM!G:G,"&lt;="&amp;'No censoring_KM'!$A18)</f>
        <v>0.79798999999999998</v>
      </c>
      <c r="AL18" s="127">
        <f>AVERAGEIFS(Observed_KM!J:J,Observed_KM!I:I,"&gt;"&amp;'No censoring_KM'!$A17,Observed_KM!I:I,"&lt;="&amp;'No censoring_KM'!$A18)</f>
        <v>0.84784000000000004</v>
      </c>
      <c r="AM18" s="127">
        <f>AVERAGEIFS(Observed_KM!L:L,Observed_KM!K:K,"&gt;"&amp;'No censoring_KM'!$A17,Observed_KM!K:K,"&lt;="&amp;'No censoring_KM'!$A18)</f>
        <v>0.78921750000000002</v>
      </c>
      <c r="AN18" s="127">
        <f>AVERAGEIFS(Observed_KM!N:N,Observed_KM!M:M,"&gt;"&amp;'No censoring_KM'!$A17,Observed_KM!M:M,"&lt;="&amp;'No censoring_KM'!$A18)</f>
        <v>0.55263499999999999</v>
      </c>
      <c r="AO18" s="131">
        <f>AVERAGEIFS(Observed_KM!P:P,Observed_KM!O:O,"&gt;"&amp;'No censoring_KM'!$A17,Observed_KM!O:O,"&lt;="&amp;'No censoring_KM'!$A18)</f>
        <v>0.66089999999999993</v>
      </c>
      <c r="AQ18" s="42"/>
      <c r="AR18" s="318" t="s">
        <v>38</v>
      </c>
      <c r="AS18" s="319"/>
      <c r="AT18" s="319"/>
      <c r="AU18" s="319"/>
      <c r="AV18" s="319"/>
      <c r="AW18" s="319"/>
      <c r="AX18" s="319"/>
      <c r="AY18" s="319"/>
      <c r="AZ18" s="320"/>
    </row>
    <row r="19" spans="1:53" ht="15.75" thickBot="1" x14ac:dyDescent="0.3">
      <c r="A19">
        <v>15</v>
      </c>
      <c r="B19" s="126">
        <f t="shared" si="0"/>
        <v>0.52791170636225249</v>
      </c>
      <c r="C19" s="134">
        <f t="shared" si="1"/>
        <v>0.7385094657915986</v>
      </c>
      <c r="D19" s="127">
        <f t="shared" si="2"/>
        <v>0.63734084948417791</v>
      </c>
      <c r="E19" s="127">
        <f t="shared" si="3"/>
        <v>0.71454618280751769</v>
      </c>
      <c r="F19" s="128">
        <f t="shared" si="4"/>
        <v>0.4810049386752332</v>
      </c>
      <c r="G19" s="134">
        <f t="shared" si="5"/>
        <v>0.72493438185811587</v>
      </c>
      <c r="H19" s="127">
        <f t="shared" si="6"/>
        <v>0.63102920588492639</v>
      </c>
      <c r="I19" s="129">
        <f t="shared" si="7"/>
        <v>0.71188579207820046</v>
      </c>
      <c r="J19" s="126">
        <f t="shared" si="8"/>
        <v>0.39225734841181087</v>
      </c>
      <c r="K19" s="134">
        <f t="shared" si="9"/>
        <v>0.47063734351224074</v>
      </c>
      <c r="L19" s="127">
        <f t="shared" si="10"/>
        <v>0.40969170122972631</v>
      </c>
      <c r="M19" s="127">
        <f t="shared" si="11"/>
        <v>0.44476182153041144</v>
      </c>
      <c r="N19" s="128">
        <f t="shared" si="12"/>
        <v>0.38292736625805351</v>
      </c>
      <c r="O19" s="134">
        <f t="shared" si="13"/>
        <v>0.47063734351224074</v>
      </c>
      <c r="P19" s="127">
        <f t="shared" si="14"/>
        <v>0.42690390131427502</v>
      </c>
      <c r="Q19" s="129">
        <f t="shared" si="15"/>
        <v>0.46244077245282672</v>
      </c>
      <c r="R19" s="126">
        <f t="shared" si="16"/>
        <v>0.46353529446389574</v>
      </c>
      <c r="S19" s="127">
        <f t="shared" si="17"/>
        <v>0.53059932485017092</v>
      </c>
      <c r="T19" s="127">
        <f t="shared" si="18"/>
        <v>0.49215237208292884</v>
      </c>
      <c r="U19" s="134">
        <f t="shared" si="19"/>
        <v>0.49849815058481345</v>
      </c>
      <c r="V19" s="128">
        <f t="shared" si="20"/>
        <v>0.37449164567757065</v>
      </c>
      <c r="W19" s="127">
        <f t="shared" si="21"/>
        <v>0.44628685325956097</v>
      </c>
      <c r="X19" s="127">
        <f t="shared" si="22"/>
        <v>0.39839837070529849</v>
      </c>
      <c r="Y19" s="136">
        <f t="shared" si="23"/>
        <v>0.39733401529440071</v>
      </c>
      <c r="Z19" s="126">
        <f t="shared" si="24"/>
        <v>0.3891752073612823</v>
      </c>
      <c r="AA19" s="127">
        <f t="shared" si="25"/>
        <v>0.41793877869375629</v>
      </c>
      <c r="AB19" s="127">
        <f t="shared" si="26"/>
        <v>0.37409462234321234</v>
      </c>
      <c r="AC19" s="134">
        <f t="shared" si="27"/>
        <v>0.35366689569087345</v>
      </c>
      <c r="AD19" s="128">
        <f t="shared" si="28"/>
        <v>0.31496625391370142</v>
      </c>
      <c r="AE19" s="134">
        <f t="shared" si="29"/>
        <v>0.18016133012555971</v>
      </c>
      <c r="AF19" s="127">
        <f t="shared" si="30"/>
        <v>0.29502176046646189</v>
      </c>
      <c r="AG19" s="129">
        <f t="shared" si="31"/>
        <v>0.30833368710695108</v>
      </c>
      <c r="AH19" s="130">
        <f>AVERAGEIFS(Observed_KM!B:B,Observed_KM!A:A,"&gt;"&amp;'No censoring_KM'!$A18,Observed_KM!A:A,"&lt;="&amp;'No censoring_KM'!$A19)</f>
        <v>0.83862999999999999</v>
      </c>
      <c r="AI19" s="127">
        <f>AVERAGEIFS(Observed_KM!D:D,Observed_KM!C:C,"&gt;"&amp;'No censoring_KM'!$A18,Observed_KM!C:C,"&lt;="&amp;'No censoring_KM'!$A19)</f>
        <v>0.85169499999999998</v>
      </c>
      <c r="AJ19" s="127">
        <f>AVERAGEIFS(Observed_KM!F:F,Observed_KM!E:E,"&gt;"&amp;'No censoring_KM'!$A18,Observed_KM!E:E,"&lt;="&amp;'No censoring_KM'!$A19)</f>
        <v>0.72861333333333322</v>
      </c>
      <c r="AK19" s="127">
        <f>AVERAGEIFS(Observed_KM!H:H,Observed_KM!G:G,"&gt;"&amp;'No censoring_KM'!$A18,Observed_KM!G:G,"&lt;="&amp;'No censoring_KM'!$A19)</f>
        <v>0.78146000000000004</v>
      </c>
      <c r="AL19" s="127">
        <f>AVERAGEIFS(Observed_KM!J:J,Observed_KM!I:I,"&gt;"&amp;'No censoring_KM'!$A18,Observed_KM!I:I,"&lt;="&amp;'No censoring_KM'!$A19)</f>
        <v>0.74229454545454554</v>
      </c>
      <c r="AM19" s="127">
        <f>AVERAGEIFS(Observed_KM!L:L,Observed_KM!K:K,"&gt;"&amp;'No censoring_KM'!$A18,Observed_KM!K:K,"&lt;="&amp;'No censoring_KM'!$A19)</f>
        <v>0.75176500000000013</v>
      </c>
      <c r="AN19" s="127">
        <f>AVERAGEIFS(Observed_KM!N:N,Observed_KM!M:M,"&gt;"&amp;'No censoring_KM'!$A18,Observed_KM!M:M,"&lt;="&amp;'No censoring_KM'!$A19)</f>
        <v>0.47272800000000004</v>
      </c>
      <c r="AO19" s="131">
        <f>AVERAGEIFS(Observed_KM!P:P,Observed_KM!O:O,"&gt;"&amp;'No censoring_KM'!$A18,Observed_KM!O:O,"&lt;="&amp;'No censoring_KM'!$A19)</f>
        <v>0.63586500000000001</v>
      </c>
      <c r="AQ19" s="43"/>
      <c r="AR19" s="318" t="s">
        <v>41</v>
      </c>
      <c r="AS19" s="319"/>
      <c r="AT19" s="319"/>
      <c r="AU19" s="320"/>
      <c r="AV19" s="60"/>
      <c r="AW19" s="319" t="s">
        <v>42</v>
      </c>
      <c r="AX19" s="319"/>
      <c r="AY19" s="319"/>
      <c r="AZ19" s="320"/>
    </row>
    <row r="20" spans="1:53" ht="15.75" thickBot="1" x14ac:dyDescent="0.3">
      <c r="A20">
        <v>16</v>
      </c>
      <c r="B20" s="126">
        <f t="shared" si="0"/>
        <v>0.50590081457846847</v>
      </c>
      <c r="C20" s="134">
        <f t="shared" si="1"/>
        <v>0.70473977688601197</v>
      </c>
      <c r="D20" s="127">
        <f t="shared" si="2"/>
        <v>0.60264085394473188</v>
      </c>
      <c r="E20" s="127">
        <f t="shared" si="3"/>
        <v>0.67914499840956821</v>
      </c>
      <c r="F20" s="128">
        <f t="shared" si="4"/>
        <v>0.45809916957947266</v>
      </c>
      <c r="G20" s="134">
        <f t="shared" si="5"/>
        <v>0.68050908792988929</v>
      </c>
      <c r="H20" s="127">
        <f t="shared" si="6"/>
        <v>0.58624250875684525</v>
      </c>
      <c r="I20" s="129">
        <f t="shared" si="7"/>
        <v>0.66319157051486577</v>
      </c>
      <c r="J20" s="126">
        <f t="shared" si="8"/>
        <v>0.36853252901890132</v>
      </c>
      <c r="K20" s="134">
        <f t="shared" si="9"/>
        <v>0.42985946426839228</v>
      </c>
      <c r="L20" s="127">
        <f t="shared" si="10"/>
        <v>0.37793730438014306</v>
      </c>
      <c r="M20" s="127">
        <f t="shared" si="11"/>
        <v>0.40912521411015562</v>
      </c>
      <c r="N20" s="128">
        <f t="shared" si="12"/>
        <v>0.35918994028926138</v>
      </c>
      <c r="O20" s="134">
        <f t="shared" si="13"/>
        <v>0.42985946426839228</v>
      </c>
      <c r="P20" s="127">
        <f t="shared" si="14"/>
        <v>0.38335497728869483</v>
      </c>
      <c r="Q20" s="129">
        <f t="shared" si="15"/>
        <v>0.41306313261260291</v>
      </c>
      <c r="R20" s="126">
        <f t="shared" si="16"/>
        <v>0.44037399148887535</v>
      </c>
      <c r="S20" s="127">
        <f t="shared" si="17"/>
        <v>0.49144905280287782</v>
      </c>
      <c r="T20" s="127">
        <f t="shared" si="18"/>
        <v>0.4544998297223819</v>
      </c>
      <c r="U20" s="134">
        <f t="shared" si="19"/>
        <v>0.45447037857736539</v>
      </c>
      <c r="V20" s="128">
        <f t="shared" si="20"/>
        <v>0.35075586581951462</v>
      </c>
      <c r="W20" s="127">
        <f t="shared" si="21"/>
        <v>0.39012298369287474</v>
      </c>
      <c r="X20" s="127">
        <f t="shared" si="22"/>
        <v>0.34651875247356134</v>
      </c>
      <c r="Y20" s="136">
        <f t="shared" si="23"/>
        <v>0.33832613916678672</v>
      </c>
      <c r="Z20" s="126">
        <f t="shared" si="24"/>
        <v>0.36544456713968831</v>
      </c>
      <c r="AA20" s="127">
        <f t="shared" si="25"/>
        <v>0.38105534133912716</v>
      </c>
      <c r="AB20" s="127">
        <f t="shared" si="26"/>
        <v>0.3392996273472435</v>
      </c>
      <c r="AC20" s="134">
        <f t="shared" si="27"/>
        <v>0.31746491848328368</v>
      </c>
      <c r="AD20" s="128">
        <f t="shared" si="28"/>
        <v>0.29161842506496582</v>
      </c>
      <c r="AE20" s="134">
        <f t="shared" si="29"/>
        <v>0.14494544223538736</v>
      </c>
      <c r="AF20" s="127">
        <f t="shared" si="30"/>
        <v>0.25519066994841988</v>
      </c>
      <c r="AG20" s="129">
        <f t="shared" si="31"/>
        <v>0.2645177300259412</v>
      </c>
      <c r="AH20" s="130">
        <f>AVERAGEIFS(Observed_KM!B:B,Observed_KM!A:A,"&gt;"&amp;'No censoring_KM'!$A19,Observed_KM!A:A,"&lt;="&amp;'No censoring_KM'!$A20)</f>
        <v>0.81835666666666673</v>
      </c>
      <c r="AI20" s="127">
        <f>AVERAGEIFS(Observed_KM!D:D,Observed_KM!C:C,"&gt;"&amp;'No censoring_KM'!$A19,Observed_KM!C:C,"&lt;="&amp;'No censoring_KM'!$A20)</f>
        <v>0.8288633333333334</v>
      </c>
      <c r="AJ20" s="127">
        <f>AVERAGEIFS(Observed_KM!F:F,Observed_KM!E:E,"&gt;"&amp;'No censoring_KM'!$A19,Observed_KM!E:E,"&lt;="&amp;'No censoring_KM'!$A20)</f>
        <v>0.69251333333333331</v>
      </c>
      <c r="AK20" s="127">
        <f>AVERAGEIFS(Observed_KM!H:H,Observed_KM!G:G,"&gt;"&amp;'No censoring_KM'!$A19,Observed_KM!G:G,"&lt;="&amp;'No censoring_KM'!$A20)</f>
        <v>0.7468499999999999</v>
      </c>
      <c r="AL20" s="127">
        <f>AVERAGEIFS(Observed_KM!J:J,Observed_KM!I:I,"&gt;"&amp;'No censoring_KM'!$A19,Observed_KM!I:I,"&lt;="&amp;'No censoring_KM'!$A20)</f>
        <v>0.68039000000000005</v>
      </c>
      <c r="AM20" s="127">
        <f>AVERAGEIFS(Observed_KM!L:L,Observed_KM!K:K,"&gt;"&amp;'No censoring_KM'!$A19,Observed_KM!K:K,"&lt;="&amp;'No censoring_KM'!$A20)</f>
        <v>0.69786333333333328</v>
      </c>
      <c r="AN20" s="127">
        <f>AVERAGEIFS(Observed_KM!N:N,Observed_KM!M:M,"&gt;"&amp;'No censoring_KM'!$A19,Observed_KM!M:M,"&lt;="&amp;'No censoring_KM'!$A20)</f>
        <v>0.45983000000000002</v>
      </c>
      <c r="AO20" s="131">
        <f>AVERAGEIFS(Observed_KM!P:P,Observed_KM!O:O,"&gt;"&amp;'No censoring_KM'!$A19,Observed_KM!O:O,"&lt;="&amp;'No censoring_KM'!$A20)</f>
        <v>0.57941799999999999</v>
      </c>
      <c r="AQ20" s="44"/>
      <c r="AR20" s="45" t="s">
        <v>30</v>
      </c>
      <c r="AS20" s="45" t="s">
        <v>31</v>
      </c>
      <c r="AT20" s="45" t="s">
        <v>32</v>
      </c>
      <c r="AU20" s="71" t="s">
        <v>33</v>
      </c>
      <c r="AV20" s="45"/>
      <c r="AW20" s="45" t="s">
        <v>30</v>
      </c>
      <c r="AX20" s="45" t="s">
        <v>31</v>
      </c>
      <c r="AY20" s="45" t="s">
        <v>32</v>
      </c>
      <c r="AZ20" s="71" t="s">
        <v>33</v>
      </c>
    </row>
    <row r="21" spans="1:53" x14ac:dyDescent="0.25">
      <c r="A21">
        <v>17</v>
      </c>
      <c r="B21" s="126">
        <f t="shared" si="0"/>
        <v>0.4848076507997251</v>
      </c>
      <c r="C21" s="134">
        <f t="shared" si="1"/>
        <v>0.67001389864352034</v>
      </c>
      <c r="D21" s="127">
        <f t="shared" si="2"/>
        <v>0.56928191264165828</v>
      </c>
      <c r="E21" s="127">
        <f t="shared" si="3"/>
        <v>0.64389148353608627</v>
      </c>
      <c r="F21" s="128">
        <f t="shared" si="4"/>
        <v>0.4362841881569392</v>
      </c>
      <c r="G21" s="134">
        <f t="shared" si="5"/>
        <v>0.63406694947810227</v>
      </c>
      <c r="H21" s="127">
        <f t="shared" si="6"/>
        <v>0.5431115233646393</v>
      </c>
      <c r="I21" s="129">
        <f t="shared" si="7"/>
        <v>0.61403507871949059</v>
      </c>
      <c r="J21" s="126">
        <f t="shared" si="8"/>
        <v>0.3462426529291705</v>
      </c>
      <c r="K21" s="134">
        <f t="shared" si="9"/>
        <v>0.39088813694826413</v>
      </c>
      <c r="L21" s="127">
        <f t="shared" si="10"/>
        <v>0.34883776159710944</v>
      </c>
      <c r="M21" s="127">
        <f t="shared" si="11"/>
        <v>0.3764907562309967</v>
      </c>
      <c r="N21" s="128">
        <f t="shared" si="12"/>
        <v>0.33692398238797783</v>
      </c>
      <c r="O21" s="134">
        <f t="shared" si="13"/>
        <v>0.39088813694826413</v>
      </c>
      <c r="P21" s="127">
        <f t="shared" si="14"/>
        <v>0.34373804694915533</v>
      </c>
      <c r="Q21" s="129">
        <f t="shared" si="15"/>
        <v>0.36820246871810358</v>
      </c>
      <c r="R21" s="126">
        <f t="shared" si="16"/>
        <v>0.41836998109094148</v>
      </c>
      <c r="S21" s="127">
        <f t="shared" si="17"/>
        <v>0.45347205221207598</v>
      </c>
      <c r="T21" s="127">
        <f t="shared" si="18"/>
        <v>0.41949334263353755</v>
      </c>
      <c r="U21" s="134">
        <f t="shared" si="19"/>
        <v>0.41373881836389598</v>
      </c>
      <c r="V21" s="128">
        <f t="shared" si="20"/>
        <v>0.32852449133864869</v>
      </c>
      <c r="W21" s="127">
        <f t="shared" si="21"/>
        <v>0.33689148599149127</v>
      </c>
      <c r="X21" s="127">
        <f t="shared" si="22"/>
        <v>0.30025933645409486</v>
      </c>
      <c r="Y21" s="136">
        <f t="shared" si="23"/>
        <v>0.28709711918960057</v>
      </c>
      <c r="Z21" s="126">
        <f t="shared" si="24"/>
        <v>0.34316094428886929</v>
      </c>
      <c r="AA21" s="127">
        <f t="shared" si="25"/>
        <v>0.34628550654037954</v>
      </c>
      <c r="AB21" s="127">
        <f t="shared" si="26"/>
        <v>0.3078120411101557</v>
      </c>
      <c r="AC21" s="134">
        <f t="shared" si="27"/>
        <v>0.28534931583032519</v>
      </c>
      <c r="AD21" s="128">
        <f t="shared" si="28"/>
        <v>0.27000132484247602</v>
      </c>
      <c r="AE21" s="134">
        <f t="shared" si="29"/>
        <v>0.11523506109480806</v>
      </c>
      <c r="AF21" s="127">
        <f t="shared" si="30"/>
        <v>0.22051062078105854</v>
      </c>
      <c r="AG21" s="129">
        <f t="shared" si="31"/>
        <v>0.22718147743746889</v>
      </c>
      <c r="AH21" s="130">
        <f>AVERAGEIFS(Observed_KM!B:B,Observed_KM!A:A,"&gt;"&amp;'No censoring_KM'!$A20,Observed_KM!A:A,"&lt;="&amp;'No censoring_KM'!$A21)</f>
        <v>0.79825750000000006</v>
      </c>
      <c r="AI21" s="127">
        <f>AVERAGEIFS(Observed_KM!D:D,Observed_KM!C:C,"&gt;"&amp;'No censoring_KM'!$A20,Observed_KM!C:C,"&lt;="&amp;'No censoring_KM'!$A21)</f>
        <v>0.81023999999999996</v>
      </c>
      <c r="AJ21" s="127">
        <f>AVERAGEIFS(Observed_KM!F:F,Observed_KM!E:E,"&gt;"&amp;'No censoring_KM'!$A20,Observed_KM!E:E,"&lt;="&amp;'No censoring_KM'!$A21)</f>
        <v>0.65941666666666665</v>
      </c>
      <c r="AK21" s="127">
        <f>AVERAGEIFS(Observed_KM!H:H,Observed_KM!G:G,"&gt;"&amp;'No censoring_KM'!$A20,Observed_KM!G:G,"&lt;="&amp;'No censoring_KM'!$A21)</f>
        <v>0.72016499999999994</v>
      </c>
      <c r="AL21" s="127">
        <f>AVERAGEIFS(Observed_KM!J:J,Observed_KM!I:I,"&gt;"&amp;'No censoring_KM'!$A20,Observed_KM!I:I,"&lt;="&amp;'No censoring_KM'!$A21)</f>
        <v>0.61008899999999999</v>
      </c>
      <c r="AM21" s="127">
        <f>AVERAGEIFS(Observed_KM!L:L,Observed_KM!K:K,"&gt;"&amp;'No censoring_KM'!$A20,Observed_KM!K:K,"&lt;="&amp;'No censoring_KM'!$A21)</f>
        <v>0.64039000000000001</v>
      </c>
      <c r="AN21" s="127">
        <f>AVERAGEIFS(Observed_KM!N:N,Observed_KM!M:M,"&gt;"&amp;'No censoring_KM'!$A20,Observed_KM!M:M,"&lt;="&amp;'No censoring_KM'!$A21)</f>
        <v>0.44622799999999996</v>
      </c>
      <c r="AO21" s="131">
        <f>AVERAGEIFS(Observed_KM!P:P,Observed_KM!O:O,"&gt;"&amp;'No censoring_KM'!$A20,Observed_KM!O:O,"&lt;="&amp;'No censoring_KM'!$A21)</f>
        <v>0.5204120000000001</v>
      </c>
      <c r="AQ21" s="43" t="s">
        <v>34</v>
      </c>
      <c r="AR21" s="51">
        <v>224.09161</v>
      </c>
      <c r="AS21" s="53">
        <v>219.40573319999999</v>
      </c>
      <c r="AT21" s="52">
        <v>217.70434850000001</v>
      </c>
      <c r="AU21" s="72">
        <v>216.36786599999999</v>
      </c>
      <c r="AV21" s="48" t="s">
        <v>34</v>
      </c>
      <c r="AW21">
        <v>710.44737899999996</v>
      </c>
      <c r="AX21" s="53">
        <v>657.88797360000001</v>
      </c>
      <c r="AY21" s="52">
        <v>653.44075650000002</v>
      </c>
      <c r="AZ21" s="72">
        <v>648.39223300000003</v>
      </c>
    </row>
    <row r="22" spans="1:53" x14ac:dyDescent="0.25">
      <c r="A22">
        <v>18</v>
      </c>
      <c r="B22" s="126">
        <f t="shared" si="0"/>
        <v>0.46459395102929257</v>
      </c>
      <c r="C22" s="134">
        <f t="shared" si="1"/>
        <v>0.63459833991945602</v>
      </c>
      <c r="D22" s="127">
        <f t="shared" si="2"/>
        <v>0.53736618945780257</v>
      </c>
      <c r="E22" s="127">
        <f t="shared" si="3"/>
        <v>0.60915269568164776</v>
      </c>
      <c r="F22" s="128">
        <f t="shared" si="4"/>
        <v>0.41550805038675803</v>
      </c>
      <c r="G22" s="134">
        <f t="shared" si="5"/>
        <v>0.58619948215264583</v>
      </c>
      <c r="H22" s="127">
        <f t="shared" si="6"/>
        <v>0.50196633714779149</v>
      </c>
      <c r="I22" s="129">
        <f t="shared" si="7"/>
        <v>0.56543597085538655</v>
      </c>
      <c r="J22" s="126">
        <f t="shared" si="8"/>
        <v>0.32530093076609096</v>
      </c>
      <c r="K22" s="134">
        <f t="shared" si="9"/>
        <v>0.35390940708224139</v>
      </c>
      <c r="L22" s="127">
        <f t="shared" si="10"/>
        <v>0.32219007887835982</v>
      </c>
      <c r="M22" s="127">
        <f t="shared" si="11"/>
        <v>0.34671037033411495</v>
      </c>
      <c r="N22" s="128">
        <f t="shared" si="12"/>
        <v>0.31603827717657335</v>
      </c>
      <c r="O22" s="134">
        <f t="shared" si="13"/>
        <v>0.35390940708224139</v>
      </c>
      <c r="P22" s="127">
        <f t="shared" si="14"/>
        <v>0.30788785296757781</v>
      </c>
      <c r="Q22" s="129">
        <f t="shared" si="15"/>
        <v>0.32788403262203542</v>
      </c>
      <c r="R22" s="126">
        <f t="shared" si="16"/>
        <v>0.39746543724405303</v>
      </c>
      <c r="S22" s="127">
        <f t="shared" si="17"/>
        <v>0.41687474001372626</v>
      </c>
      <c r="T22" s="127">
        <f t="shared" si="18"/>
        <v>0.38705732867620579</v>
      </c>
      <c r="U22" s="134">
        <f t="shared" si="19"/>
        <v>0.37637788545143747</v>
      </c>
      <c r="V22" s="128">
        <f t="shared" si="20"/>
        <v>0.30770217101616093</v>
      </c>
      <c r="W22" s="127">
        <f t="shared" si="21"/>
        <v>0.28731153822537603</v>
      </c>
      <c r="X22" s="127">
        <f t="shared" si="22"/>
        <v>0.25939803198914813</v>
      </c>
      <c r="Y22" s="136">
        <f t="shared" si="23"/>
        <v>0.24330662418763327</v>
      </c>
      <c r="Z22" s="126">
        <f t="shared" si="24"/>
        <v>0.32223610438902994</v>
      </c>
      <c r="AA22" s="127">
        <f t="shared" si="25"/>
        <v>0.31368166126388591</v>
      </c>
      <c r="AB22" s="127">
        <f t="shared" si="26"/>
        <v>0.27936305368928527</v>
      </c>
      <c r="AC22" s="134">
        <f t="shared" si="27"/>
        <v>0.2569300830355381</v>
      </c>
      <c r="AD22" s="128">
        <f t="shared" si="28"/>
        <v>0.24998665773759551</v>
      </c>
      <c r="AE22" s="134">
        <f t="shared" si="29"/>
        <v>9.0541609006982493E-2</v>
      </c>
      <c r="AF22" s="127">
        <f t="shared" si="30"/>
        <v>0.19043914991972533</v>
      </c>
      <c r="AG22" s="129">
        <f t="shared" si="31"/>
        <v>0.19553451222178</v>
      </c>
      <c r="AH22" s="130">
        <f>AVERAGEIFS(Observed_KM!B:B,Observed_KM!A:A,"&gt;"&amp;'No censoring_KM'!$A21,Observed_KM!A:A,"&lt;="&amp;'No censoring_KM'!$A22)</f>
        <v>0.78147500000000003</v>
      </c>
      <c r="AI22" s="127">
        <f>AVERAGEIFS(Observed_KM!D:D,Observed_KM!C:C,"&gt;"&amp;'No censoring_KM'!$A21,Observed_KM!C:C,"&lt;="&amp;'No censoring_KM'!$A22)</f>
        <v>0.7893</v>
      </c>
      <c r="AJ22" s="127">
        <f>AVERAGEIFS(Observed_KM!F:F,Observed_KM!E:E,"&gt;"&amp;'No censoring_KM'!$A21,Observed_KM!E:E,"&lt;="&amp;'No censoring_KM'!$A22)</f>
        <v>0.65139000000000002</v>
      </c>
      <c r="AK22" s="127">
        <f>AVERAGEIFS(Observed_KM!H:H,Observed_KM!G:G,"&gt;"&amp;'No censoring_KM'!$A21,Observed_KM!G:G,"&lt;="&amp;'No censoring_KM'!$A22)</f>
        <v>0.69087500000000002</v>
      </c>
      <c r="AL22" s="127">
        <f>AVERAGEIFS(Observed_KM!J:J,Observed_KM!I:I,"&gt;"&amp;'No censoring_KM'!$A21,Observed_KM!I:I,"&lt;="&amp;'No censoring_KM'!$A22)</f>
        <v>0.55633999999999995</v>
      </c>
      <c r="AM22" s="127">
        <f>AVERAGEIFS(Observed_KM!L:L,Observed_KM!K:K,"&gt;"&amp;'No censoring_KM'!$A21,Observed_KM!K:K,"&lt;="&amp;'No censoring_KM'!$A22)</f>
        <v>0.62628000000000006</v>
      </c>
      <c r="AN22" s="127">
        <f>AVERAGEIFS(Observed_KM!N:N,Observed_KM!M:M,"&gt;"&amp;'No censoring_KM'!$A21,Observed_KM!M:M,"&lt;="&amp;'No censoring_KM'!$A22)</f>
        <v>0.41182999999999997</v>
      </c>
      <c r="AO22" s="131">
        <f>AVERAGEIFS(Observed_KM!P:P,Observed_KM!O:O,"&gt;"&amp;'No censoring_KM'!$A21,Observed_KM!O:O,"&lt;="&amp;'No censoring_KM'!$A22)</f>
        <v>0.48245666666666659</v>
      </c>
      <c r="AQ22" s="43" t="s">
        <v>43</v>
      </c>
      <c r="AR22" s="16">
        <v>2.9708800000000002</v>
      </c>
      <c r="AS22" s="16">
        <v>2.9658731</v>
      </c>
      <c r="AT22" s="16">
        <v>2.6946332000000002</v>
      </c>
      <c r="AU22" s="73">
        <v>2.7058550000000001</v>
      </c>
      <c r="AV22" s="16" t="s">
        <v>43</v>
      </c>
      <c r="AW22" s="16">
        <v>2.7260249999999999</v>
      </c>
      <c r="AX22" s="16">
        <v>2.7979126000000001</v>
      </c>
      <c r="AY22" s="16">
        <v>2.5869618000000001</v>
      </c>
      <c r="AZ22" s="73">
        <v>2.602274</v>
      </c>
    </row>
    <row r="23" spans="1:53" ht="15.75" thickBot="1" x14ac:dyDescent="0.3">
      <c r="A23">
        <v>19</v>
      </c>
      <c r="B23" s="126">
        <f t="shared" si="0"/>
        <v>0.44522304665974771</v>
      </c>
      <c r="C23" s="134">
        <f t="shared" si="1"/>
        <v>0.59876019421847937</v>
      </c>
      <c r="D23" s="127">
        <f t="shared" si="2"/>
        <v>0.50694985792749436</v>
      </c>
      <c r="E23" s="127">
        <f t="shared" si="3"/>
        <v>0.57523502436192819</v>
      </c>
      <c r="F23" s="128">
        <f t="shared" si="4"/>
        <v>0.39572128585622829</v>
      </c>
      <c r="G23" s="134">
        <f t="shared" si="5"/>
        <v>0.53753909255047605</v>
      </c>
      <c r="H23" s="127">
        <f t="shared" si="6"/>
        <v>0.46301976667361444</v>
      </c>
      <c r="I23" s="129">
        <f t="shared" si="7"/>
        <v>0.51826064365106772</v>
      </c>
      <c r="J23" s="126">
        <f t="shared" si="8"/>
        <v>0.30562582241689451</v>
      </c>
      <c r="K23" s="134">
        <f t="shared" si="9"/>
        <v>0.31905908642093972</v>
      </c>
      <c r="L23" s="127">
        <f t="shared" si="10"/>
        <v>0.29779536244028404</v>
      </c>
      <c r="M23" s="127">
        <f t="shared" si="11"/>
        <v>0.31959975753040726</v>
      </c>
      <c r="N23" s="128">
        <f t="shared" si="12"/>
        <v>0.29644726366115914</v>
      </c>
      <c r="O23" s="134">
        <f t="shared" si="13"/>
        <v>0.31905908642093972</v>
      </c>
      <c r="P23" s="127">
        <f t="shared" si="14"/>
        <v>0.27557914649531823</v>
      </c>
      <c r="Q23" s="129">
        <f t="shared" si="15"/>
        <v>0.29193839555825662</v>
      </c>
      <c r="R23" s="126">
        <f t="shared" si="16"/>
        <v>0.37760542329461794</v>
      </c>
      <c r="S23" s="127">
        <f t="shared" si="17"/>
        <v>0.3818254593030555</v>
      </c>
      <c r="T23" s="127">
        <f t="shared" si="18"/>
        <v>0.35708116894228104</v>
      </c>
      <c r="U23" s="134">
        <f t="shared" si="19"/>
        <v>0.34233362444742288</v>
      </c>
      <c r="V23" s="128">
        <f t="shared" si="20"/>
        <v>0.28819959712063076</v>
      </c>
      <c r="W23" s="127">
        <f t="shared" si="21"/>
        <v>0.24191822331651028</v>
      </c>
      <c r="X23" s="127">
        <f t="shared" si="22"/>
        <v>0.22357454898571605</v>
      </c>
      <c r="Y23" s="136">
        <f t="shared" si="23"/>
        <v>0.20626754128314775</v>
      </c>
      <c r="Z23" s="126">
        <f t="shared" si="24"/>
        <v>0.30258719326873529</v>
      </c>
      <c r="AA23" s="127">
        <f t="shared" si="25"/>
        <v>0.28326120949806971</v>
      </c>
      <c r="AB23" s="127">
        <f t="shared" si="26"/>
        <v>0.25368557067790465</v>
      </c>
      <c r="AC23" s="134">
        <f t="shared" si="27"/>
        <v>0.23181162623989798</v>
      </c>
      <c r="AD23" s="128">
        <f t="shared" si="28"/>
        <v>0.23145563853537954</v>
      </c>
      <c r="AE23" s="134">
        <f t="shared" si="29"/>
        <v>7.0313489202505158E-2</v>
      </c>
      <c r="AF23" s="127">
        <f t="shared" si="30"/>
        <v>0.16444152115166677</v>
      </c>
      <c r="AG23" s="129">
        <f t="shared" si="31"/>
        <v>0.16877922567389322</v>
      </c>
      <c r="AH23" s="130">
        <f>AVERAGEIFS(Observed_KM!B:B,Observed_KM!A:A,"&gt;"&amp;'No censoring_KM'!$A22,Observed_KM!A:A,"&lt;="&amp;'No censoring_KM'!$A23)</f>
        <v>0.77036000000000004</v>
      </c>
      <c r="AI23" s="127">
        <f>AVERAGEIFS(Observed_KM!D:D,Observed_KM!C:C,"&gt;"&amp;'No censoring_KM'!$A22,Observed_KM!C:C,"&lt;="&amp;'No censoring_KM'!$A23)</f>
        <v>0.781945</v>
      </c>
      <c r="AJ23" s="127">
        <f>AVERAGEIFS(Observed_KM!F:F,Observed_KM!E:E,"&gt;"&amp;'No censoring_KM'!$A22,Observed_KM!E:E,"&lt;="&amp;'No censoring_KM'!$A23)</f>
        <v>0.60829</v>
      </c>
      <c r="AK23" s="127">
        <f>AVERAGEIFS(Observed_KM!H:H,Observed_KM!G:G,"&gt;"&amp;'No censoring_KM'!$A22,Observed_KM!G:G,"&lt;="&amp;'No censoring_KM'!$A23)</f>
        <v>0.66461499999999996</v>
      </c>
      <c r="AL23" s="127">
        <f>AVERAGEIFS(Observed_KM!J:J,Observed_KM!I:I,"&gt;"&amp;'No censoring_KM'!$A22,Observed_KM!I:I,"&lt;="&amp;'No censoring_KM'!$A23)</f>
        <v>0.55629333333333342</v>
      </c>
      <c r="AM23" s="127">
        <f>AVERAGEIFS(Observed_KM!L:L,Observed_KM!K:K,"&gt;"&amp;'No censoring_KM'!$A22,Observed_KM!K:K,"&lt;="&amp;'No censoring_KM'!$A23)</f>
        <v>0.62013999999999991</v>
      </c>
      <c r="AN23" s="127"/>
      <c r="AO23" s="131">
        <f>AVERAGEIFS(Observed_KM!P:P,Observed_KM!O:O,"&gt;"&amp;'No censoring_KM'!$A22,Observed_KM!O:O,"&lt;="&amp;'No censoring_KM'!$A23)</f>
        <v>0.43838250000000001</v>
      </c>
      <c r="AQ23" s="44" t="s">
        <v>44</v>
      </c>
      <c r="AR23" s="57" t="s">
        <v>45</v>
      </c>
      <c r="AS23" s="58">
        <v>-0.57044729999999999</v>
      </c>
      <c r="AT23" s="58">
        <v>-0.38269170000000002</v>
      </c>
      <c r="AU23" s="74">
        <v>-1.006721</v>
      </c>
      <c r="AV23" s="58" t="s">
        <v>44</v>
      </c>
      <c r="AW23" s="57" t="s">
        <v>45</v>
      </c>
      <c r="AX23" s="58">
        <v>-0.87090480000000003</v>
      </c>
      <c r="AY23" s="58">
        <v>-0.75447909999999996</v>
      </c>
      <c r="AZ23" s="74">
        <v>-1.3707670000000001</v>
      </c>
    </row>
    <row r="24" spans="1:53" ht="15.75" thickBot="1" x14ac:dyDescent="0.3">
      <c r="A24">
        <v>20</v>
      </c>
      <c r="B24" s="126">
        <f t="shared" si="0"/>
        <v>0.42665979795438608</v>
      </c>
      <c r="C24" s="134">
        <f t="shared" si="1"/>
        <v>0.56276288911485661</v>
      </c>
      <c r="D24" s="127">
        <f t="shared" si="2"/>
        <v>0.47805381560730353</v>
      </c>
      <c r="E24" s="127">
        <f t="shared" si="3"/>
        <v>0.54238359404236081</v>
      </c>
      <c r="F24" s="128">
        <f t="shared" si="4"/>
        <v>0.37687677996598773</v>
      </c>
      <c r="G24" s="134">
        <f t="shared" si="5"/>
        <v>0.48873792763677287</v>
      </c>
      <c r="H24" s="127">
        <f t="shared" si="6"/>
        <v>0.42639055362965217</v>
      </c>
      <c r="I24" s="129">
        <f t="shared" si="7"/>
        <v>0.47318912338786012</v>
      </c>
      <c r="J24" s="126">
        <f t="shared" si="8"/>
        <v>0.28714071954244713</v>
      </c>
      <c r="K24" s="134">
        <f t="shared" si="9"/>
        <v>0.2864267518402096</v>
      </c>
      <c r="L24" s="127">
        <f t="shared" si="10"/>
        <v>0.2754634544630431</v>
      </c>
      <c r="M24" s="127">
        <f t="shared" si="11"/>
        <v>0.29495697369339274</v>
      </c>
      <c r="N24" s="128">
        <f t="shared" si="12"/>
        <v>0.27807068471990476</v>
      </c>
      <c r="O24" s="134">
        <f t="shared" si="13"/>
        <v>0.2864267518402096</v>
      </c>
      <c r="P24" s="127">
        <f t="shared" si="14"/>
        <v>0.2465544106526607</v>
      </c>
      <c r="Q24" s="129">
        <f t="shared" si="15"/>
        <v>0.26007567630423428</v>
      </c>
      <c r="R24" s="126">
        <f t="shared" si="16"/>
        <v>0.35873774758924903</v>
      </c>
      <c r="S24" s="127">
        <f t="shared" si="17"/>
        <v>0.34845624056515184</v>
      </c>
      <c r="T24" s="127">
        <f t="shared" si="18"/>
        <v>0.32943303396739365</v>
      </c>
      <c r="U24" s="134">
        <f t="shared" si="19"/>
        <v>0.31146441749524811</v>
      </c>
      <c r="V24" s="128">
        <f t="shared" si="20"/>
        <v>0.26993312236374029</v>
      </c>
      <c r="W24" s="127">
        <f t="shared" si="21"/>
        <v>0.2010567311376715</v>
      </c>
      <c r="X24" s="127">
        <f t="shared" si="22"/>
        <v>0.19235469407206951</v>
      </c>
      <c r="Y24" s="136">
        <f t="shared" si="23"/>
        <v>0.17514630673417822</v>
      </c>
      <c r="Z24" s="126">
        <f t="shared" si="24"/>
        <v>0.28413640893483921</v>
      </c>
      <c r="AA24" s="127">
        <f t="shared" si="25"/>
        <v>0.25501174564053536</v>
      </c>
      <c r="AB24" s="127">
        <f t="shared" si="26"/>
        <v>0.23052274879386236</v>
      </c>
      <c r="AC24" s="134">
        <f t="shared" si="27"/>
        <v>0.2096146448104243</v>
      </c>
      <c r="AD24" s="128">
        <f t="shared" si="28"/>
        <v>0.21429828733521095</v>
      </c>
      <c r="AE24" s="134">
        <f t="shared" si="29"/>
        <v>5.3975496491532916E-2</v>
      </c>
      <c r="AF24" s="127">
        <f t="shared" si="30"/>
        <v>0.14201318827086717</v>
      </c>
      <c r="AG24" s="129">
        <f t="shared" si="31"/>
        <v>0.14617286812647248</v>
      </c>
      <c r="AH24" s="130">
        <f>AVERAGEIFS(Observed_KM!B:B,Observed_KM!A:A,"&gt;"&amp;'No censoring_KM'!$A23,Observed_KM!A:A,"&lt;="&amp;'No censoring_KM'!$A24)</f>
        <v>0.77036000000000004</v>
      </c>
      <c r="AI24" s="127">
        <f>AVERAGEIFS(Observed_KM!D:D,Observed_KM!C:C,"&gt;"&amp;'No censoring_KM'!$A23,Observed_KM!C:C,"&lt;="&amp;'No censoring_KM'!$A24)</f>
        <v>0.76020333333333323</v>
      </c>
      <c r="AJ24" s="127">
        <f>AVERAGEIFS(Observed_KM!F:F,Observed_KM!E:E,"&gt;"&amp;'No censoring_KM'!$A23,Observed_KM!E:E,"&lt;="&amp;'No censoring_KM'!$A24)</f>
        <v>0.55386666666666662</v>
      </c>
      <c r="AK24" s="127">
        <f>AVERAGEIFS(Observed_KM!H:H,Observed_KM!G:G,"&gt;"&amp;'No censoring_KM'!$A23,Observed_KM!G:G,"&lt;="&amp;'No censoring_KM'!$A24)</f>
        <v>0.65124000000000004</v>
      </c>
      <c r="AL24" s="127">
        <f>AVERAGEIFS(Observed_KM!J:J,Observed_KM!I:I,"&gt;"&amp;'No censoring_KM'!$A23,Observed_KM!I:I,"&lt;="&amp;'No censoring_KM'!$A24)</f>
        <v>0.55629249999999997</v>
      </c>
      <c r="AM24" s="127">
        <f>AVERAGEIFS(Observed_KM!L:L,Observed_KM!K:K,"&gt;"&amp;'No censoring_KM'!$A23,Observed_KM!K:K,"&lt;="&amp;'No censoring_KM'!$A24)</f>
        <v>0.58758500000000002</v>
      </c>
      <c r="AN24" s="127"/>
      <c r="AO24" s="131">
        <f>AVERAGEIFS(Observed_KM!P:P,Observed_KM!O:O,"&gt;"&amp;'No censoring_KM'!$A23,Observed_KM!O:O,"&lt;="&amp;'No censoring_KM'!$A24)</f>
        <v>0.40314499999999998</v>
      </c>
    </row>
    <row r="25" spans="1:53" ht="15.75" thickBot="1" x14ac:dyDescent="0.3">
      <c r="A25">
        <v>21</v>
      </c>
      <c r="B25" s="126">
        <f t="shared" si="0"/>
        <v>0.40887053030207726</v>
      </c>
      <c r="C25" s="134">
        <f t="shared" si="1"/>
        <v>0.52686215927675728</v>
      </c>
      <c r="D25" s="127">
        <f t="shared" si="2"/>
        <v>0.45067232198373564</v>
      </c>
      <c r="E25" s="127">
        <f t="shared" si="3"/>
        <v>0.5107850334239602</v>
      </c>
      <c r="F25" s="128">
        <f t="shared" si="4"/>
        <v>0.35892966174464386</v>
      </c>
      <c r="G25" s="134">
        <f t="shared" si="5"/>
        <v>0.44044553245123408</v>
      </c>
      <c r="H25" s="127">
        <f t="shared" si="6"/>
        <v>0.39212395436567149</v>
      </c>
      <c r="I25" s="129">
        <f t="shared" si="7"/>
        <v>0.43070793509830357</v>
      </c>
      <c r="J25" s="126">
        <f t="shared" si="8"/>
        <v>0.26977364728981285</v>
      </c>
      <c r="K25" s="134">
        <f t="shared" si="9"/>
        <v>0.2560601649644772</v>
      </c>
      <c r="L25" s="127">
        <f t="shared" si="10"/>
        <v>0.25501552679480233</v>
      </c>
      <c r="M25" s="127">
        <f t="shared" si="11"/>
        <v>0.27257542023049153</v>
      </c>
      <c r="N25" s="128">
        <f t="shared" si="12"/>
        <v>0.26083325831935367</v>
      </c>
      <c r="O25" s="134">
        <f t="shared" si="13"/>
        <v>0.2560601649644772</v>
      </c>
      <c r="P25" s="127">
        <f t="shared" si="14"/>
        <v>0.22054327562294929</v>
      </c>
      <c r="Q25" s="129">
        <f t="shared" si="15"/>
        <v>0.23194263711307944</v>
      </c>
      <c r="R25" s="126">
        <f t="shared" si="16"/>
        <v>0.34081282631631638</v>
      </c>
      <c r="S25" s="127">
        <f t="shared" si="17"/>
        <v>0.31686497763219351</v>
      </c>
      <c r="T25" s="127">
        <f t="shared" si="18"/>
        <v>0.30396982978313292</v>
      </c>
      <c r="U25" s="134">
        <f t="shared" si="19"/>
        <v>0.28357403248625118</v>
      </c>
      <c r="V25" s="128">
        <f t="shared" si="20"/>
        <v>0.25282440113384191</v>
      </c>
      <c r="W25" s="127">
        <f t="shared" si="21"/>
        <v>0.16488795622792585</v>
      </c>
      <c r="X25" s="127">
        <f t="shared" si="22"/>
        <v>0.16527557864543463</v>
      </c>
      <c r="Y25" s="136">
        <f t="shared" si="23"/>
        <v>0.1490922983402326</v>
      </c>
      <c r="Z25" s="126">
        <f t="shared" si="24"/>
        <v>0.26681069350706049</v>
      </c>
      <c r="AA25" s="127">
        <f t="shared" si="25"/>
        <v>0.22889587782263462</v>
      </c>
      <c r="AB25" s="127">
        <f t="shared" si="26"/>
        <v>0.20963290476120999</v>
      </c>
      <c r="AC25" s="134">
        <f t="shared" si="27"/>
        <v>0.18998808024497588</v>
      </c>
      <c r="AD25" s="128">
        <f t="shared" si="28"/>
        <v>0.19841277683016942</v>
      </c>
      <c r="AE25" s="134">
        <f t="shared" si="29"/>
        <v>4.096005111814776E-2</v>
      </c>
      <c r="AF25" s="127">
        <f t="shared" si="30"/>
        <v>0.12269156353925015</v>
      </c>
      <c r="AG25" s="129">
        <f t="shared" si="31"/>
        <v>0.12705564924002621</v>
      </c>
      <c r="AH25" s="130">
        <f>AVERAGEIFS(Observed_KM!B:B,Observed_KM!A:A,"&gt;"&amp;'No censoring_KM'!$A24,Observed_KM!A:A,"&lt;="&amp;'No censoring_KM'!$A25)</f>
        <v>0.77036000000000004</v>
      </c>
      <c r="AI25" s="127">
        <f>AVERAGEIFS(Observed_KM!D:D,Observed_KM!C:C,"&gt;"&amp;'No censoring_KM'!$A24,Observed_KM!C:C,"&lt;="&amp;'No censoring_KM'!$A25)</f>
        <v>0.73133666666666663</v>
      </c>
      <c r="AJ25" s="127">
        <f>AVERAGEIFS(Observed_KM!F:F,Observed_KM!E:E,"&gt;"&amp;'No censoring_KM'!$A24,Observed_KM!E:E,"&lt;="&amp;'No censoring_KM'!$A25)</f>
        <v>0.54309000000000007</v>
      </c>
      <c r="AK25" s="127">
        <f>AVERAGEIFS(Observed_KM!H:H,Observed_KM!G:G,"&gt;"&amp;'No censoring_KM'!$A24,Observed_KM!G:G,"&lt;="&amp;'No censoring_KM'!$A25)</f>
        <v>0.64227999999999996</v>
      </c>
      <c r="AL25" s="127">
        <f>AVERAGEIFS(Observed_KM!J:J,Observed_KM!I:I,"&gt;"&amp;'No censoring_KM'!$A24,Observed_KM!I:I,"&lt;="&amp;'No censoring_KM'!$A25)</f>
        <v>0.55627000000000004</v>
      </c>
      <c r="AM25" s="127">
        <f>AVERAGEIFS(Observed_KM!L:L,Observed_KM!K:K,"&gt;"&amp;'No censoring_KM'!$A24,Observed_KM!K:K,"&lt;="&amp;'No censoring_KM'!$A25)</f>
        <v>0.57400333333333331</v>
      </c>
      <c r="AN25" s="127"/>
      <c r="AO25" s="131">
        <f>AVERAGEIFS(Observed_KM!P:P,Observed_KM!O:O,"&gt;"&amp;'No censoring_KM'!$A24,Observed_KM!O:O,"&lt;="&amp;'No censoring_KM'!$A25)</f>
        <v>0.39531400000000005</v>
      </c>
      <c r="AQ25" s="42"/>
      <c r="AR25" s="318" t="s">
        <v>40</v>
      </c>
      <c r="AS25" s="319"/>
      <c r="AT25" s="319"/>
      <c r="AU25" s="319"/>
      <c r="AV25" s="319"/>
      <c r="AW25" s="319"/>
      <c r="AX25" s="319"/>
      <c r="AY25" s="319"/>
      <c r="AZ25" s="320"/>
    </row>
    <row r="26" spans="1:53" ht="15.75" thickBot="1" x14ac:dyDescent="0.3">
      <c r="A26">
        <v>22</v>
      </c>
      <c r="B26" s="126">
        <f t="shared" si="0"/>
        <v>0.39182297312992792</v>
      </c>
      <c r="C26" s="134">
        <f t="shared" si="1"/>
        <v>0.49130232560869408</v>
      </c>
      <c r="D26" s="127">
        <f t="shared" si="2"/>
        <v>0.42477988742556805</v>
      </c>
      <c r="E26" s="127">
        <f t="shared" si="3"/>
        <v>0.48057255868638077</v>
      </c>
      <c r="F26" s="128">
        <f t="shared" si="4"/>
        <v>0.34183719700574583</v>
      </c>
      <c r="G26" s="134">
        <f t="shared" si="5"/>
        <v>0.3932864753424416</v>
      </c>
      <c r="H26" s="127">
        <f t="shared" si="6"/>
        <v>0.360209323741423</v>
      </c>
      <c r="I26" s="129">
        <f t="shared" si="7"/>
        <v>0.39112276798979895</v>
      </c>
      <c r="J26" s="126">
        <f t="shared" si="8"/>
        <v>0.25345698404607447</v>
      </c>
      <c r="K26" s="134">
        <f t="shared" si="9"/>
        <v>0.22796995906475162</v>
      </c>
      <c r="L26" s="127">
        <f t="shared" si="10"/>
        <v>0.23628532850667705</v>
      </c>
      <c r="M26" s="127">
        <f t="shared" si="11"/>
        <v>0.25225250872304256</v>
      </c>
      <c r="N26" s="128">
        <f t="shared" si="12"/>
        <v>0.24466436911183212</v>
      </c>
      <c r="O26" s="134">
        <f t="shared" si="13"/>
        <v>0.22796995906475162</v>
      </c>
      <c r="P26" s="127">
        <f t="shared" si="14"/>
        <v>0.1972756947641966</v>
      </c>
      <c r="Q26" s="129">
        <f t="shared" si="15"/>
        <v>0.20716322262908768</v>
      </c>
      <c r="R26" s="126">
        <f t="shared" si="16"/>
        <v>0.32378355320084701</v>
      </c>
      <c r="S26" s="127">
        <f t="shared" si="17"/>
        <v>0.28711793461501361</v>
      </c>
      <c r="T26" s="127">
        <f t="shared" si="18"/>
        <v>0.28054423392848293</v>
      </c>
      <c r="U26" s="134">
        <f t="shared" si="19"/>
        <v>0.25843684740343997</v>
      </c>
      <c r="V26" s="128">
        <f t="shared" si="20"/>
        <v>0.23680005346862207</v>
      </c>
      <c r="W26" s="127">
        <f t="shared" si="21"/>
        <v>0.13340396771998245</v>
      </c>
      <c r="X26" s="127">
        <f t="shared" si="22"/>
        <v>0.14187589585280036</v>
      </c>
      <c r="Y26" s="136">
        <f t="shared" si="23"/>
        <v>0.12731046596679688</v>
      </c>
      <c r="Z26" s="126">
        <f t="shared" si="24"/>
        <v>0.2505414439373872</v>
      </c>
      <c r="AA26" s="127">
        <f t="shared" si="25"/>
        <v>0.20485568103532287</v>
      </c>
      <c r="AB26" s="127">
        <f t="shared" si="26"/>
        <v>0.19079201021341374</v>
      </c>
      <c r="AC26" s="134">
        <f t="shared" si="27"/>
        <v>0.17261449767858275</v>
      </c>
      <c r="AD26" s="128">
        <f t="shared" si="28"/>
        <v>0.18370482797129756</v>
      </c>
      <c r="AE26" s="134">
        <f t="shared" si="29"/>
        <v>3.0730267060325795E-2</v>
      </c>
      <c r="AF26" s="127">
        <f t="shared" si="30"/>
        <v>0.10606085473257132</v>
      </c>
      <c r="AG26" s="129">
        <f t="shared" si="31"/>
        <v>0.11085843094015023</v>
      </c>
      <c r="AH26" s="130">
        <f>AVERAGEIFS(Observed_KM!B:B,Observed_KM!A:A,"&gt;"&amp;'No censoring_KM'!$A25,Observed_KM!A:A,"&lt;="&amp;'No censoring_KM'!$A26)</f>
        <v>0.75500499999999993</v>
      </c>
      <c r="AI26" s="127">
        <f>AVERAGEIFS(Observed_KM!D:D,Observed_KM!C:C,"&gt;"&amp;'No censoring_KM'!$A25,Observed_KM!C:C,"&lt;="&amp;'No censoring_KM'!$A26)</f>
        <v>0.70702500000000001</v>
      </c>
      <c r="AJ26" s="127">
        <f>AVERAGEIFS(Observed_KM!F:F,Observed_KM!E:E,"&gt;"&amp;'No censoring_KM'!$A25,Observed_KM!E:E,"&lt;="&amp;'No censoring_KM'!$A26)</f>
        <v>0.54303999999999997</v>
      </c>
      <c r="AK26" s="127">
        <f>AVERAGEIFS(Observed_KM!H:H,Observed_KM!G:G,"&gt;"&amp;'No censoring_KM'!$A25,Observed_KM!G:G,"&lt;="&amp;'No censoring_KM'!$A26)</f>
        <v>0.60208250000000008</v>
      </c>
      <c r="AL26" s="127"/>
      <c r="AM26" s="127">
        <f>AVERAGEIFS(Observed_KM!L:L,Observed_KM!K:K,"&gt;"&amp;'No censoring_KM'!$A25,Observed_KM!K:K,"&lt;="&amp;'No censoring_KM'!$A26)</f>
        <v>0.57380000000000009</v>
      </c>
      <c r="AN26" s="127"/>
      <c r="AO26" s="131">
        <f>AVERAGEIFS(Observed_KM!P:P,Observed_KM!O:O,"&gt;"&amp;'No censoring_KM'!$A25,Observed_KM!O:O,"&lt;="&amp;'No censoring_KM'!$A26)</f>
        <v>0.37583500000000003</v>
      </c>
      <c r="AQ26" s="43"/>
      <c r="AR26" s="318" t="s">
        <v>41</v>
      </c>
      <c r="AS26" s="319"/>
      <c r="AT26" s="319"/>
      <c r="AU26" s="320"/>
      <c r="AV26" s="60"/>
      <c r="AW26" s="319" t="s">
        <v>42</v>
      </c>
      <c r="AX26" s="319"/>
      <c r="AY26" s="319"/>
      <c r="AZ26" s="320"/>
    </row>
    <row r="27" spans="1:53" ht="15.75" thickBot="1" x14ac:dyDescent="0.3">
      <c r="A27">
        <v>23</v>
      </c>
      <c r="B27" s="126">
        <f t="shared" si="0"/>
        <v>0.37548620136293603</v>
      </c>
      <c r="C27" s="134">
        <f t="shared" si="1"/>
        <v>0.45631295371662067</v>
      </c>
      <c r="D27" s="127">
        <f t="shared" si="2"/>
        <v>0.40033671820981731</v>
      </c>
      <c r="E27" s="127">
        <f t="shared" si="3"/>
        <v>0.45183241971605748</v>
      </c>
      <c r="F27" s="128">
        <f t="shared" si="4"/>
        <v>0.32555868659269094</v>
      </c>
      <c r="G27" s="134">
        <f t="shared" si="5"/>
        <v>0.34783915146764305</v>
      </c>
      <c r="H27" s="127">
        <f t="shared" si="6"/>
        <v>0.33059471188770517</v>
      </c>
      <c r="I27" s="129">
        <f t="shared" si="7"/>
        <v>0.35458350341138384</v>
      </c>
      <c r="J27" s="126">
        <f t="shared" si="8"/>
        <v>0.23812719814222519</v>
      </c>
      <c r="K27" s="134">
        <f t="shared" si="9"/>
        <v>0.20213445023230389</v>
      </c>
      <c r="L27" s="127">
        <f t="shared" si="10"/>
        <v>0.21911955967159624</v>
      </c>
      <c r="M27" s="127">
        <f t="shared" si="11"/>
        <v>0.2337951078965792</v>
      </c>
      <c r="N27" s="128">
        <f t="shared" si="12"/>
        <v>0.2294977791505402</v>
      </c>
      <c r="O27" s="134">
        <f t="shared" si="13"/>
        <v>0.20213445023230389</v>
      </c>
      <c r="P27" s="127">
        <f t="shared" si="14"/>
        <v>0.17649053806856607</v>
      </c>
      <c r="Q27" s="129">
        <f t="shared" si="15"/>
        <v>0.18536526789130989</v>
      </c>
      <c r="R27" s="126">
        <f t="shared" si="16"/>
        <v>0.30760517571033302</v>
      </c>
      <c r="S27" s="127">
        <f t="shared" si="17"/>
        <v>0.25925249960305496</v>
      </c>
      <c r="T27" s="127">
        <f t="shared" si="18"/>
        <v>0.25900957132350588</v>
      </c>
      <c r="U27" s="134">
        <f t="shared" si="19"/>
        <v>0.23581609424561745</v>
      </c>
      <c r="V27" s="128">
        <f t="shared" si="20"/>
        <v>0.22179135032562497</v>
      </c>
      <c r="W27" s="127">
        <f t="shared" si="21"/>
        <v>0.10645117063059255</v>
      </c>
      <c r="X27" s="127">
        <f t="shared" si="22"/>
        <v>0.12171503918191462</v>
      </c>
      <c r="Y27" s="136">
        <f t="shared" si="23"/>
        <v>0.10909500907722401</v>
      </c>
      <c r="Z27" s="126">
        <f t="shared" si="24"/>
        <v>0.23526424036887361</v>
      </c>
      <c r="AA27" s="127">
        <f t="shared" si="25"/>
        <v>0.18281676618603485</v>
      </c>
      <c r="AB27" s="127">
        <f t="shared" si="26"/>
        <v>0.17379460903789479</v>
      </c>
      <c r="AC27" s="134">
        <f t="shared" si="27"/>
        <v>0.15721135457158619</v>
      </c>
      <c r="AD27" s="128">
        <f t="shared" si="28"/>
        <v>0.1700871504300856</v>
      </c>
      <c r="AE27" s="134">
        <f t="shared" si="29"/>
        <v>2.2795462319416482E-2</v>
      </c>
      <c r="AF27" s="127">
        <f t="shared" si="30"/>
        <v>9.1752583199175564E-2</v>
      </c>
      <c r="AG27" s="129">
        <f t="shared" si="31"/>
        <v>9.7099339439488591E-2</v>
      </c>
      <c r="AH27" s="130">
        <f>AVERAGEIFS(Observed_KM!B:B,Observed_KM!A:A,"&gt;"&amp;'No censoring_KM'!$A26,Observed_KM!A:A,"&lt;="&amp;'No censoring_KM'!$A27)</f>
        <v>0.74604999999999999</v>
      </c>
      <c r="AI27" s="127">
        <f>AVERAGEIFS(Observed_KM!D:D,Observed_KM!C:C,"&gt;"&amp;'No censoring_KM'!$A26,Observed_KM!C:C,"&lt;="&amp;'No censoring_KM'!$A27)</f>
        <v>0.69275333333333344</v>
      </c>
      <c r="AJ27" s="127">
        <f>AVERAGEIFS(Observed_KM!F:F,Observed_KM!E:E,"&gt;"&amp;'No censoring_KM'!$A26,Observed_KM!E:E,"&lt;="&amp;'No censoring_KM'!$A27)</f>
        <v>0.51815333333333335</v>
      </c>
      <c r="AK27" s="127">
        <f>AVERAGEIFS(Observed_KM!H:H,Observed_KM!G:G,"&gt;"&amp;'No censoring_KM'!$A26,Observed_KM!G:G,"&lt;="&amp;'No censoring_KM'!$A27)</f>
        <v>0.58787</v>
      </c>
      <c r="AL27" s="127"/>
      <c r="AM27" s="127"/>
      <c r="AN27" s="127"/>
      <c r="AO27" s="131">
        <f>AVERAGEIFS(Observed_KM!P:P,Observed_KM!O:O,"&gt;"&amp;'No censoring_KM'!$A26,Observed_KM!O:O,"&lt;="&amp;'No censoring_KM'!$A27)</f>
        <v>0.34072799999999998</v>
      </c>
      <c r="AQ27" s="44"/>
      <c r="AR27" s="45" t="s">
        <v>30</v>
      </c>
      <c r="AS27" s="45" t="s">
        <v>31</v>
      </c>
      <c r="AT27" s="45" t="s">
        <v>32</v>
      </c>
      <c r="AU27" s="71" t="s">
        <v>33</v>
      </c>
      <c r="AV27" s="45"/>
      <c r="AW27" s="45" t="s">
        <v>30</v>
      </c>
      <c r="AX27" s="66" t="s">
        <v>31</v>
      </c>
      <c r="AY27" s="45" t="s">
        <v>32</v>
      </c>
      <c r="AZ27" s="46" t="s">
        <v>33</v>
      </c>
    </row>
    <row r="28" spans="1:53" x14ac:dyDescent="0.25">
      <c r="A28">
        <v>24</v>
      </c>
      <c r="B28" s="126">
        <f t="shared" si="0"/>
        <v>0.35983057932444223</v>
      </c>
      <c r="C28" s="134">
        <f t="shared" si="1"/>
        <v>0.42210595310406074</v>
      </c>
      <c r="D28" s="127">
        <f t="shared" si="2"/>
        <v>0.37729298584086879</v>
      </c>
      <c r="E28" s="127">
        <f t="shared" si="3"/>
        <v>0.42461092895366875</v>
      </c>
      <c r="F28" s="128">
        <f t="shared" si="4"/>
        <v>0.31005536946927525</v>
      </c>
      <c r="G28" s="134">
        <f t="shared" si="5"/>
        <v>0.30461693355988234</v>
      </c>
      <c r="H28" s="127">
        <f t="shared" si="6"/>
        <v>0.30319871229658779</v>
      </c>
      <c r="I28" s="129">
        <f t="shared" si="7"/>
        <v>0.32111482382721696</v>
      </c>
      <c r="J28" s="126">
        <f t="shared" si="8"/>
        <v>0.22372460048194442</v>
      </c>
      <c r="K28" s="134">
        <f t="shared" si="9"/>
        <v>0.17850444416129127</v>
      </c>
      <c r="L28" s="127">
        <f t="shared" si="10"/>
        <v>0.20337769122845384</v>
      </c>
      <c r="M28" s="127">
        <f t="shared" si="11"/>
        <v>0.21702267830976638</v>
      </c>
      <c r="N28" s="128">
        <f t="shared" si="12"/>
        <v>0.21527135653723195</v>
      </c>
      <c r="O28" s="134">
        <f t="shared" si="13"/>
        <v>0.17850444416129127</v>
      </c>
      <c r="P28" s="127">
        <f t="shared" si="14"/>
        <v>0.15794088439131315</v>
      </c>
      <c r="Q28" s="129">
        <f t="shared" si="15"/>
        <v>0.16619666929884044</v>
      </c>
      <c r="R28" s="126">
        <f t="shared" si="16"/>
        <v>0.29223517744612026</v>
      </c>
      <c r="S28" s="127">
        <f t="shared" si="17"/>
        <v>0.23328010349668085</v>
      </c>
      <c r="T28" s="127">
        <f t="shared" si="18"/>
        <v>0.23922310107278133</v>
      </c>
      <c r="U28" s="134">
        <f t="shared" si="19"/>
        <v>0.215476372541793</v>
      </c>
      <c r="V28" s="128">
        <f t="shared" si="20"/>
        <v>0.20773391880075048</v>
      </c>
      <c r="W28" s="127">
        <f t="shared" si="21"/>
        <v>8.3758590382301393E-2</v>
      </c>
      <c r="X28" s="127">
        <f t="shared" si="22"/>
        <v>0.10438418785509451</v>
      </c>
      <c r="Y28" s="136">
        <f t="shared" si="23"/>
        <v>9.3839194066247383E-2</v>
      </c>
      <c r="Z28" s="126">
        <f t="shared" si="24"/>
        <v>0.22091859105823419</v>
      </c>
      <c r="AA28" s="127">
        <f t="shared" si="25"/>
        <v>0.16269195824987939</v>
      </c>
      <c r="AB28" s="127">
        <f t="shared" si="26"/>
        <v>0.15845372971964355</v>
      </c>
      <c r="AC28" s="134">
        <f t="shared" si="27"/>
        <v>0.14352985145748429</v>
      </c>
      <c r="AD28" s="128">
        <f t="shared" si="28"/>
        <v>0.15747892453837192</v>
      </c>
      <c r="AE28" s="134">
        <f t="shared" si="29"/>
        <v>1.6720111992582519E-2</v>
      </c>
      <c r="AF28" s="127">
        <f t="shared" si="30"/>
        <v>7.9443551153528413E-2</v>
      </c>
      <c r="AG28" s="129">
        <f t="shared" si="31"/>
        <v>8.5375147737318663E-2</v>
      </c>
      <c r="AH28" s="130">
        <f>AVERAGEIFS(Observed_KM!B:B,Observed_KM!A:A,"&gt;"&amp;'No censoring_KM'!$A27,Observed_KM!A:A,"&lt;="&amp;'No censoring_KM'!$A28)</f>
        <v>0.74604999999999999</v>
      </c>
      <c r="AI28" s="127">
        <f>AVERAGEIFS(Observed_KM!D:D,Observed_KM!C:C,"&gt;"&amp;'No censoring_KM'!$A27,Observed_KM!C:C,"&lt;="&amp;'No censoring_KM'!$A28)</f>
        <v>0.67436666666666667</v>
      </c>
      <c r="AJ28" s="127">
        <f>AVERAGEIFS(Observed_KM!F:F,Observed_KM!E:E,"&gt;"&amp;'No censoring_KM'!$A27,Observed_KM!E:E,"&lt;="&amp;'No censoring_KM'!$A28)</f>
        <v>0.48687333333333332</v>
      </c>
      <c r="AK28" s="127">
        <f>AVERAGEIFS(Observed_KM!H:H,Observed_KM!G:G,"&gt;"&amp;'No censoring_KM'!$A27,Observed_KM!G:G,"&lt;="&amp;'No censoring_KM'!$A28)</f>
        <v>0.56896333333333338</v>
      </c>
      <c r="AL28" s="127"/>
      <c r="AM28" s="127"/>
      <c r="AN28" s="127"/>
      <c r="AO28" s="131"/>
      <c r="AQ28" s="43" t="s">
        <v>34</v>
      </c>
      <c r="AR28" s="51">
        <v>332.87921</v>
      </c>
      <c r="AS28" s="53">
        <v>328.8225109</v>
      </c>
      <c r="AT28" s="52">
        <v>323.486716</v>
      </c>
      <c r="AU28" s="72">
        <v>323.13291429999998</v>
      </c>
      <c r="AV28" s="43" t="s">
        <v>34</v>
      </c>
      <c r="AW28">
        <v>1160.607673</v>
      </c>
      <c r="AX28" s="75">
        <v>1078.8216890000001</v>
      </c>
      <c r="AY28" s="52">
        <v>1084.9173261000001</v>
      </c>
      <c r="AZ28" s="54">
        <v>1082.19418</v>
      </c>
    </row>
    <row r="29" spans="1:53" x14ac:dyDescent="0.25">
      <c r="A29">
        <v>25</v>
      </c>
      <c r="B29" s="126">
        <f t="shared" si="0"/>
        <v>0.34482770697561088</v>
      </c>
      <c r="C29" s="134">
        <f t="shared" si="1"/>
        <v>0.38887316482914136</v>
      </c>
      <c r="D29" s="127">
        <f t="shared" si="2"/>
        <v>0.35559214859738209</v>
      </c>
      <c r="E29" s="127">
        <f t="shared" si="3"/>
        <v>0.39892148610140915</v>
      </c>
      <c r="F29" s="128">
        <f t="shared" si="4"/>
        <v>0.29529033042513525</v>
      </c>
      <c r="G29" s="134">
        <f t="shared" si="5"/>
        <v>0.2640527030214383</v>
      </c>
      <c r="H29" s="127">
        <f t="shared" si="6"/>
        <v>0.27791989732011846</v>
      </c>
      <c r="I29" s="129">
        <f t="shared" si="7"/>
        <v>0.29064726640154187</v>
      </c>
      <c r="J29" s="126">
        <f t="shared" si="8"/>
        <v>0.21019311213207531</v>
      </c>
      <c r="K29" s="134">
        <f t="shared" si="9"/>
        <v>0.15700792677077297</v>
      </c>
      <c r="L29" s="127">
        <f t="shared" si="10"/>
        <v>0.18893144668377448</v>
      </c>
      <c r="M29" s="127">
        <f t="shared" si="11"/>
        <v>0.20176879810541129</v>
      </c>
      <c r="N29" s="128">
        <f t="shared" si="12"/>
        <v>0.20192682089085465</v>
      </c>
      <c r="O29" s="134">
        <f t="shared" si="13"/>
        <v>0.15700792677077297</v>
      </c>
      <c r="P29" s="127">
        <f t="shared" si="14"/>
        <v>0.14139698044683491</v>
      </c>
      <c r="Q29" s="129">
        <f t="shared" si="15"/>
        <v>0.14933405760121676</v>
      </c>
      <c r="R29" s="126">
        <f t="shared" si="16"/>
        <v>0.27763316641130437</v>
      </c>
      <c r="S29" s="127">
        <f t="shared" si="17"/>
        <v>0.20918922725214056</v>
      </c>
      <c r="T29" s="127">
        <f t="shared" si="18"/>
        <v>0.22104814455173327</v>
      </c>
      <c r="U29" s="134">
        <f t="shared" si="19"/>
        <v>0.19719172837847448</v>
      </c>
      <c r="V29" s="128">
        <f t="shared" si="20"/>
        <v>0.19456746603039643</v>
      </c>
      <c r="W29" s="127">
        <f t="shared" si="21"/>
        <v>6.4968611670329399E-2</v>
      </c>
      <c r="X29" s="127">
        <f t="shared" si="22"/>
        <v>8.9511805548629586E-2</v>
      </c>
      <c r="Y29" s="136">
        <f t="shared" si="23"/>
        <v>8.1032064716542299E-2</v>
      </c>
      <c r="Z29" s="126">
        <f t="shared" si="24"/>
        <v>0.20744769285222997</v>
      </c>
      <c r="AA29" s="127">
        <f t="shared" si="25"/>
        <v>0.14438458368836743</v>
      </c>
      <c r="AB29" s="127">
        <f t="shared" si="26"/>
        <v>0.14460018152778298</v>
      </c>
      <c r="AC29" s="134">
        <f t="shared" si="27"/>
        <v>0.13135248493398224</v>
      </c>
      <c r="AD29" s="128">
        <f t="shared" si="28"/>
        <v>0.14580532163101959</v>
      </c>
      <c r="AE29" s="134">
        <f t="shared" si="29"/>
        <v>1.2127451987974056E-2</v>
      </c>
      <c r="AF29" s="127">
        <f t="shared" si="30"/>
        <v>6.8852426644061104E-2</v>
      </c>
      <c r="AG29" s="129">
        <f t="shared" si="31"/>
        <v>7.5350829854788956E-2</v>
      </c>
      <c r="AH29" s="130">
        <f>AVERAGEIFS(Observed_KM!B:B,Observed_KM!A:A,"&gt;"&amp;'No censoring_KM'!$A28,Observed_KM!A:A,"&lt;="&amp;'No censoring_KM'!$A29)</f>
        <v>0.72901250000000006</v>
      </c>
      <c r="AI29" s="127">
        <f>AVERAGEIFS(Observed_KM!D:D,Observed_KM!C:C,"&gt;"&amp;'No censoring_KM'!$A28,Observed_KM!C:C,"&lt;="&amp;'No censoring_KM'!$A29)</f>
        <v>0.66095999999999999</v>
      </c>
      <c r="AJ29" s="127">
        <f>AVERAGEIFS(Observed_KM!F:F,Observed_KM!E:E,"&gt;"&amp;'No censoring_KM'!$A28,Observed_KM!E:E,"&lt;="&amp;'No censoring_KM'!$A29)</f>
        <v>0.47902500000000003</v>
      </c>
      <c r="AK29" s="127">
        <f>AVERAGEIFS(Observed_KM!H:H,Observed_KM!G:G,"&gt;"&amp;'No censoring_KM'!$A28,Observed_KM!G:G,"&lt;="&amp;'No censoring_KM'!$A29)</f>
        <v>0.54847000000000001</v>
      </c>
      <c r="AL29" s="127"/>
      <c r="AM29" s="127"/>
      <c r="AN29" s="127"/>
      <c r="AO29" s="131"/>
      <c r="AQ29" s="43" t="s">
        <v>35</v>
      </c>
      <c r="AR29" s="16">
        <v>2.7659699999999998</v>
      </c>
      <c r="AS29" s="16">
        <v>2.7955568999999998</v>
      </c>
      <c r="AT29" s="16">
        <v>2.4860980000000001</v>
      </c>
      <c r="AU29" s="73">
        <v>2.4685597000000001</v>
      </c>
      <c r="AV29" s="43" t="s">
        <v>35</v>
      </c>
      <c r="AW29" s="16">
        <v>2.5636990000000002</v>
      </c>
      <c r="AX29" s="68">
        <v>2.657076</v>
      </c>
      <c r="AY29" s="16">
        <v>2.4170039000000001</v>
      </c>
      <c r="AZ29" s="56">
        <v>2.4651869999999998</v>
      </c>
    </row>
    <row r="30" spans="1:53" ht="15.75" thickBot="1" x14ac:dyDescent="0.3">
      <c r="A30">
        <v>26</v>
      </c>
      <c r="B30" s="126">
        <f t="shared" si="0"/>
        <v>0.33045036839641606</v>
      </c>
      <c r="C30" s="134">
        <f t="shared" si="1"/>
        <v>0.35678447042249778</v>
      </c>
      <c r="D30" s="127">
        <f t="shared" si="2"/>
        <v>0.33517351481326396</v>
      </c>
      <c r="E30" s="127">
        <f t="shared" si="3"/>
        <v>0.37475119668372975</v>
      </c>
      <c r="F30" s="128">
        <f t="shared" si="4"/>
        <v>0.281228412176317</v>
      </c>
      <c r="G30" s="134">
        <f t="shared" si="5"/>
        <v>0.22648757293081845</v>
      </c>
      <c r="H30" s="127">
        <f t="shared" si="6"/>
        <v>0.25464420295599066</v>
      </c>
      <c r="I30" s="129">
        <f t="shared" si="7"/>
        <v>0.26304545217923403</v>
      </c>
      <c r="J30" s="126">
        <f t="shared" si="8"/>
        <v>0.19748004596987889</v>
      </c>
      <c r="K30" s="134">
        <f t="shared" si="9"/>
        <v>0.13755454522255145</v>
      </c>
      <c r="L30" s="127">
        <f t="shared" si="10"/>
        <v>0.17566409029396912</v>
      </c>
      <c r="M30" s="127">
        <f t="shared" si="11"/>
        <v>0.18788160644902258</v>
      </c>
      <c r="N30" s="128">
        <f t="shared" si="12"/>
        <v>0.1894095045944266</v>
      </c>
      <c r="O30" s="134">
        <f t="shared" si="13"/>
        <v>0.13755454522255145</v>
      </c>
      <c r="P30" s="127">
        <f t="shared" si="14"/>
        <v>0.12664758464831105</v>
      </c>
      <c r="Q30" s="129">
        <f t="shared" si="15"/>
        <v>0.13448643664569399</v>
      </c>
      <c r="R30" s="126">
        <f t="shared" si="16"/>
        <v>0.26376076886150496</v>
      </c>
      <c r="S30" s="127">
        <f t="shared" si="17"/>
        <v>0.18694842749093871</v>
      </c>
      <c r="T30" s="127">
        <f t="shared" si="18"/>
        <v>0.20435537657605773</v>
      </c>
      <c r="U30" s="134">
        <f t="shared" si="19"/>
        <v>0.18075045775604154</v>
      </c>
      <c r="V30" s="128">
        <f t="shared" si="20"/>
        <v>0.18223552059305156</v>
      </c>
      <c r="W30" s="127">
        <f t="shared" si="21"/>
        <v>4.9667668121834554E-2</v>
      </c>
      <c r="X30" s="127">
        <f t="shared" si="22"/>
        <v>7.6765392736085292E-2</v>
      </c>
      <c r="Y30" s="136">
        <f t="shared" si="23"/>
        <v>7.0248918406351585E-2</v>
      </c>
      <c r="Z30" s="126">
        <f t="shared" si="24"/>
        <v>0.19479820626942723</v>
      </c>
      <c r="AA30" s="127">
        <f t="shared" si="25"/>
        <v>0.12779137380991351</v>
      </c>
      <c r="AB30" s="127">
        <f t="shared" si="26"/>
        <v>0.13208149613655062</v>
      </c>
      <c r="AC30" s="134">
        <f t="shared" si="27"/>
        <v>0.12049001401172652</v>
      </c>
      <c r="AD30" s="128">
        <f t="shared" si="28"/>
        <v>0.13499705994464656</v>
      </c>
      <c r="AE30" s="134">
        <f t="shared" si="29"/>
        <v>8.6989934109876158E-3</v>
      </c>
      <c r="AF30" s="127">
        <f t="shared" si="30"/>
        <v>5.9735698450187114E-2</v>
      </c>
      <c r="AG30" s="129">
        <f t="shared" si="31"/>
        <v>6.6749112696680768E-2</v>
      </c>
      <c r="AH30" s="130">
        <f>AVERAGEIFS(Observed_KM!B:B,Observed_KM!A:A,"&gt;"&amp;'No censoring_KM'!$A29,Observed_KM!A:A,"&lt;="&amp;'No censoring_KM'!$A30)</f>
        <v>0.7147</v>
      </c>
      <c r="AI30" s="127">
        <f>AVERAGEIFS(Observed_KM!D:D,Observed_KM!C:C,"&gt;"&amp;'No censoring_KM'!$A29,Observed_KM!C:C,"&lt;="&amp;'No censoring_KM'!$A30)</f>
        <v>0.63520500000000002</v>
      </c>
      <c r="AJ30" s="127">
        <f>AVERAGEIFS(Observed_KM!F:F,Observed_KM!E:E,"&gt;"&amp;'No censoring_KM'!$A29,Observed_KM!E:E,"&lt;="&amp;'No censoring_KM'!$A30)</f>
        <v>0.46629499999999996</v>
      </c>
      <c r="AK30" s="127">
        <f>AVERAGEIFS(Observed_KM!H:H,Observed_KM!G:G,"&gt;"&amp;'No censoring_KM'!$A29,Observed_KM!G:G,"&lt;="&amp;'No censoring_KM'!$A30)</f>
        <v>0.52975666666666665</v>
      </c>
      <c r="AL30" s="127"/>
      <c r="AM30" s="127"/>
      <c r="AN30" s="127"/>
      <c r="AO30" s="131"/>
      <c r="AQ30" s="44" t="s">
        <v>36</v>
      </c>
      <c r="AR30" s="57" t="s">
        <v>45</v>
      </c>
      <c r="AS30" s="58">
        <v>-0.44449169999999999</v>
      </c>
      <c r="AT30" s="58">
        <v>-0.36906600000000001</v>
      </c>
      <c r="AU30" s="74">
        <v>-0.9233363</v>
      </c>
      <c r="AV30" s="44" t="s">
        <v>36</v>
      </c>
      <c r="AW30" s="57" t="s">
        <v>45</v>
      </c>
      <c r="AX30" s="69">
        <v>-0.80827099999999996</v>
      </c>
      <c r="AY30" s="58">
        <v>-0.61581189999999997</v>
      </c>
      <c r="AZ30" s="59">
        <v>-1.2019660000000001</v>
      </c>
    </row>
    <row r="31" spans="1:53" x14ac:dyDescent="0.25">
      <c r="A31">
        <v>27</v>
      </c>
      <c r="B31" s="126">
        <f t="shared" si="0"/>
        <v>0.31667248241467577</v>
      </c>
      <c r="C31" s="134">
        <f t="shared" si="1"/>
        <v>0.32598643932546628</v>
      </c>
      <c r="D31" s="127">
        <f t="shared" si="2"/>
        <v>0.31597420314194979</v>
      </c>
      <c r="E31" s="127">
        <f t="shared" si="3"/>
        <v>0.35206684030613017</v>
      </c>
      <c r="F31" s="128">
        <f t="shared" si="4"/>
        <v>0.26783613165167264</v>
      </c>
      <c r="G31" s="134">
        <f t="shared" si="5"/>
        <v>0.19216432552077256</v>
      </c>
      <c r="H31" s="127">
        <f t="shared" si="6"/>
        <v>0.23325061094190525</v>
      </c>
      <c r="I31" s="129">
        <f t="shared" si="7"/>
        <v>0.23813183924112102</v>
      </c>
      <c r="J31" s="126">
        <f t="shared" si="8"/>
        <v>0.18553590153687236</v>
      </c>
      <c r="K31" s="134">
        <f t="shared" si="9"/>
        <v>0.12003980468284703</v>
      </c>
      <c r="L31" s="127">
        <f t="shared" si="10"/>
        <v>0.16346961779160629</v>
      </c>
      <c r="M31" s="127">
        <f t="shared" si="11"/>
        <v>0.17522354758436456</v>
      </c>
      <c r="N31" s="128">
        <f t="shared" si="12"/>
        <v>0.17766812884207075</v>
      </c>
      <c r="O31" s="134">
        <f t="shared" si="13"/>
        <v>0.12003980468284703</v>
      </c>
      <c r="P31" s="127">
        <f t="shared" si="14"/>
        <v>0.11350022054140152</v>
      </c>
      <c r="Q31" s="129">
        <f t="shared" si="15"/>
        <v>0.12139563155558677</v>
      </c>
      <c r="R31" s="126">
        <f t="shared" si="16"/>
        <v>0.25058152845956083</v>
      </c>
      <c r="S31" s="127">
        <f t="shared" si="17"/>
        <v>0.1665093183287214</v>
      </c>
      <c r="T31" s="127">
        <f t="shared" si="18"/>
        <v>0.18902351879129309</v>
      </c>
      <c r="U31" s="134">
        <f t="shared" si="19"/>
        <v>0.16595758635635113</v>
      </c>
      <c r="V31" s="128">
        <f t="shared" si="20"/>
        <v>0.17068519030120022</v>
      </c>
      <c r="W31" s="127">
        <f t="shared" si="21"/>
        <v>3.7414759827091318E-2</v>
      </c>
      <c r="X31" s="127">
        <f t="shared" si="22"/>
        <v>6.5850834229380761E-2</v>
      </c>
      <c r="Y31" s="136">
        <f t="shared" si="23"/>
        <v>6.1139580213514406E-2</v>
      </c>
      <c r="Z31" s="126">
        <f t="shared" si="24"/>
        <v>0.18292004429673953</v>
      </c>
      <c r="AA31" s="127">
        <f t="shared" si="25"/>
        <v>0.11280499645664266</v>
      </c>
      <c r="AB31" s="127">
        <f t="shared" si="26"/>
        <v>0.12076068851050148</v>
      </c>
      <c r="AC31" s="134">
        <f t="shared" si="27"/>
        <v>0.11077827207886251</v>
      </c>
      <c r="AD31" s="128">
        <f t="shared" si="28"/>
        <v>0.12498999343670979</v>
      </c>
      <c r="AE31" s="134">
        <f t="shared" si="29"/>
        <v>6.1711431874175906E-3</v>
      </c>
      <c r="AF31" s="127">
        <f t="shared" si="30"/>
        <v>5.1883469920994907E-2</v>
      </c>
      <c r="AG31" s="129">
        <f t="shared" si="31"/>
        <v>5.9340903664019992E-2</v>
      </c>
      <c r="AH31" s="130">
        <f>AVERAGEIFS(Observed_KM!B:B,Observed_KM!A:A,"&gt;"&amp;'No censoring_KM'!$A30,Observed_KM!A:A,"&lt;="&amp;'No censoring_KM'!$A31)</f>
        <v>0.71445999999999998</v>
      </c>
      <c r="AI31" s="127">
        <f>AVERAGEIFS(Observed_KM!D:D,Observed_KM!C:C,"&gt;"&amp;'No censoring_KM'!$A30,Observed_KM!C:C,"&lt;="&amp;'No censoring_KM'!$A31)</f>
        <v>0.578295</v>
      </c>
      <c r="AJ31" s="127">
        <f>AVERAGEIFS(Observed_KM!F:F,Observed_KM!E:E,"&gt;"&amp;'No censoring_KM'!$A30,Observed_KM!E:E,"&lt;="&amp;'No censoring_KM'!$A31)</f>
        <v>0.44766</v>
      </c>
      <c r="AK31" s="127">
        <f>AVERAGEIFS(Observed_KM!H:H,Observed_KM!G:G,"&gt;"&amp;'No censoring_KM'!$A30,Observed_KM!G:G,"&lt;="&amp;'No censoring_KM'!$A31)</f>
        <v>0.50287499999999996</v>
      </c>
      <c r="AL31" s="127"/>
      <c r="AM31" s="127"/>
      <c r="AN31" s="127"/>
      <c r="AO31" s="131"/>
    </row>
    <row r="32" spans="1:53" ht="15" customHeight="1" x14ac:dyDescent="0.25">
      <c r="A32">
        <v>28</v>
      </c>
      <c r="B32" s="126">
        <f t="shared" si="0"/>
        <v>0.30346905529357171</v>
      </c>
      <c r="C32" s="134">
        <f t="shared" si="1"/>
        <v>0.29660151658548262</v>
      </c>
      <c r="D32" s="127">
        <f t="shared" si="2"/>
        <v>0.29793062568378637</v>
      </c>
      <c r="E32" s="127">
        <f t="shared" si="3"/>
        <v>0.33082006822724364</v>
      </c>
      <c r="F32" s="128">
        <f t="shared" si="4"/>
        <v>0.25508160026575438</v>
      </c>
      <c r="G32" s="134">
        <f t="shared" si="5"/>
        <v>0.1612257557480781</v>
      </c>
      <c r="H32" s="127">
        <f t="shared" si="6"/>
        <v>0.21361544264218635</v>
      </c>
      <c r="I32" s="129">
        <f t="shared" si="7"/>
        <v>0.2157055249122975</v>
      </c>
      <c r="J32" s="126">
        <f t="shared" si="8"/>
        <v>0.17431417230047902</v>
      </c>
      <c r="K32" s="134">
        <f t="shared" si="9"/>
        <v>0.10434892463582734</v>
      </c>
      <c r="L32" s="127">
        <f t="shared" si="10"/>
        <v>0.15225191254994008</v>
      </c>
      <c r="M32" s="127">
        <f t="shared" si="11"/>
        <v>0.16367068700314694</v>
      </c>
      <c r="N32" s="128">
        <f t="shared" si="12"/>
        <v>0.16665459356875109</v>
      </c>
      <c r="O32" s="134">
        <f t="shared" si="13"/>
        <v>0.10434892463582734</v>
      </c>
      <c r="P32" s="127">
        <f t="shared" si="14"/>
        <v>0.10178071815136769</v>
      </c>
      <c r="Q32" s="129">
        <f t="shared" si="15"/>
        <v>0.10983484904083063</v>
      </c>
      <c r="R32" s="126">
        <f t="shared" si="16"/>
        <v>0.23806081046912606</v>
      </c>
      <c r="S32" s="127">
        <f t="shared" si="17"/>
        <v>0.14780945595134201</v>
      </c>
      <c r="T32" s="127">
        <f t="shared" si="18"/>
        <v>0.17493961202564023</v>
      </c>
      <c r="U32" s="134">
        <f t="shared" si="19"/>
        <v>0.15263576488682254</v>
      </c>
      <c r="V32" s="128">
        <f t="shared" si="20"/>
        <v>0.15986693534469901</v>
      </c>
      <c r="W32" s="127">
        <f t="shared" si="21"/>
        <v>2.776620095835837E-2</v>
      </c>
      <c r="X32" s="127">
        <f t="shared" si="22"/>
        <v>5.6510293614627782E-2</v>
      </c>
      <c r="Y32" s="136">
        <f t="shared" si="23"/>
        <v>5.341664567445064E-2</v>
      </c>
      <c r="Z32" s="126">
        <f t="shared" si="24"/>
        <v>0.17176617406447095</v>
      </c>
      <c r="AA32" s="127">
        <f t="shared" si="25"/>
        <v>9.9316233177476218E-2</v>
      </c>
      <c r="AB32" s="127">
        <f t="shared" si="26"/>
        <v>0.1105149506182902</v>
      </c>
      <c r="AC32" s="134">
        <f t="shared" si="27"/>
        <v>0.10207507305901703</v>
      </c>
      <c r="AD32" s="128">
        <f t="shared" si="28"/>
        <v>0.11572473108462153</v>
      </c>
      <c r="AE32" s="134">
        <f t="shared" si="29"/>
        <v>4.329984472310716E-3</v>
      </c>
      <c r="AF32" s="127">
        <f t="shared" si="30"/>
        <v>4.5115371410512695E-2</v>
      </c>
      <c r="AG32" s="129">
        <f t="shared" si="31"/>
        <v>5.293693424027187E-2</v>
      </c>
      <c r="AH32" s="130">
        <f>AVERAGEIFS(Observed_KM!B:B,Observed_KM!A:A,"&gt;"&amp;'No censoring_KM'!$A31,Observed_KM!A:A,"&lt;="&amp;'No censoring_KM'!$A32)</f>
        <v>0.67735750000000006</v>
      </c>
      <c r="AI32" s="127">
        <f>AVERAGEIFS(Observed_KM!D:D,Observed_KM!C:C,"&gt;"&amp;'No censoring_KM'!$A31,Observed_KM!C:C,"&lt;="&amp;'No censoring_KM'!$A32)</f>
        <v>0.52177800000000008</v>
      </c>
      <c r="AJ32" s="127">
        <f>AVERAGEIFS(Observed_KM!F:F,Observed_KM!E:E,"&gt;"&amp;'No censoring_KM'!$A31,Observed_KM!E:E,"&lt;="&amp;'No censoring_KM'!$A32)</f>
        <v>0.44075333333333333</v>
      </c>
      <c r="AK32" s="127">
        <f>AVERAGEIFS(Observed_KM!H:H,Observed_KM!G:G,"&gt;"&amp;'No censoring_KM'!$A31,Observed_KM!G:G,"&lt;="&amp;'No censoring_KM'!$A32)</f>
        <v>0.49981999999999999</v>
      </c>
      <c r="AL32" s="127"/>
      <c r="AM32" s="127"/>
      <c r="AN32" s="127"/>
      <c r="AO32" s="131"/>
      <c r="BA32" s="1"/>
    </row>
    <row r="33" spans="1:41" x14ac:dyDescent="0.25">
      <c r="A33">
        <v>29</v>
      </c>
      <c r="B33" s="126">
        <f t="shared" si="0"/>
        <v>0.29081613539182882</v>
      </c>
      <c r="C33" s="134">
        <f t="shared" si="1"/>
        <v>0.268727737634674</v>
      </c>
      <c r="D33" s="127">
        <f t="shared" si="2"/>
        <v>0.28097959528736116</v>
      </c>
      <c r="E33" s="127">
        <f t="shared" si="3"/>
        <v>0.31095179965939918</v>
      </c>
      <c r="F33" s="128">
        <f t="shared" si="4"/>
        <v>0.24293444798836489</v>
      </c>
      <c r="G33" s="134">
        <f t="shared" si="5"/>
        <v>0.13371777034701388</v>
      </c>
      <c r="H33" s="127">
        <f t="shared" si="6"/>
        <v>0.19561553793489916</v>
      </c>
      <c r="I33" s="129">
        <f t="shared" si="7"/>
        <v>0.1955563550330098</v>
      </c>
      <c r="J33" s="126">
        <f t="shared" si="8"/>
        <v>0.16377116457303253</v>
      </c>
      <c r="K33" s="134">
        <f t="shared" si="9"/>
        <v>9.0360316049058878E-2</v>
      </c>
      <c r="L33" s="127">
        <f t="shared" si="10"/>
        <v>0.14192390747284289</v>
      </c>
      <c r="M33" s="127">
        <f t="shared" si="11"/>
        <v>0.15311178767891706</v>
      </c>
      <c r="N33" s="128">
        <f t="shared" si="12"/>
        <v>0.15632378040213227</v>
      </c>
      <c r="O33" s="134">
        <f t="shared" si="13"/>
        <v>9.0360316049058878E-2</v>
      </c>
      <c r="P33" s="127">
        <f t="shared" si="14"/>
        <v>9.1332312368848312E-2</v>
      </c>
      <c r="Q33" s="129">
        <f t="shared" si="15"/>
        <v>9.9606228383715592E-2</v>
      </c>
      <c r="R33" s="126">
        <f t="shared" si="16"/>
        <v>0.22616571073539091</v>
      </c>
      <c r="S33" s="127">
        <f t="shared" si="17"/>
        <v>0.13077508150324268</v>
      </c>
      <c r="T33" s="127">
        <f t="shared" si="18"/>
        <v>0.16199899754850067</v>
      </c>
      <c r="U33" s="134">
        <f t="shared" si="19"/>
        <v>0.14062513026884249</v>
      </c>
      <c r="V33" s="128">
        <f t="shared" si="20"/>
        <v>0.14973435581262876</v>
      </c>
      <c r="W33" s="127">
        <f t="shared" si="21"/>
        <v>2.0295590681597121E-2</v>
      </c>
      <c r="X33" s="127">
        <f t="shared" si="22"/>
        <v>4.8519312147105698E-2</v>
      </c>
      <c r="Y33" s="136">
        <f t="shared" si="23"/>
        <v>4.6844733269256436E-2</v>
      </c>
      <c r="Z33" s="126">
        <f t="shared" si="24"/>
        <v>0.1612924306145711</v>
      </c>
      <c r="AA33" s="127">
        <f t="shared" si="25"/>
        <v>8.7215822838106999E-2</v>
      </c>
      <c r="AB33" s="127">
        <f t="shared" si="26"/>
        <v>0.10123435036092532</v>
      </c>
      <c r="AC33" s="134">
        <f t="shared" si="27"/>
        <v>9.4257343015923561E-2</v>
      </c>
      <c r="AD33" s="128">
        <f t="shared" si="28"/>
        <v>0.10714628440547345</v>
      </c>
      <c r="AE33" s="134">
        <f t="shared" si="29"/>
        <v>3.0050862219528911E-3</v>
      </c>
      <c r="AF33" s="127">
        <f t="shared" si="30"/>
        <v>3.9276746686392694E-2</v>
      </c>
      <c r="AG33" s="129">
        <f t="shared" si="31"/>
        <v>4.7380673419499642E-2</v>
      </c>
      <c r="AH33" s="130">
        <f>AVERAGEIFS(Observed_KM!B:B,Observed_KM!A:A,"&gt;"&amp;'No censoring_KM'!$A32,Observed_KM!A:A,"&lt;="&amp;'No censoring_KM'!$A33)</f>
        <v>0.64852799999999999</v>
      </c>
      <c r="AI33" s="127">
        <f>AVERAGEIFS(Observed_KM!D:D,Observed_KM!C:C,"&gt;"&amp;'No censoring_KM'!$A32,Observed_KM!C:C,"&lt;="&amp;'No censoring_KM'!$A33)</f>
        <v>0.50358000000000003</v>
      </c>
      <c r="AJ33" s="127">
        <f>AVERAGEIFS(Observed_KM!F:F,Observed_KM!E:E,"&gt;"&amp;'No censoring_KM'!$A32,Observed_KM!E:E,"&lt;="&amp;'No censoring_KM'!$A33)</f>
        <v>0.38965250000000001</v>
      </c>
      <c r="AK33" s="127">
        <f>AVERAGEIFS(Observed_KM!H:H,Observed_KM!G:G,"&gt;"&amp;'No censoring_KM'!$A32,Observed_KM!G:G,"&lt;="&amp;'No censoring_KM'!$A33)</f>
        <v>0.50019000000000002</v>
      </c>
      <c r="AL33" s="127"/>
      <c r="AM33" s="127"/>
      <c r="AN33" s="127"/>
      <c r="AO33" s="131"/>
    </row>
    <row r="34" spans="1:41" x14ac:dyDescent="0.25">
      <c r="A34">
        <v>30</v>
      </c>
      <c r="B34" s="126">
        <f t="shared" si="0"/>
        <v>0.27869076971430512</v>
      </c>
      <c r="C34" s="134">
        <f t="shared" si="1"/>
        <v>0.24243894321409501</v>
      </c>
      <c r="D34" s="127">
        <f t="shared" si="2"/>
        <v>0.2650591381140045</v>
      </c>
      <c r="E34" s="127">
        <f t="shared" si="3"/>
        <v>0.29239584623969295</v>
      </c>
      <c r="F34" s="128">
        <f t="shared" si="4"/>
        <v>0.23136575102996487</v>
      </c>
      <c r="G34" s="134">
        <f t="shared" si="5"/>
        <v>0.10959677032060619</v>
      </c>
      <c r="H34" s="127">
        <f t="shared" si="6"/>
        <v>0.1791305501047995</v>
      </c>
      <c r="I34" s="129">
        <f t="shared" si="7"/>
        <v>0.17747497523691277</v>
      </c>
      <c r="J34" s="126">
        <f t="shared" si="8"/>
        <v>0.15386582738306476</v>
      </c>
      <c r="K34" s="134">
        <f t="shared" si="9"/>
        <v>7.7948656731859148E-2</v>
      </c>
      <c r="L34" s="127">
        <f t="shared" si="10"/>
        <v>0.13240677754208008</v>
      </c>
      <c r="M34" s="127">
        <f t="shared" si="11"/>
        <v>0.14344727326779311</v>
      </c>
      <c r="N34" s="128">
        <f t="shared" si="12"/>
        <v>0.14663336782932945</v>
      </c>
      <c r="O34" s="134">
        <f t="shared" si="13"/>
        <v>7.7948656731859148E-2</v>
      </c>
      <c r="P34" s="127">
        <f t="shared" si="14"/>
        <v>8.2014487072802789E-2</v>
      </c>
      <c r="Q34" s="129">
        <f t="shared" si="15"/>
        <v>9.0537950541393922E-2</v>
      </c>
      <c r="R34" s="126">
        <f t="shared" si="16"/>
        <v>0.21486496921373052</v>
      </c>
      <c r="S34" s="127">
        <f t="shared" si="17"/>
        <v>0.11532368690900346</v>
      </c>
      <c r="T34" s="127">
        <f t="shared" si="18"/>
        <v>0.15010510223583706</v>
      </c>
      <c r="U34" s="134">
        <f t="shared" si="19"/>
        <v>0.12978252860722719</v>
      </c>
      <c r="V34" s="128">
        <f t="shared" si="20"/>
        <v>0.14024399268229512</v>
      </c>
      <c r="W34" s="127">
        <f t="shared" si="21"/>
        <v>1.4608582668405413E-2</v>
      </c>
      <c r="X34" s="127">
        <f t="shared" si="22"/>
        <v>4.1683553730592071E-2</v>
      </c>
      <c r="Y34" s="136">
        <f t="shared" si="23"/>
        <v>4.1231145361636003E-2</v>
      </c>
      <c r="Z34" s="126">
        <f t="shared" si="24"/>
        <v>0.15145734202469707</v>
      </c>
      <c r="AA34" s="127">
        <f t="shared" si="25"/>
        <v>7.6395995438463413E-2</v>
      </c>
      <c r="AB34" s="127">
        <f t="shared" si="26"/>
        <v>9.2820580141051323E-2</v>
      </c>
      <c r="AC34" s="134">
        <f t="shared" si="27"/>
        <v>8.7218535852345597E-2</v>
      </c>
      <c r="AD34" s="128">
        <f t="shared" si="28"/>
        <v>9.9203741104430254E-2</v>
      </c>
      <c r="AE34" s="134">
        <f t="shared" si="29"/>
        <v>2.0630139733260298E-3</v>
      </c>
      <c r="AF34" s="127">
        <f t="shared" si="30"/>
        <v>3.4235188844285003E-2</v>
      </c>
      <c r="AG34" s="129">
        <f t="shared" si="31"/>
        <v>4.2542425556521032E-2</v>
      </c>
      <c r="AH34" s="130">
        <f>AVERAGEIFS(Observed_KM!B:B,Observed_KM!A:A,"&gt;"&amp;'No censoring_KM'!$A33,Observed_KM!A:A,"&lt;="&amp;'No censoring_KM'!$A34)</f>
        <v>0.58631999999999995</v>
      </c>
      <c r="AI34" s="127">
        <f>AVERAGEIFS(Observed_KM!D:D,Observed_KM!C:C,"&gt;"&amp;'No censoring_KM'!$A33,Observed_KM!C:C,"&lt;="&amp;'No censoring_KM'!$A34)</f>
        <v>0.49162499999999998</v>
      </c>
      <c r="AJ34" s="127">
        <f>AVERAGEIFS(Observed_KM!F:F,Observed_KM!E:E,"&gt;"&amp;'No censoring_KM'!$A33,Observed_KM!E:E,"&lt;="&amp;'No censoring_KM'!$A34)</f>
        <v>0.33893249999999997</v>
      </c>
      <c r="AK34" s="127">
        <f>AVERAGEIFS(Observed_KM!H:H,Observed_KM!G:G,"&gt;"&amp;'No censoring_KM'!$A33,Observed_KM!G:G,"&lt;="&amp;'No censoring_KM'!$A34)</f>
        <v>0.50007666666666672</v>
      </c>
      <c r="AL34" s="127"/>
      <c r="AM34" s="127"/>
      <c r="AN34" s="127"/>
      <c r="AO34" s="131"/>
    </row>
    <row r="35" spans="1:41" x14ac:dyDescent="0.25">
      <c r="A35">
        <v>31</v>
      </c>
      <c r="B35" s="126">
        <f t="shared" si="0"/>
        <v>0.26707096227417282</v>
      </c>
      <c r="C35" s="134">
        <f t="shared" si="1"/>
        <v>0.21778545534829932</v>
      </c>
      <c r="D35" s="127">
        <f t="shared" si="2"/>
        <v>0.25010907609595467</v>
      </c>
      <c r="E35" s="127">
        <f t="shared" si="3"/>
        <v>0.27508183026625588</v>
      </c>
      <c r="F35" s="128">
        <f t="shared" si="4"/>
        <v>0.22034796297074952</v>
      </c>
      <c r="G35" s="134">
        <f t="shared" si="5"/>
        <v>8.874057392749049E-2</v>
      </c>
      <c r="H35" s="127">
        <f t="shared" si="6"/>
        <v>0.16404454822675707</v>
      </c>
      <c r="I35" s="129">
        <f t="shared" si="7"/>
        <v>0.16125959087979339</v>
      </c>
      <c r="J35" s="126">
        <f t="shared" si="8"/>
        <v>0.14455959263645293</v>
      </c>
      <c r="K35" s="134">
        <f t="shared" si="9"/>
        <v>6.6987556477364193E-2</v>
      </c>
      <c r="L35" s="127">
        <f t="shared" si="10"/>
        <v>0.12362917758412717</v>
      </c>
      <c r="M35" s="127">
        <f t="shared" si="11"/>
        <v>0.13458816150210701</v>
      </c>
      <c r="N35" s="128">
        <f t="shared" si="12"/>
        <v>0.13754365782135436</v>
      </c>
      <c r="O35" s="134">
        <f t="shared" si="13"/>
        <v>6.6987556477364193E-2</v>
      </c>
      <c r="P35" s="127">
        <f t="shared" si="14"/>
        <v>7.3701695070232942E-2</v>
      </c>
      <c r="Q35" s="129">
        <f t="shared" si="15"/>
        <v>8.2481255200879816E-2</v>
      </c>
      <c r="R35" s="126">
        <f t="shared" si="16"/>
        <v>0.20412888781903696</v>
      </c>
      <c r="S35" s="127">
        <f t="shared" si="17"/>
        <v>0.10136637703380739</v>
      </c>
      <c r="T35" s="127">
        <f t="shared" si="18"/>
        <v>0.13916909665249177</v>
      </c>
      <c r="U35" s="134">
        <f t="shared" si="19"/>
        <v>0.11998037633790345</v>
      </c>
      <c r="V35" s="128">
        <f t="shared" si="20"/>
        <v>0.13135514142181118</v>
      </c>
      <c r="W35" s="127">
        <f t="shared" si="21"/>
        <v>1.0352540417835907E-2</v>
      </c>
      <c r="X35" s="127">
        <f t="shared" si="22"/>
        <v>3.5835482638889582E-2</v>
      </c>
      <c r="Y35" s="136">
        <f t="shared" si="23"/>
        <v>3.6417995691844604E-2</v>
      </c>
      <c r="Z35" s="126">
        <f t="shared" si="24"/>
        <v>0.14222196519564226</v>
      </c>
      <c r="AA35" s="127">
        <f t="shared" si="25"/>
        <v>6.6751721814563902E-2</v>
      </c>
      <c r="AB35" s="127">
        <f t="shared" si="26"/>
        <v>8.5185780676268363E-2</v>
      </c>
      <c r="AC35" s="134">
        <f t="shared" si="27"/>
        <v>8.086634848210289E-2</v>
      </c>
      <c r="AD35" s="128">
        <f t="shared" si="28"/>
        <v>9.184996291492574E-2</v>
      </c>
      <c r="AE35" s="134">
        <f t="shared" si="29"/>
        <v>1.4010248061742117E-3</v>
      </c>
      <c r="AF35" s="127">
        <f t="shared" si="30"/>
        <v>2.9877451341977057E-2</v>
      </c>
      <c r="AG35" s="129">
        <f t="shared" si="31"/>
        <v>3.8314470069549446E-2</v>
      </c>
      <c r="AH35" s="130">
        <f>AVERAGEIFS(Observed_KM!B:B,Observed_KM!A:A,"&gt;"&amp;'No censoring_KM'!$A34,Observed_KM!A:A,"&lt;="&amp;'No censoring_KM'!$A35)</f>
        <v>0.56179999999999997</v>
      </c>
      <c r="AI35" s="127">
        <f>AVERAGEIFS(Observed_KM!D:D,Observed_KM!C:C,"&gt;"&amp;'No censoring_KM'!$A34,Observed_KM!C:C,"&lt;="&amp;'No censoring_KM'!$A35)</f>
        <v>0.48054999999999998</v>
      </c>
      <c r="AJ35" s="127"/>
      <c r="AK35" s="127"/>
      <c r="AL35" s="127"/>
      <c r="AM35" s="127"/>
      <c r="AN35" s="127"/>
      <c r="AO35" s="131"/>
    </row>
    <row r="36" spans="1:41" x14ac:dyDescent="0.25">
      <c r="A36">
        <v>32</v>
      </c>
      <c r="B36" s="126">
        <f t="shared" si="0"/>
        <v>0.25593563419115795</v>
      </c>
      <c r="C36" s="134">
        <f t="shared" si="1"/>
        <v>0.19479516508821126</v>
      </c>
      <c r="D36" s="127">
        <f t="shared" si="2"/>
        <v>0.23607143062744784</v>
      </c>
      <c r="E36" s="127">
        <f t="shared" si="3"/>
        <v>0.25893748063688443</v>
      </c>
      <c r="F36" s="128">
        <f t="shared" si="4"/>
        <v>0.20985484916940245</v>
      </c>
      <c r="G36" s="134">
        <f t="shared" si="5"/>
        <v>7.0961940724507983E-2</v>
      </c>
      <c r="H36" s="127">
        <f t="shared" si="6"/>
        <v>0.15024708335803072</v>
      </c>
      <c r="I36" s="129">
        <f t="shared" si="7"/>
        <v>0.1467201866847424</v>
      </c>
      <c r="J36" s="126">
        <f t="shared" si="8"/>
        <v>0.13581622494506734</v>
      </c>
      <c r="K36" s="134">
        <f t="shared" si="9"/>
        <v>5.735181582800488E-2</v>
      </c>
      <c r="L36" s="127">
        <f t="shared" si="10"/>
        <v>0.11552653287820425</v>
      </c>
      <c r="M36" s="127">
        <f t="shared" si="11"/>
        <v>0.1264550203309176</v>
      </c>
      <c r="N36" s="128">
        <f t="shared" si="12"/>
        <v>0.12901741320500315</v>
      </c>
      <c r="O36" s="134">
        <f t="shared" si="13"/>
        <v>5.735181582800488E-2</v>
      </c>
      <c r="P36" s="127">
        <f t="shared" si="14"/>
        <v>6.6282041618902943E-2</v>
      </c>
      <c r="Q36" s="129">
        <f t="shared" si="15"/>
        <v>7.5307569040006336E-2</v>
      </c>
      <c r="R36" s="126">
        <f t="shared" si="16"/>
        <v>0.19392925237984404</v>
      </c>
      <c r="S36" s="127">
        <f t="shared" si="17"/>
        <v>8.8810009869954451E-2</v>
      </c>
      <c r="T36" s="127">
        <f t="shared" si="18"/>
        <v>0.1291094757901794</v>
      </c>
      <c r="U36" s="134">
        <f t="shared" si="19"/>
        <v>0.11110534682802292</v>
      </c>
      <c r="V36" s="128">
        <f t="shared" si="20"/>
        <v>0.12302967740679736</v>
      </c>
      <c r="W36" s="127">
        <f t="shared" si="21"/>
        <v>7.2215654566266645E-3</v>
      </c>
      <c r="X36" s="127">
        <f t="shared" si="22"/>
        <v>3.0831151711615323E-2</v>
      </c>
      <c r="Y36" s="136">
        <f t="shared" si="23"/>
        <v>3.2275697582676732E-2</v>
      </c>
      <c r="Z36" s="126">
        <f t="shared" si="24"/>
        <v>0.13354973165191417</v>
      </c>
      <c r="AA36" s="127">
        <f t="shared" si="25"/>
        <v>5.8181705978495021E-2</v>
      </c>
      <c r="AB36" s="127">
        <f t="shared" si="26"/>
        <v>7.8251453134604798E-2</v>
      </c>
      <c r="AC36" s="134">
        <f t="shared" si="27"/>
        <v>7.5120726378178335E-2</v>
      </c>
      <c r="AD36" s="128">
        <f t="shared" si="28"/>
        <v>8.5041305837371087E-2</v>
      </c>
      <c r="AE36" s="134">
        <f t="shared" si="29"/>
        <v>9.4126258924120769E-4</v>
      </c>
      <c r="AF36" s="127">
        <f t="shared" si="30"/>
        <v>2.6106729732216061E-2</v>
      </c>
      <c r="AG36" s="129">
        <f t="shared" si="31"/>
        <v>3.4607086780968015E-2</v>
      </c>
      <c r="AH36" s="130">
        <f>AVERAGEIFS(Observed_KM!B:B,Observed_KM!A:A,"&gt;"&amp;'No censoring_KM'!$A35,Observed_KM!A:A,"&lt;="&amp;'No censoring_KM'!$A36)</f>
        <v>0.56179999999999997</v>
      </c>
      <c r="AI36" s="127">
        <f>AVERAGEIFS(Observed_KM!D:D,Observed_KM!C:C,"&gt;"&amp;'No censoring_KM'!$A35,Observed_KM!C:C,"&lt;="&amp;'No censoring_KM'!$A36)</f>
        <v>0.48054999999999998</v>
      </c>
      <c r="AJ36" s="127"/>
      <c r="AK36" s="127"/>
      <c r="AL36" s="127"/>
      <c r="AM36" s="127"/>
      <c r="AN36" s="127"/>
      <c r="AO36" s="131"/>
    </row>
    <row r="37" spans="1:41" x14ac:dyDescent="0.25">
      <c r="A37">
        <v>33</v>
      </c>
      <c r="B37" s="126">
        <f t="shared" si="0"/>
        <v>0.24526458545345461</v>
      </c>
      <c r="C37" s="134">
        <f t="shared" si="1"/>
        <v>0.17347497478570589</v>
      </c>
      <c r="D37" s="127">
        <f t="shared" si="2"/>
        <v>0.22289068815488489</v>
      </c>
      <c r="E37" s="127">
        <f t="shared" si="3"/>
        <v>0.2438903963506191</v>
      </c>
      <c r="F37" s="128">
        <f t="shared" si="4"/>
        <v>0.19986142429534826</v>
      </c>
      <c r="G37" s="134">
        <f t="shared" si="5"/>
        <v>5.6023650297146205E-2</v>
      </c>
      <c r="H37" s="127">
        <f t="shared" si="6"/>
        <v>0.13763384458702654</v>
      </c>
      <c r="I37" s="129">
        <f t="shared" si="7"/>
        <v>0.13368086684254196</v>
      </c>
      <c r="J37" s="126">
        <f t="shared" si="8"/>
        <v>0.1276016805382009</v>
      </c>
      <c r="K37" s="134">
        <f t="shared" si="9"/>
        <v>4.8919292456640277E-2</v>
      </c>
      <c r="L37" s="127">
        <f t="shared" si="10"/>
        <v>0.10804038564433094</v>
      </c>
      <c r="M37" s="127">
        <f t="shared" si="11"/>
        <v>0.1189769782040629</v>
      </c>
      <c r="N37" s="128">
        <f t="shared" si="12"/>
        <v>0.12101970511595792</v>
      </c>
      <c r="O37" s="134">
        <f t="shared" si="13"/>
        <v>4.8919292456640277E-2</v>
      </c>
      <c r="P37" s="127">
        <f t="shared" si="14"/>
        <v>5.9655989048844393E-2</v>
      </c>
      <c r="Q37" s="129">
        <f t="shared" si="15"/>
        <v>6.8905852968807288E-2</v>
      </c>
      <c r="R37" s="126">
        <f t="shared" si="16"/>
        <v>0.1842392584921432</v>
      </c>
      <c r="S37" s="127">
        <f t="shared" si="17"/>
        <v>7.7559104036157678E-2</v>
      </c>
      <c r="T37" s="127">
        <f t="shared" si="18"/>
        <v>0.11985159795465095</v>
      </c>
      <c r="U37" s="134">
        <f t="shared" si="19"/>
        <v>0.10305700519604163</v>
      </c>
      <c r="V37" s="128">
        <f t="shared" si="20"/>
        <v>0.11523189240240339</v>
      </c>
      <c r="W37" s="127">
        <f t="shared" si="21"/>
        <v>4.9576530585646794E-3</v>
      </c>
      <c r="X37" s="127">
        <f t="shared" si="22"/>
        <v>2.6547203767610439E-2</v>
      </c>
      <c r="Y37" s="136">
        <f t="shared" si="23"/>
        <v>2.8697641399488841E-2</v>
      </c>
      <c r="Z37" s="126">
        <f t="shared" si="24"/>
        <v>0.12540630274489253</v>
      </c>
      <c r="AA37" s="127">
        <f t="shared" si="25"/>
        <v>5.0589147197671214E-2</v>
      </c>
      <c r="AB37" s="127">
        <f t="shared" si="26"/>
        <v>7.1947464474463763E-2</v>
      </c>
      <c r="AC37" s="134">
        <f t="shared" si="27"/>
        <v>6.9912137679306374E-2</v>
      </c>
      <c r="AD37" s="128">
        <f t="shared" si="28"/>
        <v>7.8737361116017091E-2</v>
      </c>
      <c r="AE37" s="134">
        <f t="shared" si="29"/>
        <v>6.2563228209965276E-4</v>
      </c>
      <c r="AF37" s="127">
        <f t="shared" si="30"/>
        <v>2.2840292650993299E-2</v>
      </c>
      <c r="AG37" s="129">
        <f t="shared" si="31"/>
        <v>3.1345318379745801E-2</v>
      </c>
      <c r="AH37" s="130">
        <f>AVERAGEIFS(Observed_KM!B:B,Observed_KM!A:A,"&gt;"&amp;'No censoring_KM'!$A36,Observed_KM!A:A,"&lt;="&amp;'No censoring_KM'!$A37)</f>
        <v>0.56179999999999997</v>
      </c>
      <c r="AI37" s="127">
        <f>AVERAGEIFS(Observed_KM!D:D,Observed_KM!C:C,"&gt;"&amp;'No censoring_KM'!$A36,Observed_KM!C:C,"&lt;="&amp;'No censoring_KM'!$A37)</f>
        <v>0.48054999999999998</v>
      </c>
      <c r="AJ37" s="127"/>
      <c r="AK37" s="127"/>
      <c r="AL37" s="127"/>
      <c r="AM37" s="127"/>
      <c r="AN37" s="127"/>
      <c r="AO37" s="131"/>
    </row>
    <row r="38" spans="1:41" x14ac:dyDescent="0.25">
      <c r="A38">
        <v>34</v>
      </c>
      <c r="B38" s="126">
        <f t="shared" si="0"/>
        <v>0.2350384582739482</v>
      </c>
      <c r="C38" s="134">
        <f t="shared" si="1"/>
        <v>0.15381253209286891</v>
      </c>
      <c r="D38" s="127">
        <f t="shared" si="2"/>
        <v>0.21051395979657317</v>
      </c>
      <c r="E38" s="127">
        <f t="shared" si="3"/>
        <v>0.22986936530853189</v>
      </c>
      <c r="F38" s="128">
        <f t="shared" si="4"/>
        <v>0.19034389283575956</v>
      </c>
      <c r="G38" s="134">
        <f t="shared" si="5"/>
        <v>4.3654076831510645E-2</v>
      </c>
      <c r="H38" s="127">
        <f t="shared" si="6"/>
        <v>0.12610700552579346</v>
      </c>
      <c r="I38" s="129">
        <f t="shared" si="7"/>
        <v>0.12198085845187411</v>
      </c>
      <c r="J38" s="126">
        <f t="shared" si="8"/>
        <v>0.11988397470743001</v>
      </c>
      <c r="K38" s="134">
        <f t="shared" si="9"/>
        <v>4.1572397213916007E-2</v>
      </c>
      <c r="L38" s="127">
        <f t="shared" si="10"/>
        <v>0.1011177974854427</v>
      </c>
      <c r="M38" s="127">
        <f t="shared" si="11"/>
        <v>0.11209080557559875</v>
      </c>
      <c r="N38" s="128">
        <f t="shared" si="12"/>
        <v>0.11351776990817442</v>
      </c>
      <c r="O38" s="134">
        <f t="shared" si="13"/>
        <v>4.1572397213916007E-2</v>
      </c>
      <c r="P38" s="127">
        <f t="shared" si="14"/>
        <v>5.3735118595555242E-2</v>
      </c>
      <c r="Q38" s="129">
        <f t="shared" si="15"/>
        <v>6.3180216019782756E-2</v>
      </c>
      <c r="R38" s="126">
        <f t="shared" si="16"/>
        <v>0.17503344107803473</v>
      </c>
      <c r="S38" s="127">
        <f t="shared" si="17"/>
        <v>6.7517509667049821E-2</v>
      </c>
      <c r="T38" s="127">
        <f t="shared" si="18"/>
        <v>0.11132720679985897</v>
      </c>
      <c r="U38" s="134">
        <f t="shared" si="19"/>
        <v>9.5746468576780749E-2</v>
      </c>
      <c r="V38" s="128">
        <f t="shared" si="20"/>
        <v>0.10792834140931785</v>
      </c>
      <c r="W38" s="127">
        <f t="shared" si="21"/>
        <v>3.3488653083449701E-3</v>
      </c>
      <c r="X38" s="127">
        <f t="shared" si="22"/>
        <v>2.2878138518963698E-2</v>
      </c>
      <c r="Y38" s="136">
        <f t="shared" si="23"/>
        <v>2.5595875789614964E-2</v>
      </c>
      <c r="Z38" s="126">
        <f t="shared" si="24"/>
        <v>0.11775943368522844</v>
      </c>
      <c r="AA38" s="127">
        <f t="shared" si="25"/>
        <v>4.3882298639924495E-2</v>
      </c>
      <c r="AB38" s="127">
        <f t="shared" si="26"/>
        <v>6.6211145638453095E-2</v>
      </c>
      <c r="AC38" s="134">
        <f t="shared" si="27"/>
        <v>6.5180088472769043E-2</v>
      </c>
      <c r="AD38" s="128">
        <f t="shared" si="28"/>
        <v>7.2900715416692255E-2</v>
      </c>
      <c r="AE38" s="134">
        <f t="shared" si="29"/>
        <v>4.1142640758916685E-4</v>
      </c>
      <c r="AF38" s="127">
        <f t="shared" si="30"/>
        <v>2.0007431959238819E-2</v>
      </c>
      <c r="AG38" s="129">
        <f t="shared" si="31"/>
        <v>2.8466338278432528E-2</v>
      </c>
      <c r="AH38" s="130"/>
      <c r="AI38" s="127"/>
      <c r="AJ38" s="127"/>
      <c r="AK38" s="127"/>
      <c r="AL38" s="127"/>
      <c r="AM38" s="127"/>
      <c r="AN38" s="127"/>
      <c r="AO38" s="131"/>
    </row>
    <row r="39" spans="1:41" x14ac:dyDescent="0.25">
      <c r="A39">
        <v>35</v>
      </c>
      <c r="B39" s="126">
        <f t="shared" si="0"/>
        <v>0.22523870197427384</v>
      </c>
      <c r="C39" s="134">
        <f t="shared" si="1"/>
        <v>0.13577818973518244</v>
      </c>
      <c r="D39" s="127">
        <f t="shared" si="2"/>
        <v>0.19889106031694959</v>
      </c>
      <c r="E39" s="127">
        <f t="shared" si="3"/>
        <v>0.21680531928455521</v>
      </c>
      <c r="F39" s="128">
        <f t="shared" si="4"/>
        <v>0.1812795924356593</v>
      </c>
      <c r="G39" s="134">
        <f t="shared" si="5"/>
        <v>3.3562277052814039E-2</v>
      </c>
      <c r="H39" s="127">
        <f t="shared" si="6"/>
        <v>0.11557534078076881</v>
      </c>
      <c r="I39" s="129">
        <f t="shared" si="7"/>
        <v>0.11147460304556633</v>
      </c>
      <c r="J39" s="126">
        <f t="shared" si="8"/>
        <v>0.11263305726877973</v>
      </c>
      <c r="K39" s="134">
        <f t="shared" si="9"/>
        <v>3.5199247937973209E-2</v>
      </c>
      <c r="L39" s="127">
        <f t="shared" si="10"/>
        <v>9.4710805999565495E-2</v>
      </c>
      <c r="M39" s="127">
        <f t="shared" si="11"/>
        <v>0.10574007521913557</v>
      </c>
      <c r="N39" s="128">
        <f t="shared" si="12"/>
        <v>0.10648087493336665</v>
      </c>
      <c r="O39" s="134">
        <f t="shared" si="13"/>
        <v>3.5199247937973209E-2</v>
      </c>
      <c r="P39" s="127">
        <f t="shared" si="14"/>
        <v>4.8440970595601818E-2</v>
      </c>
      <c r="Q39" s="129">
        <f t="shared" si="15"/>
        <v>5.8047807199248978E-2</v>
      </c>
      <c r="R39" s="126">
        <f t="shared" si="16"/>
        <v>0.16628760746409726</v>
      </c>
      <c r="S39" s="127">
        <f t="shared" si="17"/>
        <v>5.8589844671995975E-2</v>
      </c>
      <c r="T39" s="127">
        <f t="shared" si="18"/>
        <v>0.10347395380274493</v>
      </c>
      <c r="U39" s="134">
        <f t="shared" si="19"/>
        <v>8.9095137627162313E-2</v>
      </c>
      <c r="V39" s="128">
        <f t="shared" si="20"/>
        <v>0.10108769921688215</v>
      </c>
      <c r="W39" s="127">
        <f t="shared" si="21"/>
        <v>2.2254300231247586E-3</v>
      </c>
      <c r="X39" s="127">
        <f t="shared" si="22"/>
        <v>1.9733864233665077E-2</v>
      </c>
      <c r="Y39" s="136">
        <f t="shared" si="23"/>
        <v>2.2897618106830664E-2</v>
      </c>
      <c r="Z39" s="126">
        <f t="shared" si="24"/>
        <v>0.11057884586610615</v>
      </c>
      <c r="AA39" s="127">
        <f t="shared" si="25"/>
        <v>3.7974848622802648E-2</v>
      </c>
      <c r="AB39" s="127">
        <f t="shared" si="26"/>
        <v>6.0986479033423358E-2</v>
      </c>
      <c r="AC39" s="134">
        <f t="shared" si="27"/>
        <v>6.0871850511789456E-2</v>
      </c>
      <c r="AD39" s="128">
        <f t="shared" si="28"/>
        <v>6.7496728782093396E-2</v>
      </c>
      <c r="AE39" s="134">
        <f t="shared" si="29"/>
        <v>2.6770124651984562E-4</v>
      </c>
      <c r="AF39" s="127">
        <f t="shared" si="30"/>
        <v>1.7547698525633315E-2</v>
      </c>
      <c r="AG39" s="129">
        <f t="shared" si="31"/>
        <v>2.5917311545876856E-2</v>
      </c>
      <c r="AH39" s="130"/>
      <c r="AI39" s="127"/>
      <c r="AJ39" s="127"/>
      <c r="AK39" s="127"/>
      <c r="AL39" s="127"/>
      <c r="AM39" s="127"/>
      <c r="AN39" s="127"/>
      <c r="AO39" s="131"/>
    </row>
    <row r="40" spans="1:41" x14ac:dyDescent="0.25">
      <c r="A40">
        <v>36</v>
      </c>
      <c r="B40" s="126">
        <f t="shared" si="0"/>
        <v>0.21584753933300868</v>
      </c>
      <c r="C40" s="134">
        <f t="shared" si="1"/>
        <v>0.11932712433000488</v>
      </c>
      <c r="D40" s="127">
        <f t="shared" si="2"/>
        <v>0.18797452636642609</v>
      </c>
      <c r="E40" s="127">
        <f t="shared" si="3"/>
        <v>0.20463199668624193</v>
      </c>
      <c r="F40" s="128">
        <f t="shared" si="4"/>
        <v>0.17264693993620464</v>
      </c>
      <c r="G40" s="134">
        <f t="shared" si="5"/>
        <v>2.5451759426260104E-2</v>
      </c>
      <c r="H40" s="127">
        <f t="shared" si="6"/>
        <v>0.10595417475439273</v>
      </c>
      <c r="I40" s="129">
        <f t="shared" si="7"/>
        <v>0.10203125601182393</v>
      </c>
      <c r="J40" s="126">
        <f t="shared" si="8"/>
        <v>0.10582069555728511</v>
      </c>
      <c r="K40" s="134">
        <f t="shared" si="9"/>
        <v>2.9694513298441364E-2</v>
      </c>
      <c r="L40" s="127">
        <f t="shared" si="10"/>
        <v>8.8775932672685909E-2</v>
      </c>
      <c r="M40" s="127">
        <f t="shared" si="11"/>
        <v>9.9874402840112647E-2</v>
      </c>
      <c r="N40" s="128">
        <f t="shared" si="12"/>
        <v>9.9880192640736581E-2</v>
      </c>
      <c r="O40" s="134">
        <f t="shared" si="13"/>
        <v>2.9694513298441364E-2</v>
      </c>
      <c r="P40" s="127">
        <f t="shared" si="14"/>
        <v>4.3703973888897796E-2</v>
      </c>
      <c r="Q40" s="129">
        <f t="shared" si="15"/>
        <v>5.3436975783264354E-2</v>
      </c>
      <c r="R40" s="126">
        <f t="shared" si="16"/>
        <v>0.15797877380360625</v>
      </c>
      <c r="S40" s="127">
        <f t="shared" si="17"/>
        <v>5.0682703316601727E-2</v>
      </c>
      <c r="T40" s="127">
        <f t="shared" si="18"/>
        <v>9.6234932842611753E-2</v>
      </c>
      <c r="U40" s="134">
        <f t="shared" si="19"/>
        <v>8.3033523871340151E-2</v>
      </c>
      <c r="V40" s="128">
        <f t="shared" si="20"/>
        <v>9.4680626048058728E-2</v>
      </c>
      <c r="W40" s="127">
        <f t="shared" si="21"/>
        <v>1.4546024755955789E-3</v>
      </c>
      <c r="X40" s="127">
        <f t="shared" si="22"/>
        <v>1.7037532538456301E-2</v>
      </c>
      <c r="Y40" s="136">
        <f t="shared" si="23"/>
        <v>2.0542440555458494E-2</v>
      </c>
      <c r="Z40" s="126">
        <f t="shared" si="24"/>
        <v>0.10383610697181782</v>
      </c>
      <c r="AA40" s="127">
        <f t="shared" si="25"/>
        <v>3.2786149308679804E-2</v>
      </c>
      <c r="AB40" s="127">
        <f t="shared" si="26"/>
        <v>5.6223369872154594E-2</v>
      </c>
      <c r="AC40" s="134">
        <f t="shared" si="27"/>
        <v>5.6941373613434591E-2</v>
      </c>
      <c r="AD40" s="128">
        <f t="shared" si="28"/>
        <v>6.2493329046813727E-2</v>
      </c>
      <c r="AE40" s="134">
        <f t="shared" si="29"/>
        <v>1.7235096135190221E-4</v>
      </c>
      <c r="AF40" s="127">
        <f t="shared" si="30"/>
        <v>1.5409389913030758E-2</v>
      </c>
      <c r="AG40" s="129">
        <f t="shared" si="31"/>
        <v>2.3653655424985383E-2</v>
      </c>
      <c r="AH40" s="130"/>
      <c r="AI40" s="127"/>
      <c r="AJ40" s="127"/>
      <c r="AK40" s="127"/>
      <c r="AL40" s="127"/>
      <c r="AM40" s="127"/>
      <c r="AN40" s="127"/>
      <c r="AO40" s="131"/>
    </row>
    <row r="41" spans="1:41" x14ac:dyDescent="0.25">
      <c r="A41">
        <v>37</v>
      </c>
      <c r="B41" s="126">
        <f t="shared" si="0"/>
        <v>0.20684793433695128</v>
      </c>
      <c r="C41" s="134">
        <f t="shared" si="1"/>
        <v>0.10440154895522009</v>
      </c>
      <c r="D41" s="127">
        <f t="shared" si="2"/>
        <v>0.17771958959916268</v>
      </c>
      <c r="E41" s="127">
        <f t="shared" si="3"/>
        <v>0.19328637467077742</v>
      </c>
      <c r="F41" s="128">
        <f t="shared" si="4"/>
        <v>0.16442537998266238</v>
      </c>
      <c r="G41" s="134">
        <f t="shared" si="5"/>
        <v>1.9032305203796496E-2</v>
      </c>
      <c r="H41" s="127">
        <f t="shared" si="6"/>
        <v>9.7165211253098183E-2</v>
      </c>
      <c r="I41" s="129">
        <f t="shared" si="7"/>
        <v>9.3533826963438801E-2</v>
      </c>
      <c r="J41" s="126">
        <f t="shared" si="8"/>
        <v>9.9420364498367816E-2</v>
      </c>
      <c r="K41" s="134">
        <f t="shared" si="9"/>
        <v>2.4959981440059235E-2</v>
      </c>
      <c r="L41" s="127">
        <f t="shared" si="10"/>
        <v>8.3273738565088795E-2</v>
      </c>
      <c r="M41" s="127">
        <f t="shared" si="11"/>
        <v>9.4448765686557065E-2</v>
      </c>
      <c r="N41" s="128">
        <f t="shared" si="12"/>
        <v>9.3688682481182103E-2</v>
      </c>
      <c r="O41" s="134">
        <f t="shared" si="13"/>
        <v>2.4959981440059235E-2</v>
      </c>
      <c r="P41" s="127">
        <f t="shared" si="14"/>
        <v>3.9462468307352894E-2</v>
      </c>
      <c r="Q41" s="129">
        <f t="shared" si="15"/>
        <v>4.9285679603940244E-2</v>
      </c>
      <c r="R41" s="126">
        <f t="shared" si="16"/>
        <v>0.15008510467552105</v>
      </c>
      <c r="S41" s="127">
        <f t="shared" si="17"/>
        <v>4.3705648125196471E-2</v>
      </c>
      <c r="T41" s="127">
        <f t="shared" si="18"/>
        <v>8.9558234458632313E-2</v>
      </c>
      <c r="U41" s="134">
        <f t="shared" si="19"/>
        <v>7.750018355049007E-2</v>
      </c>
      <c r="V41" s="128">
        <f t="shared" si="20"/>
        <v>8.8679641720000993E-2</v>
      </c>
      <c r="W41" s="127">
        <f t="shared" si="21"/>
        <v>9.349957113381172E-4</v>
      </c>
      <c r="X41" s="127">
        <f t="shared" si="22"/>
        <v>1.4723642266394221E-2</v>
      </c>
      <c r="Y41" s="136">
        <f t="shared" si="23"/>
        <v>1.8480002329099521E-2</v>
      </c>
      <c r="Z41" s="126">
        <f t="shared" si="24"/>
        <v>9.7504518396927767E-2</v>
      </c>
      <c r="AA41" s="127">
        <f t="shared" si="25"/>
        <v>2.8241316180216289E-2</v>
      </c>
      <c r="AB41" s="127">
        <f t="shared" si="26"/>
        <v>5.1876995002337556E-2</v>
      </c>
      <c r="AC41" s="134">
        <f t="shared" si="27"/>
        <v>5.3348357170162806E-2</v>
      </c>
      <c r="AD41" s="128">
        <f t="shared" si="28"/>
        <v>5.7860821491980553E-2</v>
      </c>
      <c r="AE41" s="134">
        <f t="shared" si="29"/>
        <v>1.0979974787695597E-4</v>
      </c>
      <c r="AF41" s="127">
        <f t="shared" si="30"/>
        <v>1.3548257840962807E-2</v>
      </c>
      <c r="AG41" s="129">
        <f t="shared" si="31"/>
        <v>2.1637622792697531E-2</v>
      </c>
      <c r="AH41" s="130"/>
      <c r="AI41" s="127"/>
      <c r="AJ41" s="127"/>
      <c r="AK41" s="127"/>
      <c r="AL41" s="127"/>
      <c r="AM41" s="127"/>
      <c r="AN41" s="127"/>
      <c r="AO41" s="131"/>
    </row>
    <row r="42" spans="1:41" x14ac:dyDescent="0.25">
      <c r="A42">
        <v>38</v>
      </c>
      <c r="B42" s="126">
        <f t="shared" si="0"/>
        <v>0.1982235612769879</v>
      </c>
      <c r="C42" s="134">
        <f t="shared" si="1"/>
        <v>9.093295758418142E-2</v>
      </c>
      <c r="D42" s="127">
        <f t="shared" si="2"/>
        <v>0.16808411687258018</v>
      </c>
      <c r="E42" s="127">
        <f t="shared" si="3"/>
        <v>0.18270892231653985</v>
      </c>
      <c r="F42" s="128">
        <f t="shared" si="4"/>
        <v>0.15659533607970677</v>
      </c>
      <c r="G42" s="134">
        <f t="shared" si="5"/>
        <v>1.4029441578328392E-2</v>
      </c>
      <c r="H42" s="127">
        <f t="shared" si="6"/>
        <v>8.9136281265719597E-2</v>
      </c>
      <c r="I42" s="129">
        <f t="shared" si="7"/>
        <v>8.5878125793992163E-2</v>
      </c>
      <c r="J42" s="126">
        <f t="shared" si="8"/>
        <v>9.3407143328003123E-2</v>
      </c>
      <c r="K42" s="134">
        <f t="shared" si="9"/>
        <v>2.0904889218143003E-2</v>
      </c>
      <c r="L42" s="127">
        <f t="shared" si="10"/>
        <v>7.816842404382407E-2</v>
      </c>
      <c r="M42" s="127">
        <f t="shared" si="11"/>
        <v>8.9422894653053447E-2</v>
      </c>
      <c r="N42" s="128">
        <f t="shared" si="12"/>
        <v>8.7880980132188799E-2</v>
      </c>
      <c r="O42" s="134">
        <f t="shared" si="13"/>
        <v>2.0904889218143003E-2</v>
      </c>
      <c r="P42" s="127">
        <f t="shared" si="14"/>
        <v>3.5661819545493079E-2</v>
      </c>
      <c r="Q42" s="129">
        <f t="shared" si="15"/>
        <v>4.5540116055489008E-2</v>
      </c>
      <c r="R42" s="126">
        <f t="shared" si="16"/>
        <v>0.14258585570150761</v>
      </c>
      <c r="S42" s="127">
        <f t="shared" si="17"/>
        <v>3.7571999246174409E-2</v>
      </c>
      <c r="T42" s="127">
        <f t="shared" si="18"/>
        <v>8.3396524408675399E-2</v>
      </c>
      <c r="U42" s="134">
        <f t="shared" si="19"/>
        <v>7.2440759771070964E-2</v>
      </c>
      <c r="V42" s="128">
        <f t="shared" si="20"/>
        <v>8.3059007780493896E-2</v>
      </c>
      <c r="W42" s="127">
        <f t="shared" si="21"/>
        <v>5.9092445730807004E-4</v>
      </c>
      <c r="X42" s="127">
        <f t="shared" si="22"/>
        <v>1.2736391411169778E-2</v>
      </c>
      <c r="Y42" s="136">
        <f t="shared" si="23"/>
        <v>1.6668220677475146E-2</v>
      </c>
      <c r="Z42" s="126">
        <f t="shared" si="24"/>
        <v>9.1559009530250965E-2</v>
      </c>
      <c r="AA42" s="127">
        <f t="shared" si="25"/>
        <v>2.4271219902831258E-2</v>
      </c>
      <c r="AB42" s="127">
        <f t="shared" si="26"/>
        <v>4.7907222493553392E-2</v>
      </c>
      <c r="AC42" s="134">
        <f t="shared" si="27"/>
        <v>5.0057457904602407E-2</v>
      </c>
      <c r="AD42" s="128">
        <f t="shared" si="28"/>
        <v>5.3571712609820278E-2</v>
      </c>
      <c r="AE42" s="134">
        <f t="shared" si="29"/>
        <v>6.9220051209685992E-5</v>
      </c>
      <c r="AF42" s="127">
        <f t="shared" si="30"/>
        <v>1.1926405872914936E-2</v>
      </c>
      <c r="AG42" s="129">
        <f t="shared" si="31"/>
        <v>1.9837146336331969E-2</v>
      </c>
      <c r="AH42" s="130"/>
      <c r="AI42" s="127"/>
      <c r="AJ42" s="127"/>
      <c r="AK42" s="127"/>
      <c r="AL42" s="127"/>
      <c r="AM42" s="127"/>
      <c r="AN42" s="127"/>
      <c r="AO42" s="131"/>
    </row>
    <row r="43" spans="1:41" x14ac:dyDescent="0.25">
      <c r="A43">
        <v>39</v>
      </c>
      <c r="B43" s="126">
        <f t="shared" si="0"/>
        <v>0.18995877513248419</v>
      </c>
      <c r="C43" s="134">
        <f t="shared" si="1"/>
        <v>7.8844344596021979E-2</v>
      </c>
      <c r="D43" s="127">
        <f t="shared" si="2"/>
        <v>0.15902852703339188</v>
      </c>
      <c r="E43" s="127">
        <f t="shared" si="3"/>
        <v>0.17284371744423929</v>
      </c>
      <c r="F43" s="128">
        <f t="shared" si="4"/>
        <v>0.14913816397749552</v>
      </c>
      <c r="G43" s="134">
        <f t="shared" si="5"/>
        <v>1.0191398344786187E-2</v>
      </c>
      <c r="H43" s="127">
        <f t="shared" si="6"/>
        <v>8.1801037445417335E-2</v>
      </c>
      <c r="I43" s="129">
        <f t="shared" si="7"/>
        <v>7.8971627281052822E-2</v>
      </c>
      <c r="J43" s="126">
        <f t="shared" si="8"/>
        <v>8.7757618559539285E-2</v>
      </c>
      <c r="K43" s="134">
        <f t="shared" si="9"/>
        <v>1.7446047608865672E-2</v>
      </c>
      <c r="L43" s="127">
        <f t="shared" si="10"/>
        <v>7.3427468774393101E-2</v>
      </c>
      <c r="M43" s="127">
        <f t="shared" si="11"/>
        <v>8.4760734217558878E-2</v>
      </c>
      <c r="N43" s="128">
        <f t="shared" si="12"/>
        <v>8.2433293589600651E-2</v>
      </c>
      <c r="O43" s="134">
        <f t="shared" si="13"/>
        <v>1.7446047608865672E-2</v>
      </c>
      <c r="P43" s="127">
        <f t="shared" si="14"/>
        <v>3.2253622805564652E-2</v>
      </c>
      <c r="Q43" s="129">
        <f t="shared" si="15"/>
        <v>4.215354938580973E-2</v>
      </c>
      <c r="R43" s="126">
        <f t="shared" si="16"/>
        <v>0.1354613190301962</v>
      </c>
      <c r="S43" s="127">
        <f t="shared" si="17"/>
        <v>3.2199437716807146E-2</v>
      </c>
      <c r="T43" s="127">
        <f t="shared" si="18"/>
        <v>7.7706649044907428E-2</v>
      </c>
      <c r="U43" s="134">
        <f t="shared" si="19"/>
        <v>6.7807129340696368E-2</v>
      </c>
      <c r="V43" s="128">
        <f t="shared" si="20"/>
        <v>7.7794617114743891E-2</v>
      </c>
      <c r="W43" s="127">
        <f t="shared" si="21"/>
        <v>3.6714259168392287E-4</v>
      </c>
      <c r="X43" s="127">
        <f t="shared" si="22"/>
        <v>1.1028253129237497E-2</v>
      </c>
      <c r="Y43" s="136">
        <f t="shared" si="23"/>
        <v>1.5071793860630891E-2</v>
      </c>
      <c r="Z43" s="126">
        <f t="shared" si="24"/>
        <v>8.5976038485050602E-2</v>
      </c>
      <c r="AA43" s="127">
        <f t="shared" si="25"/>
        <v>2.0812390311637157E-2</v>
      </c>
      <c r="AB43" s="127">
        <f t="shared" si="26"/>
        <v>4.4278095278590834E-2</v>
      </c>
      <c r="AC43" s="134">
        <f t="shared" si="27"/>
        <v>4.7037613801446283E-2</v>
      </c>
      <c r="AD43" s="128">
        <f t="shared" si="28"/>
        <v>4.9600546932209486E-2</v>
      </c>
      <c r="AE43" s="134">
        <f t="shared" si="29"/>
        <v>4.3184061466621965E-5</v>
      </c>
      <c r="AF43" s="127">
        <f t="shared" si="30"/>
        <v>1.0511350771824302E-2</v>
      </c>
      <c r="AG43" s="129">
        <f t="shared" si="31"/>
        <v>1.8224893228518366E-2</v>
      </c>
      <c r="AH43" s="130"/>
      <c r="AI43" s="127"/>
      <c r="AJ43" s="127"/>
      <c r="AK43" s="127"/>
      <c r="AL43" s="127"/>
      <c r="AM43" s="127"/>
      <c r="AN43" s="127"/>
      <c r="AO43" s="131"/>
    </row>
    <row r="44" spans="1:41" x14ac:dyDescent="0.25">
      <c r="B44" s="126"/>
      <c r="C44" s="134"/>
      <c r="D44" s="127"/>
      <c r="E44" s="127"/>
    </row>
    <row r="45" spans="1:41" x14ac:dyDescent="0.25">
      <c r="B45" s="126"/>
      <c r="C45" s="134"/>
      <c r="D45" s="127"/>
      <c r="E45" s="127"/>
    </row>
    <row r="46" spans="1:41" x14ac:dyDescent="0.25">
      <c r="B46" s="126"/>
      <c r="C46" s="134"/>
      <c r="D46" s="127"/>
      <c r="E46" s="127"/>
    </row>
    <row r="47" spans="1:41" x14ac:dyDescent="0.25">
      <c r="B47" s="126"/>
      <c r="C47" s="134"/>
      <c r="D47" s="127"/>
      <c r="E47" s="127"/>
    </row>
    <row r="48" spans="1:41" x14ac:dyDescent="0.25">
      <c r="B48" s="126"/>
      <c r="C48" s="134"/>
      <c r="D48" s="127"/>
      <c r="E48" s="127"/>
    </row>
    <row r="49" spans="2:5" x14ac:dyDescent="0.25">
      <c r="B49" s="126"/>
      <c r="C49" s="134"/>
      <c r="D49" s="127"/>
      <c r="E49" s="127"/>
    </row>
    <row r="50" spans="2:5" x14ac:dyDescent="0.25">
      <c r="B50" s="126"/>
      <c r="C50" s="134"/>
      <c r="D50" s="127"/>
      <c r="E50" s="127"/>
    </row>
    <row r="51" spans="2:5" x14ac:dyDescent="0.25">
      <c r="B51" s="126"/>
      <c r="C51" s="134"/>
      <c r="D51" s="127"/>
      <c r="E51" s="127"/>
    </row>
    <row r="52" spans="2:5" x14ac:dyDescent="0.25">
      <c r="B52" s="126"/>
      <c r="C52" s="134"/>
      <c r="D52" s="127"/>
      <c r="E52" s="127"/>
    </row>
    <row r="53" spans="2:5" x14ac:dyDescent="0.25">
      <c r="B53" s="126"/>
      <c r="C53" s="134"/>
      <c r="D53" s="127"/>
      <c r="E53" s="127"/>
    </row>
    <row r="54" spans="2:5" x14ac:dyDescent="0.25">
      <c r="B54" s="126"/>
      <c r="C54" s="134"/>
      <c r="D54" s="127"/>
      <c r="E54" s="127"/>
    </row>
    <row r="55" spans="2:5" x14ac:dyDescent="0.25">
      <c r="B55" s="126"/>
      <c r="C55" s="134"/>
      <c r="D55" s="127"/>
      <c r="E55" s="127"/>
    </row>
    <row r="56" spans="2:5" x14ac:dyDescent="0.25">
      <c r="B56" s="126"/>
      <c r="C56" s="134"/>
      <c r="D56" s="127"/>
      <c r="E56" s="127"/>
    </row>
    <row r="57" spans="2:5" x14ac:dyDescent="0.25">
      <c r="B57" s="126"/>
      <c r="C57" s="134"/>
      <c r="D57" s="127"/>
      <c r="E57" s="127"/>
    </row>
    <row r="58" spans="2:5" x14ac:dyDescent="0.25">
      <c r="B58" s="126"/>
      <c r="C58" s="134"/>
      <c r="D58" s="127"/>
      <c r="E58" s="127"/>
    </row>
    <row r="59" spans="2:5" x14ac:dyDescent="0.25">
      <c r="B59" s="126"/>
      <c r="C59" s="134"/>
      <c r="D59" s="127"/>
      <c r="E59" s="127"/>
    </row>
    <row r="60" spans="2:5" x14ac:dyDescent="0.25">
      <c r="B60" s="126"/>
      <c r="C60" s="134"/>
      <c r="D60" s="127"/>
      <c r="E60" s="127"/>
    </row>
    <row r="61" spans="2:5" x14ac:dyDescent="0.25">
      <c r="B61" s="126"/>
      <c r="C61" s="134"/>
      <c r="D61" s="127"/>
      <c r="E61" s="127"/>
    </row>
    <row r="62" spans="2:5" x14ac:dyDescent="0.25">
      <c r="B62" s="126"/>
      <c r="C62" s="134"/>
      <c r="D62" s="127"/>
      <c r="E62" s="127"/>
    </row>
    <row r="63" spans="2:5" x14ac:dyDescent="0.25">
      <c r="B63" s="126"/>
      <c r="C63" s="134"/>
      <c r="D63" s="127"/>
      <c r="E63" s="127"/>
    </row>
    <row r="64" spans="2:5" x14ac:dyDescent="0.25">
      <c r="B64" s="126"/>
      <c r="C64" s="134"/>
      <c r="D64" s="127"/>
      <c r="E64" s="127"/>
    </row>
    <row r="65" spans="2:5" x14ac:dyDescent="0.25">
      <c r="B65" s="126"/>
      <c r="C65" s="134"/>
      <c r="D65" s="127"/>
      <c r="E65" s="127"/>
    </row>
    <row r="66" spans="2:5" x14ac:dyDescent="0.25">
      <c r="B66" s="126"/>
      <c r="C66" s="134"/>
      <c r="D66" s="127"/>
      <c r="E66" s="127"/>
    </row>
    <row r="67" spans="2:5" x14ac:dyDescent="0.25">
      <c r="B67" s="126"/>
      <c r="C67" s="134"/>
      <c r="D67" s="127"/>
      <c r="E67" s="127"/>
    </row>
    <row r="68" spans="2:5" x14ac:dyDescent="0.25">
      <c r="B68" s="126"/>
      <c r="C68" s="134"/>
      <c r="D68" s="127"/>
      <c r="E68" s="127"/>
    </row>
    <row r="69" spans="2:5" x14ac:dyDescent="0.25">
      <c r="B69" s="126"/>
      <c r="C69" s="134"/>
      <c r="D69" s="127"/>
      <c r="E69" s="127"/>
    </row>
    <row r="70" spans="2:5" x14ac:dyDescent="0.25">
      <c r="B70" s="126"/>
      <c r="C70" s="134"/>
      <c r="D70" s="127"/>
      <c r="E70" s="127"/>
    </row>
    <row r="71" spans="2:5" x14ac:dyDescent="0.25">
      <c r="B71" s="126"/>
      <c r="C71" s="134"/>
      <c r="D71" s="127"/>
      <c r="E71" s="127"/>
    </row>
    <row r="72" spans="2:5" x14ac:dyDescent="0.25">
      <c r="B72" s="126"/>
      <c r="C72" s="134"/>
      <c r="D72" s="127"/>
      <c r="E72" s="127"/>
    </row>
    <row r="73" spans="2:5" x14ac:dyDescent="0.25">
      <c r="B73" s="126"/>
      <c r="C73" s="134"/>
      <c r="D73" s="127"/>
      <c r="E73" s="127"/>
    </row>
    <row r="74" spans="2:5" x14ac:dyDescent="0.25">
      <c r="B74" s="126"/>
      <c r="C74" s="134"/>
      <c r="D74" s="127"/>
      <c r="E74" s="127"/>
    </row>
    <row r="75" spans="2:5" x14ac:dyDescent="0.25">
      <c r="B75" s="126"/>
      <c r="C75" s="134"/>
      <c r="D75" s="127"/>
      <c r="E75" s="127"/>
    </row>
    <row r="76" spans="2:5" x14ac:dyDescent="0.25">
      <c r="B76" s="126"/>
      <c r="C76" s="134"/>
      <c r="D76" s="127"/>
      <c r="E76" s="127"/>
    </row>
    <row r="77" spans="2:5" x14ac:dyDescent="0.25">
      <c r="B77" s="126"/>
      <c r="C77" s="134"/>
      <c r="D77" s="127"/>
      <c r="E77" s="127"/>
    </row>
    <row r="78" spans="2:5" x14ac:dyDescent="0.25">
      <c r="B78" s="126"/>
      <c r="C78" s="134"/>
      <c r="D78" s="127"/>
      <c r="E78" s="127"/>
    </row>
    <row r="79" spans="2:5" x14ac:dyDescent="0.25">
      <c r="B79" s="126"/>
      <c r="C79" s="134"/>
      <c r="D79" s="127"/>
      <c r="E79" s="127"/>
    </row>
    <row r="80" spans="2:5" x14ac:dyDescent="0.25">
      <c r="B80" s="126"/>
      <c r="C80" s="134"/>
      <c r="D80" s="127"/>
      <c r="E80" s="127"/>
    </row>
    <row r="81" spans="2:5" x14ac:dyDescent="0.25">
      <c r="B81" s="126"/>
      <c r="C81" s="134"/>
      <c r="D81" s="127"/>
      <c r="E81" s="127"/>
    </row>
    <row r="82" spans="2:5" x14ac:dyDescent="0.25">
      <c r="B82" s="126"/>
      <c r="C82" s="134"/>
      <c r="D82" s="127"/>
      <c r="E82" s="127"/>
    </row>
    <row r="83" spans="2:5" x14ac:dyDescent="0.25">
      <c r="B83" s="126"/>
      <c r="C83" s="134"/>
      <c r="D83" s="127"/>
      <c r="E83" s="127"/>
    </row>
    <row r="84" spans="2:5" x14ac:dyDescent="0.25">
      <c r="B84" s="126"/>
      <c r="C84" s="134"/>
      <c r="D84" s="127"/>
      <c r="E84" s="127"/>
    </row>
    <row r="85" spans="2:5" x14ac:dyDescent="0.25">
      <c r="B85" s="126"/>
      <c r="C85" s="134"/>
      <c r="D85" s="127"/>
      <c r="E85" s="127"/>
    </row>
    <row r="86" spans="2:5" x14ac:dyDescent="0.25">
      <c r="B86" s="126"/>
      <c r="C86" s="134"/>
      <c r="D86" s="127"/>
      <c r="E86" s="127"/>
    </row>
    <row r="87" spans="2:5" x14ac:dyDescent="0.25">
      <c r="B87" s="126"/>
      <c r="C87" s="134"/>
      <c r="D87" s="127"/>
      <c r="E87" s="127"/>
    </row>
    <row r="88" spans="2:5" x14ac:dyDescent="0.25">
      <c r="B88" s="126"/>
      <c r="C88" s="134"/>
      <c r="D88" s="127"/>
      <c r="E88" s="127"/>
    </row>
    <row r="89" spans="2:5" x14ac:dyDescent="0.25">
      <c r="B89" s="126"/>
      <c r="C89" s="134"/>
      <c r="D89" s="127"/>
      <c r="E89" s="127"/>
    </row>
    <row r="90" spans="2:5" x14ac:dyDescent="0.25">
      <c r="B90" s="126"/>
      <c r="C90" s="134"/>
      <c r="D90" s="127"/>
      <c r="E90" s="127"/>
    </row>
    <row r="91" spans="2:5" x14ac:dyDescent="0.25">
      <c r="B91" s="126"/>
      <c r="C91" s="134"/>
      <c r="D91" s="127"/>
      <c r="E91" s="127"/>
    </row>
    <row r="92" spans="2:5" x14ac:dyDescent="0.25">
      <c r="B92" s="126"/>
      <c r="C92" s="134"/>
      <c r="D92" s="127"/>
      <c r="E92" s="127"/>
    </row>
    <row r="93" spans="2:5" x14ac:dyDescent="0.25">
      <c r="B93" s="126"/>
      <c r="C93" s="134"/>
      <c r="D93" s="127"/>
      <c r="E93" s="127"/>
    </row>
    <row r="94" spans="2:5" x14ac:dyDescent="0.25">
      <c r="B94" s="126"/>
      <c r="C94" s="134"/>
      <c r="D94" s="127"/>
      <c r="E94" s="127"/>
    </row>
    <row r="95" spans="2:5" x14ac:dyDescent="0.25">
      <c r="B95" s="126"/>
      <c r="C95" s="134"/>
      <c r="D95" s="127"/>
      <c r="E95" s="127"/>
    </row>
    <row r="96" spans="2:5" x14ac:dyDescent="0.25">
      <c r="B96" s="126"/>
      <c r="C96" s="134"/>
      <c r="D96" s="127"/>
      <c r="E96" s="127"/>
    </row>
    <row r="97" spans="2:5" x14ac:dyDescent="0.25">
      <c r="B97" s="126"/>
      <c r="C97" s="134"/>
      <c r="D97" s="127"/>
      <c r="E97" s="127"/>
    </row>
    <row r="98" spans="2:5" x14ac:dyDescent="0.25">
      <c r="B98" s="126"/>
      <c r="C98" s="134"/>
      <c r="D98" s="127"/>
      <c r="E98" s="127"/>
    </row>
    <row r="99" spans="2:5" x14ac:dyDescent="0.25">
      <c r="B99" s="126"/>
      <c r="C99" s="134"/>
      <c r="D99" s="127"/>
      <c r="E99" s="127"/>
    </row>
  </sheetData>
  <mergeCells count="20">
    <mergeCell ref="B1:I1"/>
    <mergeCell ref="J1:Q1"/>
    <mergeCell ref="AH1:AI1"/>
    <mergeCell ref="AJ1:AK1"/>
    <mergeCell ref="AL1:AM1"/>
    <mergeCell ref="AN1:AO1"/>
    <mergeCell ref="Z1:AG1"/>
    <mergeCell ref="R1:Y1"/>
    <mergeCell ref="AR26:AU26"/>
    <mergeCell ref="AW26:AZ26"/>
    <mergeCell ref="AR2:AZ2"/>
    <mergeCell ref="AR3:AU3"/>
    <mergeCell ref="AW3:AZ3"/>
    <mergeCell ref="AR9:AZ9"/>
    <mergeCell ref="AR25:AZ25"/>
    <mergeCell ref="AR10:AU10"/>
    <mergeCell ref="AW10:AZ10"/>
    <mergeCell ref="AR18:AZ18"/>
    <mergeCell ref="AR19:AU19"/>
    <mergeCell ref="AW19:AZ19"/>
  </mergeCells>
  <pageMargins left="0.7" right="0.7" top="0.75" bottom="0.75" header="0.3" footer="0.3"/>
  <headerFooter>
    <oddFooter>&amp;L_x000D_&amp;1#&amp;"Calibri"&amp;10&amp;K000000 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7C3C-11B5-463A-AA57-789FB757544C}">
  <sheetPr>
    <tabColor theme="0" tint="-0.14999847407452621"/>
  </sheetPr>
  <dimension ref="K84"/>
  <sheetViews>
    <sheetView showGridLines="0" topLeftCell="A25" zoomScale="130" zoomScaleNormal="130" workbookViewId="0">
      <selection activeCell="T106" sqref="T106"/>
    </sheetView>
  </sheetViews>
  <sheetFormatPr defaultColWidth="9.140625" defaultRowHeight="15" x14ac:dyDescent="0.25"/>
  <cols>
    <col min="1" max="16384" width="9.140625" style="79"/>
  </cols>
  <sheetData>
    <row r="84" spans="11:11" x14ac:dyDescent="0.25">
      <c r="K84" s="82"/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A203-9720-4797-B0A8-AB8A4142F593}">
  <sheetPr>
    <tabColor theme="0"/>
  </sheetPr>
  <dimension ref="A1:P117"/>
  <sheetViews>
    <sheetView topLeftCell="A3" zoomScale="115" zoomScaleNormal="115" workbookViewId="0">
      <selection activeCell="I27" sqref="I27"/>
    </sheetView>
  </sheetViews>
  <sheetFormatPr defaultRowHeight="15" x14ac:dyDescent="0.25"/>
  <cols>
    <col min="1" max="1" width="11" style="5" customWidth="1"/>
    <col min="3" max="3" width="9.140625" style="35"/>
    <col min="4" max="4" width="9.140625" style="34"/>
    <col min="6" max="6" width="9.140625" style="34"/>
    <col min="8" max="8" width="9.140625" style="34"/>
    <col min="9" max="9" width="9.140625" style="35"/>
    <col min="11" max="11" width="9.140625" style="35"/>
    <col min="12" max="12" width="9.140625" style="34"/>
    <col min="15" max="15" width="9.140625" style="35"/>
    <col min="16" max="16" width="9.140625" style="34"/>
  </cols>
  <sheetData>
    <row r="1" spans="1:16" x14ac:dyDescent="0.25">
      <c r="A1" s="338" t="s">
        <v>6</v>
      </c>
      <c r="B1" s="337"/>
      <c r="C1" s="337"/>
      <c r="D1" s="337"/>
      <c r="E1" s="337"/>
      <c r="F1" s="337"/>
      <c r="G1" s="337"/>
      <c r="H1" s="339"/>
      <c r="I1" s="338" t="s">
        <v>28</v>
      </c>
      <c r="J1" s="337"/>
      <c r="K1" s="337"/>
      <c r="L1" s="337"/>
      <c r="M1" s="337"/>
      <c r="N1" s="337"/>
      <c r="O1" s="337"/>
      <c r="P1" s="339"/>
    </row>
    <row r="2" spans="1:16" x14ac:dyDescent="0.25">
      <c r="A2" s="338" t="s">
        <v>7</v>
      </c>
      <c r="B2" s="339"/>
      <c r="C2" s="338" t="s">
        <v>7</v>
      </c>
      <c r="D2" s="339"/>
      <c r="E2" s="338" t="s">
        <v>8</v>
      </c>
      <c r="F2" s="339"/>
      <c r="G2" s="337" t="s">
        <v>8</v>
      </c>
      <c r="H2" s="339"/>
      <c r="I2" s="338" t="s">
        <v>7</v>
      </c>
      <c r="J2" s="337"/>
      <c r="K2" s="338" t="s">
        <v>7</v>
      </c>
      <c r="L2" s="339"/>
      <c r="M2" s="337" t="s">
        <v>8</v>
      </c>
      <c r="N2" s="337"/>
      <c r="O2" s="338" t="s">
        <v>8</v>
      </c>
      <c r="P2" s="339"/>
    </row>
    <row r="3" spans="1:16" x14ac:dyDescent="0.25">
      <c r="A3" s="334" t="s">
        <v>1</v>
      </c>
      <c r="B3" s="336"/>
      <c r="C3" s="334" t="s">
        <v>2</v>
      </c>
      <c r="D3" s="336"/>
      <c r="E3" s="334" t="s">
        <v>1</v>
      </c>
      <c r="F3" s="336"/>
      <c r="G3" s="335" t="s">
        <v>2</v>
      </c>
      <c r="H3" s="336"/>
      <c r="I3" s="334" t="s">
        <v>1</v>
      </c>
      <c r="J3" s="335"/>
      <c r="K3" s="334" t="s">
        <v>2</v>
      </c>
      <c r="L3" s="336"/>
      <c r="M3" s="335" t="s">
        <v>1</v>
      </c>
      <c r="N3" s="335"/>
      <c r="O3" s="334" t="s">
        <v>2</v>
      </c>
      <c r="P3" s="336"/>
    </row>
    <row r="4" spans="1:16" x14ac:dyDescent="0.25">
      <c r="A4" s="342">
        <f>Cohort!B5</f>
        <v>157.108</v>
      </c>
      <c r="B4" s="343"/>
      <c r="C4" s="342">
        <f>Cohort!C5</f>
        <v>322.80599999999998</v>
      </c>
      <c r="D4" s="343"/>
      <c r="E4" s="342">
        <f>Cohort!B6</f>
        <v>204.89200000000002</v>
      </c>
      <c r="F4" s="343"/>
      <c r="G4" s="340">
        <f>Cohort!C6</f>
        <v>414.19400000000002</v>
      </c>
      <c r="H4" s="336"/>
      <c r="I4" s="341">
        <f>Cohort!B12</f>
        <v>25.984000000000002</v>
      </c>
      <c r="J4" s="335"/>
      <c r="K4" s="341">
        <f>Cohort!C12</f>
        <v>137.15900000000002</v>
      </c>
      <c r="L4" s="336"/>
      <c r="M4" s="340">
        <f>Cohort!B13</f>
        <v>38.015999999999998</v>
      </c>
      <c r="N4" s="335"/>
      <c r="O4" s="341">
        <f>Cohort!C13</f>
        <v>199.84099999999998</v>
      </c>
      <c r="P4" s="336"/>
    </row>
    <row r="5" spans="1:16" x14ac:dyDescent="0.25">
      <c r="A5" s="37" t="s">
        <v>4</v>
      </c>
      <c r="B5" s="39" t="s">
        <v>5</v>
      </c>
      <c r="C5" s="37" t="s">
        <v>4</v>
      </c>
      <c r="D5" s="38" t="s">
        <v>5</v>
      </c>
      <c r="E5" s="39" t="s">
        <v>4</v>
      </c>
      <c r="F5" s="38" t="s">
        <v>5</v>
      </c>
      <c r="G5" s="39" t="s">
        <v>4</v>
      </c>
      <c r="H5" s="38" t="s">
        <v>5</v>
      </c>
      <c r="I5" s="37" t="s">
        <v>4</v>
      </c>
      <c r="J5" s="39" t="s">
        <v>5</v>
      </c>
      <c r="K5" s="37" t="s">
        <v>4</v>
      </c>
      <c r="L5" s="38" t="s">
        <v>5</v>
      </c>
      <c r="M5" s="39" t="s">
        <v>4</v>
      </c>
      <c r="N5" s="39" t="s">
        <v>5</v>
      </c>
      <c r="O5" s="37" t="s">
        <v>4</v>
      </c>
      <c r="P5" s="38" t="s">
        <v>5</v>
      </c>
    </row>
    <row r="6" spans="1:16" x14ac:dyDescent="0.25">
      <c r="A6" s="30">
        <v>0</v>
      </c>
      <c r="B6" s="33">
        <v>1</v>
      </c>
      <c r="C6" s="40">
        <v>0</v>
      </c>
      <c r="D6" s="36">
        <v>1</v>
      </c>
      <c r="E6">
        <v>0</v>
      </c>
      <c r="F6" s="34">
        <v>1</v>
      </c>
      <c r="G6">
        <v>0.77798999999999996</v>
      </c>
      <c r="H6" s="36">
        <v>1</v>
      </c>
      <c r="I6" s="35">
        <v>0</v>
      </c>
      <c r="J6" s="33">
        <v>1</v>
      </c>
      <c r="K6" s="35">
        <v>0.63263000000000003</v>
      </c>
      <c r="L6" s="36">
        <v>1</v>
      </c>
      <c r="M6">
        <v>0</v>
      </c>
      <c r="N6" s="36">
        <v>1</v>
      </c>
      <c r="O6">
        <v>0</v>
      </c>
      <c r="P6" s="36">
        <v>1</v>
      </c>
    </row>
    <row r="7" spans="1:16" x14ac:dyDescent="0.25">
      <c r="A7" s="30">
        <v>1</v>
      </c>
      <c r="B7">
        <v>0.99861</v>
      </c>
      <c r="C7" s="40">
        <v>1</v>
      </c>
      <c r="D7" s="34">
        <v>0.99665999999999999</v>
      </c>
      <c r="E7">
        <v>0.21598000000000001</v>
      </c>
      <c r="F7" s="34">
        <v>0.99860000000000004</v>
      </c>
      <c r="G7">
        <v>1.2677799999999999</v>
      </c>
      <c r="H7" s="36">
        <v>1</v>
      </c>
      <c r="I7" s="35">
        <v>1.9971000000000001</v>
      </c>
      <c r="J7" s="33">
        <v>1</v>
      </c>
      <c r="K7" s="35">
        <v>1.6636500000000001</v>
      </c>
      <c r="L7" s="36">
        <v>1</v>
      </c>
      <c r="M7">
        <v>0.77524999999999999</v>
      </c>
      <c r="N7" s="36">
        <v>1</v>
      </c>
      <c r="O7">
        <v>1.3729100000000001</v>
      </c>
      <c r="P7" s="36">
        <v>1</v>
      </c>
    </row>
    <row r="8" spans="1:16" x14ac:dyDescent="0.25">
      <c r="A8" s="32">
        <v>1.2806599999999999</v>
      </c>
      <c r="B8">
        <v>0.99761</v>
      </c>
      <c r="C8" s="35">
        <v>1.3568499999999999</v>
      </c>
      <c r="D8" s="34">
        <v>0.99665999999999999</v>
      </c>
      <c r="E8">
        <v>0.56152000000000002</v>
      </c>
      <c r="F8" s="34">
        <v>0.99858000000000002</v>
      </c>
      <c r="G8">
        <v>2.0724499999999999</v>
      </c>
      <c r="H8" s="36">
        <v>1</v>
      </c>
      <c r="I8" s="35">
        <v>2.0070999999999999</v>
      </c>
      <c r="J8">
        <v>0.98312999999999995</v>
      </c>
      <c r="K8" s="35">
        <v>2.0866199999999999</v>
      </c>
      <c r="L8" s="36">
        <v>1</v>
      </c>
      <c r="M8">
        <v>1.1573899999999999</v>
      </c>
      <c r="N8" s="36">
        <v>1</v>
      </c>
      <c r="O8">
        <v>1.6206400000000001</v>
      </c>
      <c r="P8" s="36">
        <v>1</v>
      </c>
    </row>
    <row r="9" spans="1:16" x14ac:dyDescent="0.25">
      <c r="A9" s="32">
        <v>1.69177</v>
      </c>
      <c r="B9">
        <v>0.99682999999999999</v>
      </c>
      <c r="C9" s="35">
        <v>1.72861</v>
      </c>
      <c r="D9" s="34">
        <v>0.99587000000000003</v>
      </c>
      <c r="E9">
        <v>0.70818000000000003</v>
      </c>
      <c r="F9" s="34">
        <v>0.99145000000000005</v>
      </c>
      <c r="G9">
        <v>2.5186700000000002</v>
      </c>
      <c r="H9" s="34">
        <v>0.99165999999999999</v>
      </c>
      <c r="I9" s="35">
        <v>2.1656200000000001</v>
      </c>
      <c r="J9">
        <v>0.97428000000000003</v>
      </c>
      <c r="K9" s="35">
        <v>2.50956</v>
      </c>
      <c r="L9" s="34">
        <v>0.99875000000000003</v>
      </c>
      <c r="M9">
        <v>1.51569</v>
      </c>
      <c r="N9" s="34">
        <v>0.99961999999999995</v>
      </c>
      <c r="O9">
        <v>2.0121899999999999</v>
      </c>
      <c r="P9" s="34">
        <v>1</v>
      </c>
    </row>
    <row r="10" spans="1:16" x14ac:dyDescent="0.25">
      <c r="A10" s="32">
        <v>2.2276400000000001</v>
      </c>
      <c r="B10">
        <v>0.99241000000000001</v>
      </c>
      <c r="C10" s="35">
        <v>2.0601799999999999</v>
      </c>
      <c r="D10" s="34">
        <v>0.99534</v>
      </c>
      <c r="E10">
        <v>1.0930200000000001</v>
      </c>
      <c r="F10" s="34">
        <v>0.99107000000000001</v>
      </c>
      <c r="G10">
        <v>2.82484</v>
      </c>
      <c r="H10" s="34">
        <v>0.98897999999999997</v>
      </c>
      <c r="I10" s="35">
        <v>2.45642</v>
      </c>
      <c r="J10">
        <v>0.97421000000000002</v>
      </c>
      <c r="K10" s="35">
        <v>3.02502</v>
      </c>
      <c r="L10" s="34">
        <v>0.99421000000000004</v>
      </c>
      <c r="M10">
        <v>1.8978299999999999</v>
      </c>
      <c r="N10" s="34">
        <v>0.99961</v>
      </c>
      <c r="O10">
        <v>2.2796099999999999</v>
      </c>
      <c r="P10" s="34">
        <v>0.99646000000000001</v>
      </c>
    </row>
    <row r="11" spans="1:16" x14ac:dyDescent="0.25">
      <c r="A11" s="32">
        <v>2.59605</v>
      </c>
      <c r="B11">
        <v>0.99236000000000002</v>
      </c>
      <c r="C11" s="35">
        <v>2.4955699999999998</v>
      </c>
      <c r="D11" s="34">
        <v>0.99722</v>
      </c>
      <c r="E11">
        <v>1.47786</v>
      </c>
      <c r="F11" s="34">
        <v>0.99099000000000004</v>
      </c>
      <c r="G11">
        <v>3.1872600000000002</v>
      </c>
      <c r="H11" s="34">
        <v>0.98458999999999997</v>
      </c>
      <c r="I11" s="35">
        <v>2.74722</v>
      </c>
      <c r="J11">
        <v>0.97421000000000002</v>
      </c>
      <c r="K11" s="35">
        <v>3.3686799999999999</v>
      </c>
      <c r="L11" s="34">
        <v>0.99397999999999997</v>
      </c>
      <c r="M11">
        <v>2.2082799999999998</v>
      </c>
      <c r="N11" s="34">
        <v>0.99961</v>
      </c>
      <c r="O11">
        <v>2.52563</v>
      </c>
      <c r="P11" s="34">
        <v>0.99461999999999995</v>
      </c>
    </row>
    <row r="12" spans="1:16" x14ac:dyDescent="0.25">
      <c r="A12" s="32">
        <v>2.8472400000000002</v>
      </c>
      <c r="B12">
        <v>0.99236000000000002</v>
      </c>
      <c r="C12" s="35">
        <v>2.9979499999999999</v>
      </c>
      <c r="D12" s="34">
        <v>0.99299000000000004</v>
      </c>
      <c r="E12">
        <v>1.8628100000000001</v>
      </c>
      <c r="F12" s="34">
        <v>0.98438000000000003</v>
      </c>
      <c r="G12">
        <v>3.72105</v>
      </c>
      <c r="H12" s="34">
        <v>0.97763</v>
      </c>
      <c r="I12" s="35">
        <v>3.0380099999999999</v>
      </c>
      <c r="J12">
        <v>0.97419999999999995</v>
      </c>
      <c r="K12" s="35">
        <v>3.6825800000000002</v>
      </c>
      <c r="L12" s="34">
        <v>0.99129999999999996</v>
      </c>
      <c r="M12">
        <v>2.51877</v>
      </c>
      <c r="N12" s="34">
        <v>0.99961</v>
      </c>
      <c r="O12">
        <v>2.8820299999999999</v>
      </c>
      <c r="P12" s="34">
        <v>0.99426999999999999</v>
      </c>
    </row>
    <row r="13" spans="1:16" x14ac:dyDescent="0.25">
      <c r="A13" s="32">
        <v>3.3328700000000002</v>
      </c>
      <c r="B13">
        <v>0.98211999999999999</v>
      </c>
      <c r="C13" s="35">
        <v>3.4500899999999999</v>
      </c>
      <c r="D13" s="34">
        <v>0.99251999999999996</v>
      </c>
      <c r="E13">
        <v>2.2477499999999999</v>
      </c>
      <c r="F13" s="34">
        <v>0.9788</v>
      </c>
      <c r="G13">
        <v>4.0320600000000004</v>
      </c>
      <c r="H13" s="34">
        <v>0.97589999999999999</v>
      </c>
      <c r="I13" s="35">
        <v>3.2627100000000002</v>
      </c>
      <c r="J13">
        <v>0.97309000000000001</v>
      </c>
      <c r="K13" s="35">
        <v>3.9733399999999999</v>
      </c>
      <c r="L13" s="34">
        <v>0.98745000000000005</v>
      </c>
      <c r="M13">
        <v>2.9165100000000002</v>
      </c>
      <c r="N13" s="34">
        <v>0.97758</v>
      </c>
      <c r="O13">
        <v>3.1495099999999998</v>
      </c>
      <c r="P13" s="34">
        <v>0.98904000000000003</v>
      </c>
    </row>
    <row r="14" spans="1:16" x14ac:dyDescent="0.25">
      <c r="A14" s="32">
        <v>3.7012800000000001</v>
      </c>
      <c r="B14">
        <v>0.97084000000000004</v>
      </c>
      <c r="C14" s="35">
        <v>3.9524699999999999</v>
      </c>
      <c r="D14" s="34">
        <v>0.98633999999999999</v>
      </c>
      <c r="E14">
        <v>2.6326900000000002</v>
      </c>
      <c r="F14" s="34">
        <v>0.97248999999999997</v>
      </c>
      <c r="G14">
        <v>4.5219100000000001</v>
      </c>
      <c r="H14" s="34">
        <v>0.97275999999999996</v>
      </c>
      <c r="I14" s="35">
        <v>3.3285</v>
      </c>
      <c r="J14">
        <v>0.94649000000000005</v>
      </c>
      <c r="K14" s="35">
        <v>4.2409999999999997</v>
      </c>
      <c r="L14" s="34">
        <v>0.98736000000000002</v>
      </c>
      <c r="M14">
        <v>3.3696000000000002</v>
      </c>
      <c r="N14" s="34">
        <v>0.97555000000000003</v>
      </c>
      <c r="O14">
        <v>3.4593600000000002</v>
      </c>
      <c r="P14" s="34">
        <v>0.98333000000000004</v>
      </c>
    </row>
    <row r="15" spans="1:16" x14ac:dyDescent="0.25">
      <c r="A15" s="32">
        <v>4.0696899999999996</v>
      </c>
      <c r="B15">
        <v>0.96740000000000004</v>
      </c>
      <c r="C15" s="35">
        <v>4.2818100000000001</v>
      </c>
      <c r="D15" s="34">
        <v>0.98031000000000001</v>
      </c>
      <c r="E15">
        <v>3.0177499999999999</v>
      </c>
      <c r="F15" s="34">
        <v>0.95982999999999996</v>
      </c>
      <c r="G15">
        <v>4.9243100000000002</v>
      </c>
      <c r="H15" s="34">
        <v>0.96870000000000001</v>
      </c>
      <c r="I15" s="35">
        <v>3.48699</v>
      </c>
      <c r="J15">
        <v>0.93527000000000005</v>
      </c>
      <c r="K15" s="35">
        <v>4.62432</v>
      </c>
      <c r="L15" s="34">
        <v>0.98668999999999996</v>
      </c>
      <c r="M15">
        <v>3.6111800000000001</v>
      </c>
      <c r="N15" s="34">
        <v>0.97511000000000003</v>
      </c>
      <c r="O15">
        <v>3.73848</v>
      </c>
      <c r="P15" s="34">
        <v>0.97707999999999995</v>
      </c>
    </row>
    <row r="16" spans="1:16" x14ac:dyDescent="0.25">
      <c r="A16" s="32">
        <v>4.43811</v>
      </c>
      <c r="B16">
        <v>0.96740000000000004</v>
      </c>
      <c r="C16" s="35">
        <v>4.7060399999999998</v>
      </c>
      <c r="D16" s="34">
        <v>0.97751999999999994</v>
      </c>
      <c r="E16">
        <v>3.4026900000000002</v>
      </c>
      <c r="F16" s="34">
        <v>0.95333999999999997</v>
      </c>
      <c r="G16">
        <v>5.5226199999999999</v>
      </c>
      <c r="H16" s="34">
        <v>0.96491000000000005</v>
      </c>
      <c r="I16" s="35">
        <v>3.77779</v>
      </c>
      <c r="J16">
        <v>0.93527000000000005</v>
      </c>
      <c r="K16" s="35">
        <v>4.9151199999999999</v>
      </c>
      <c r="L16" s="34">
        <v>0.98668999999999996</v>
      </c>
      <c r="M16">
        <v>4.1777499999999996</v>
      </c>
      <c r="N16" s="34">
        <v>0.97533999999999998</v>
      </c>
      <c r="O16">
        <v>4.0198200000000002</v>
      </c>
      <c r="P16" s="34">
        <v>0.97040000000000004</v>
      </c>
    </row>
    <row r="17" spans="1:16" x14ac:dyDescent="0.25">
      <c r="A17" s="32">
        <v>4.8065199999999999</v>
      </c>
      <c r="B17">
        <v>0.96740000000000004</v>
      </c>
      <c r="C17" s="35">
        <v>5.0744499999999997</v>
      </c>
      <c r="D17" s="34">
        <v>0.97507999999999995</v>
      </c>
      <c r="E17">
        <v>3.7877000000000001</v>
      </c>
      <c r="F17" s="34">
        <v>0.94321999999999995</v>
      </c>
      <c r="G17">
        <v>5.8516500000000002</v>
      </c>
      <c r="H17" s="34">
        <v>0.95489999999999997</v>
      </c>
      <c r="I17" s="35">
        <v>3.9628199999999998</v>
      </c>
      <c r="J17">
        <v>0.93328</v>
      </c>
      <c r="K17" s="35">
        <v>5.1970599999999996</v>
      </c>
      <c r="L17" s="34">
        <v>0.98346</v>
      </c>
      <c r="M17">
        <v>4.4281300000000003</v>
      </c>
      <c r="N17" s="34">
        <v>0.97460000000000002</v>
      </c>
      <c r="O17">
        <v>4.2509300000000003</v>
      </c>
      <c r="P17" s="34">
        <v>0.95564000000000004</v>
      </c>
    </row>
    <row r="18" spans="1:16" x14ac:dyDescent="0.25">
      <c r="A18" s="32">
        <v>5.1749299999999998</v>
      </c>
      <c r="B18">
        <v>0.96403000000000005</v>
      </c>
      <c r="C18" s="35">
        <v>5.7275499999999999</v>
      </c>
      <c r="D18" s="34">
        <v>0.97428000000000003</v>
      </c>
      <c r="E18">
        <v>4.0677099999999999</v>
      </c>
      <c r="F18" s="34">
        <v>0.93584000000000001</v>
      </c>
      <c r="G18">
        <v>6.2541000000000002</v>
      </c>
      <c r="H18" s="34">
        <v>0.94796000000000002</v>
      </c>
      <c r="I18" s="35">
        <v>3.9889800000000002</v>
      </c>
      <c r="J18">
        <v>0.90822000000000003</v>
      </c>
      <c r="K18" s="35">
        <v>5.4966200000000001</v>
      </c>
      <c r="L18" s="34">
        <v>0.97875999999999996</v>
      </c>
      <c r="M18">
        <v>4.6310399999999996</v>
      </c>
      <c r="N18" s="34">
        <v>0.95033999999999996</v>
      </c>
      <c r="O18">
        <v>4.4906800000000002</v>
      </c>
      <c r="P18" s="34">
        <v>0.94491999999999998</v>
      </c>
    </row>
    <row r="19" spans="1:16" x14ac:dyDescent="0.25">
      <c r="A19" s="32">
        <v>5.5433399999999997</v>
      </c>
      <c r="B19">
        <v>0.95909</v>
      </c>
      <c r="C19" s="35">
        <v>6.1587500000000004</v>
      </c>
      <c r="D19" s="34">
        <v>0.97484000000000004</v>
      </c>
      <c r="E19">
        <v>4.3128299999999999</v>
      </c>
      <c r="F19" s="34">
        <v>0.92239000000000004</v>
      </c>
      <c r="G19">
        <v>6.6390700000000002</v>
      </c>
      <c r="H19" s="34">
        <v>0.94016</v>
      </c>
      <c r="I19" s="35">
        <v>4.1474599999999997</v>
      </c>
      <c r="J19">
        <v>0.89639999999999997</v>
      </c>
      <c r="K19" s="35">
        <v>5.8251799999999996</v>
      </c>
      <c r="L19" s="34">
        <v>0.97875000000000001</v>
      </c>
      <c r="M19">
        <v>4.9034800000000001</v>
      </c>
      <c r="N19" s="34">
        <v>0.94650999999999996</v>
      </c>
      <c r="O19">
        <v>4.6535900000000003</v>
      </c>
      <c r="P19" s="34">
        <v>0.93364000000000003</v>
      </c>
    </row>
    <row r="20" spans="1:16" x14ac:dyDescent="0.25">
      <c r="A20" s="32">
        <v>5.9117499999999996</v>
      </c>
      <c r="B20">
        <v>0.95152999999999999</v>
      </c>
      <c r="C20" s="35">
        <v>6.5020499999999997</v>
      </c>
      <c r="D20" s="34">
        <v>0.97419999999999995</v>
      </c>
      <c r="E20">
        <v>4.6978200000000001</v>
      </c>
      <c r="F20" s="34">
        <v>0.91361000000000003</v>
      </c>
      <c r="G20">
        <v>7.0765000000000002</v>
      </c>
      <c r="H20" s="34">
        <v>0.93342999999999998</v>
      </c>
      <c r="I20" s="35">
        <v>4.4382599999999996</v>
      </c>
      <c r="J20">
        <v>0.89632999999999996</v>
      </c>
      <c r="K20" s="35">
        <v>6.0253399999999999</v>
      </c>
      <c r="L20" s="34">
        <v>0.97875000000000001</v>
      </c>
      <c r="M20">
        <v>5.0597799999999999</v>
      </c>
      <c r="N20" s="34">
        <v>0.92371000000000003</v>
      </c>
      <c r="O20">
        <v>4.9663000000000004</v>
      </c>
      <c r="P20" s="34">
        <v>0.92703000000000002</v>
      </c>
    </row>
    <row r="21" spans="1:16" x14ac:dyDescent="0.25">
      <c r="A21" s="32">
        <v>6.2801600000000004</v>
      </c>
      <c r="B21">
        <v>0.95077</v>
      </c>
      <c r="C21" s="35">
        <v>6.9232100000000001</v>
      </c>
      <c r="D21" s="34">
        <v>0.97040999999999999</v>
      </c>
      <c r="E21">
        <v>5.0478899999999998</v>
      </c>
      <c r="F21" s="34">
        <v>0.90047999999999995</v>
      </c>
      <c r="G21">
        <v>7.33908</v>
      </c>
      <c r="H21" s="34">
        <v>0.92208999999999997</v>
      </c>
      <c r="I21" s="35">
        <v>4.7290599999999996</v>
      </c>
      <c r="J21">
        <v>0.89632999999999996</v>
      </c>
      <c r="K21" s="35">
        <v>6.4218799999999998</v>
      </c>
      <c r="L21" s="34">
        <v>0.97874000000000005</v>
      </c>
      <c r="M21">
        <v>5.41167</v>
      </c>
      <c r="N21" s="34">
        <v>0.92152999999999996</v>
      </c>
      <c r="O21">
        <v>5.23658</v>
      </c>
      <c r="P21" s="34">
        <v>0.91693999999999998</v>
      </c>
    </row>
    <row r="22" spans="1:16" x14ac:dyDescent="0.25">
      <c r="A22" s="32">
        <v>6.6452200000000001</v>
      </c>
      <c r="B22">
        <v>0.95077</v>
      </c>
      <c r="C22" s="35">
        <v>7.33277</v>
      </c>
      <c r="D22" s="34">
        <v>0.96306999999999998</v>
      </c>
      <c r="E22">
        <v>5.3281000000000001</v>
      </c>
      <c r="F22" s="34">
        <v>0.88127999999999995</v>
      </c>
      <c r="G22">
        <v>7.5667200000000001</v>
      </c>
      <c r="H22" s="34">
        <v>0.90819000000000005</v>
      </c>
      <c r="I22" s="35">
        <v>5.0198499999999999</v>
      </c>
      <c r="J22">
        <v>0.89632000000000001</v>
      </c>
      <c r="K22" s="35">
        <v>6.7126099999999997</v>
      </c>
      <c r="L22" s="34">
        <v>0.97211999999999998</v>
      </c>
      <c r="M22">
        <v>5.6554099999999998</v>
      </c>
      <c r="N22" s="34">
        <v>0.92186000000000001</v>
      </c>
      <c r="O22">
        <v>5.5320200000000002</v>
      </c>
      <c r="P22" s="34">
        <v>0.90891999999999995</v>
      </c>
    </row>
    <row r="23" spans="1:16" x14ac:dyDescent="0.25">
      <c r="A23" s="32">
        <v>7.18445</v>
      </c>
      <c r="B23">
        <v>0.94059000000000004</v>
      </c>
      <c r="C23" s="35">
        <v>7.6533300000000004</v>
      </c>
      <c r="D23" s="34">
        <v>0.95367999999999997</v>
      </c>
      <c r="E23">
        <v>5.7130799999999997</v>
      </c>
      <c r="F23" s="34">
        <v>0.87304000000000004</v>
      </c>
      <c r="G23">
        <v>8.0022699999999993</v>
      </c>
      <c r="H23" s="34">
        <v>0.89788000000000001</v>
      </c>
      <c r="I23" s="35">
        <v>5.3106499999999999</v>
      </c>
      <c r="J23">
        <v>0.89631000000000005</v>
      </c>
      <c r="K23" s="35">
        <v>6.9504400000000004</v>
      </c>
      <c r="L23" s="34">
        <v>0.96416999999999997</v>
      </c>
      <c r="M23">
        <v>5.8794599999999999</v>
      </c>
      <c r="N23" s="34">
        <v>0.92054000000000002</v>
      </c>
      <c r="O23">
        <v>5.77644</v>
      </c>
      <c r="P23" s="34">
        <v>0.90637000000000001</v>
      </c>
    </row>
    <row r="24" spans="1:16" x14ac:dyDescent="0.25">
      <c r="A24" s="32">
        <v>7.5528599999999999</v>
      </c>
      <c r="B24">
        <v>0.93669999999999998</v>
      </c>
      <c r="C24" s="35">
        <v>8.0050000000000008</v>
      </c>
      <c r="D24" s="34">
        <v>0.94764000000000004</v>
      </c>
      <c r="E24">
        <v>6.0979299999999999</v>
      </c>
      <c r="F24" s="34">
        <v>0.87211000000000005</v>
      </c>
      <c r="G24">
        <v>8.4066200000000002</v>
      </c>
      <c r="H24" s="34">
        <v>0.89370000000000005</v>
      </c>
      <c r="I24" s="35">
        <v>5.6014499999999998</v>
      </c>
      <c r="J24">
        <v>0.89631000000000005</v>
      </c>
      <c r="K24" s="35">
        <v>7.1881700000000004</v>
      </c>
      <c r="L24" s="34">
        <v>0.94669999999999999</v>
      </c>
      <c r="M24">
        <v>5.9461899999999996</v>
      </c>
      <c r="N24" s="34">
        <v>0.89688999999999997</v>
      </c>
      <c r="O24">
        <v>6.1043599999999998</v>
      </c>
      <c r="P24" s="34">
        <v>0.89520999999999995</v>
      </c>
    </row>
    <row r="25" spans="1:16" x14ac:dyDescent="0.25">
      <c r="A25" s="32">
        <v>7.8542800000000002</v>
      </c>
      <c r="B25">
        <v>0.93093999999999999</v>
      </c>
      <c r="C25" s="35">
        <v>8.5492399999999993</v>
      </c>
      <c r="D25" s="34">
        <v>0.94157000000000002</v>
      </c>
      <c r="E25">
        <v>6.4829600000000003</v>
      </c>
      <c r="F25" s="34">
        <v>0.86073</v>
      </c>
      <c r="G25">
        <v>8.8090899999999994</v>
      </c>
      <c r="H25" s="34">
        <v>0.88497999999999999</v>
      </c>
      <c r="I25" s="35">
        <v>5.8922400000000001</v>
      </c>
      <c r="J25">
        <v>0.89629999999999999</v>
      </c>
      <c r="K25" s="35">
        <v>7.6111500000000003</v>
      </c>
      <c r="L25" s="34">
        <v>0.94674999999999998</v>
      </c>
      <c r="M25">
        <v>6.0680500000000004</v>
      </c>
      <c r="N25" s="34">
        <v>0.86672000000000005</v>
      </c>
      <c r="O25">
        <v>6.4020099999999998</v>
      </c>
      <c r="P25" s="34">
        <v>0.88861999999999997</v>
      </c>
    </row>
    <row r="26" spans="1:16" x14ac:dyDescent="0.25">
      <c r="A26" s="32">
        <v>8.1557099999999991</v>
      </c>
      <c r="B26">
        <v>0.91627999999999998</v>
      </c>
      <c r="C26" s="35">
        <v>8.89588</v>
      </c>
      <c r="D26" s="34">
        <v>0.93740000000000001</v>
      </c>
      <c r="E26">
        <v>6.8679699999999997</v>
      </c>
      <c r="F26" s="34">
        <v>0.85043000000000002</v>
      </c>
      <c r="G26">
        <v>9.24648</v>
      </c>
      <c r="H26" s="34">
        <v>0.88114000000000003</v>
      </c>
      <c r="I26" s="35">
        <v>6.1830400000000001</v>
      </c>
      <c r="J26">
        <v>0.89629000000000003</v>
      </c>
      <c r="K26" s="35">
        <v>7.9019599999999999</v>
      </c>
      <c r="L26" s="34">
        <v>0.94769999999999999</v>
      </c>
      <c r="M26">
        <v>6.2637099999999997</v>
      </c>
      <c r="N26" s="34">
        <v>0.86097000000000001</v>
      </c>
      <c r="O26">
        <v>6.6054899999999996</v>
      </c>
      <c r="P26" s="34">
        <v>0.88341000000000003</v>
      </c>
    </row>
    <row r="27" spans="1:16" x14ac:dyDescent="0.25">
      <c r="A27" s="32">
        <v>8.5241199999999999</v>
      </c>
      <c r="B27">
        <v>0.90983000000000003</v>
      </c>
      <c r="C27" s="35">
        <v>9.2330400000000008</v>
      </c>
      <c r="D27" s="34">
        <v>0.93242999999999998</v>
      </c>
      <c r="E27">
        <v>7.2005299999999997</v>
      </c>
      <c r="F27" s="34">
        <v>0.83909999999999996</v>
      </c>
      <c r="G27">
        <v>9.6313899999999997</v>
      </c>
      <c r="H27" s="34">
        <v>0.87694000000000005</v>
      </c>
      <c r="I27" s="35">
        <v>6.46061</v>
      </c>
      <c r="J27">
        <v>0.89556000000000002</v>
      </c>
      <c r="K27" s="35">
        <v>8.1927000000000003</v>
      </c>
      <c r="L27" s="34">
        <v>0.94218000000000002</v>
      </c>
      <c r="M27">
        <v>6.3747299999999996</v>
      </c>
      <c r="N27" s="34">
        <v>0.83787999999999996</v>
      </c>
      <c r="O27">
        <v>6.9744999999999999</v>
      </c>
      <c r="P27" s="34">
        <v>0.88127999999999995</v>
      </c>
    </row>
    <row r="28" spans="1:16" x14ac:dyDescent="0.25">
      <c r="A28" s="32">
        <v>8.8925300000000007</v>
      </c>
      <c r="B28">
        <v>0.90983000000000003</v>
      </c>
      <c r="C28" s="35">
        <v>9.6042400000000008</v>
      </c>
      <c r="D28" s="34">
        <v>0.93262</v>
      </c>
      <c r="E28">
        <v>7.5331700000000001</v>
      </c>
      <c r="F28" s="34">
        <v>0.82191000000000003</v>
      </c>
      <c r="G28">
        <v>10.044409999999999</v>
      </c>
      <c r="H28" s="34">
        <v>0.86541999999999997</v>
      </c>
      <c r="I28" s="35">
        <v>6.5793499999999998</v>
      </c>
      <c r="J28">
        <v>0.87517999999999996</v>
      </c>
      <c r="K28" s="35">
        <v>8.4380799999999994</v>
      </c>
      <c r="L28" s="34">
        <v>0.93374000000000001</v>
      </c>
      <c r="M28">
        <v>6.5283499999999997</v>
      </c>
      <c r="N28" s="34">
        <v>0.82987</v>
      </c>
      <c r="O28">
        <v>7.2683299999999997</v>
      </c>
      <c r="P28" s="34">
        <v>0.87602000000000002</v>
      </c>
    </row>
    <row r="29" spans="1:16" x14ac:dyDescent="0.25">
      <c r="A29" s="32">
        <v>9.2609499999999993</v>
      </c>
      <c r="B29">
        <v>0.90983000000000003</v>
      </c>
      <c r="C29" s="35">
        <v>9.9475300000000004</v>
      </c>
      <c r="D29" s="34">
        <v>0.92886000000000002</v>
      </c>
      <c r="E29">
        <v>7.9181299999999997</v>
      </c>
      <c r="F29" s="34">
        <v>0.81518000000000002</v>
      </c>
      <c r="G29">
        <v>10.40842</v>
      </c>
      <c r="H29" s="34">
        <v>0.85563</v>
      </c>
      <c r="I29" s="35">
        <v>6.7002199999999998</v>
      </c>
      <c r="J29">
        <v>0.84933999999999998</v>
      </c>
      <c r="K29" s="35">
        <v>8.6947600000000005</v>
      </c>
      <c r="L29" s="34">
        <v>0.92196</v>
      </c>
      <c r="M29">
        <v>6.6499699999999997</v>
      </c>
      <c r="N29" s="34">
        <v>0.80644000000000005</v>
      </c>
      <c r="O29">
        <v>7.5811799999999998</v>
      </c>
      <c r="P29" s="34">
        <v>0.86519999999999997</v>
      </c>
    </row>
    <row r="30" spans="1:16" x14ac:dyDescent="0.25">
      <c r="A30" s="32">
        <v>9.6293600000000001</v>
      </c>
      <c r="B30">
        <v>0.90983000000000003</v>
      </c>
      <c r="C30" s="35">
        <v>10.391299999999999</v>
      </c>
      <c r="D30" s="34">
        <v>0.92366000000000004</v>
      </c>
      <c r="E30">
        <v>8.3030100000000004</v>
      </c>
      <c r="F30" s="34">
        <v>0.81244000000000005</v>
      </c>
      <c r="G30">
        <v>10.71644</v>
      </c>
      <c r="H30" s="34">
        <v>0.84689999999999999</v>
      </c>
      <c r="I30" s="35">
        <v>7.0020199999999999</v>
      </c>
      <c r="J30">
        <v>0.84811999999999999</v>
      </c>
      <c r="K30" s="35">
        <v>8.9855099999999997</v>
      </c>
      <c r="L30" s="34">
        <v>0.91796999999999995</v>
      </c>
      <c r="M30">
        <v>6.9508599999999996</v>
      </c>
      <c r="N30" s="34">
        <v>0.80556000000000005</v>
      </c>
      <c r="O30">
        <v>7.8862899999999998</v>
      </c>
      <c r="P30" s="34">
        <v>0.86053000000000002</v>
      </c>
    </row>
    <row r="31" spans="1:16" x14ac:dyDescent="0.25">
      <c r="A31" s="32">
        <v>9.9977699999999992</v>
      </c>
      <c r="B31">
        <v>0.90983000000000003</v>
      </c>
      <c r="C31" s="35">
        <v>10.705880000000001</v>
      </c>
      <c r="D31" s="34">
        <v>0.92052</v>
      </c>
      <c r="E31">
        <v>8.6879399999999993</v>
      </c>
      <c r="F31" s="34">
        <v>0.80715999999999999</v>
      </c>
      <c r="G31">
        <v>11.171419999999999</v>
      </c>
      <c r="H31" s="34">
        <v>0.83672999999999997</v>
      </c>
      <c r="I31" s="35">
        <v>7.2928199999999999</v>
      </c>
      <c r="J31">
        <v>0.84811999999999999</v>
      </c>
      <c r="K31" s="35">
        <v>9.2761600000000008</v>
      </c>
      <c r="L31" s="34">
        <v>0.90498000000000001</v>
      </c>
      <c r="M31">
        <v>7.24078</v>
      </c>
      <c r="N31" s="34">
        <v>0.80435000000000001</v>
      </c>
      <c r="O31">
        <v>8.1615300000000008</v>
      </c>
      <c r="P31" s="34">
        <v>0.84863999999999995</v>
      </c>
    </row>
    <row r="32" spans="1:16" x14ac:dyDescent="0.25">
      <c r="A32" s="32">
        <v>10.315939999999999</v>
      </c>
      <c r="B32">
        <v>0.90983000000000003</v>
      </c>
      <c r="C32" s="35">
        <v>11.036020000000001</v>
      </c>
      <c r="D32" s="34">
        <v>0.91576999999999997</v>
      </c>
      <c r="E32">
        <v>9.0728799999999996</v>
      </c>
      <c r="F32" s="34">
        <v>0.80139000000000005</v>
      </c>
      <c r="G32">
        <v>11.53018</v>
      </c>
      <c r="H32" s="34">
        <v>0.82723000000000002</v>
      </c>
      <c r="I32" s="35">
        <v>7.5836199999999998</v>
      </c>
      <c r="J32">
        <v>0.84811000000000003</v>
      </c>
      <c r="K32" s="35">
        <v>9.56691</v>
      </c>
      <c r="L32" s="34">
        <v>0.90100999999999998</v>
      </c>
      <c r="M32">
        <v>7.4607099999999997</v>
      </c>
      <c r="N32" s="34">
        <v>0.77634000000000003</v>
      </c>
      <c r="O32">
        <v>8.4810800000000004</v>
      </c>
      <c r="P32" s="34">
        <v>0.84814000000000001</v>
      </c>
    </row>
    <row r="33" spans="1:16" x14ac:dyDescent="0.25">
      <c r="A33" s="32">
        <v>11.069509999999999</v>
      </c>
      <c r="B33">
        <v>0.90566999999999998</v>
      </c>
      <c r="C33" s="35">
        <v>11.50826</v>
      </c>
      <c r="D33" s="34">
        <v>0.91359999999999997</v>
      </c>
      <c r="E33">
        <v>9.4578100000000003</v>
      </c>
      <c r="F33" s="34">
        <v>0.79581000000000002</v>
      </c>
      <c r="G33">
        <v>11.9415</v>
      </c>
      <c r="H33" s="34">
        <v>0.81284999999999996</v>
      </c>
      <c r="I33" s="35">
        <v>7.8744100000000001</v>
      </c>
      <c r="J33">
        <v>0.84809999999999997</v>
      </c>
      <c r="K33" s="35">
        <v>9.8311799999999998</v>
      </c>
      <c r="L33" s="34">
        <v>0.89224999999999999</v>
      </c>
      <c r="M33">
        <v>7.7688899999999999</v>
      </c>
      <c r="N33" s="34">
        <v>0.77466000000000002</v>
      </c>
      <c r="O33">
        <v>8.7436799999999995</v>
      </c>
      <c r="P33" s="34">
        <v>0.84325000000000006</v>
      </c>
    </row>
    <row r="34" spans="1:16" x14ac:dyDescent="0.25">
      <c r="A34" s="32">
        <v>11.30395</v>
      </c>
      <c r="B34">
        <v>0.88709000000000005</v>
      </c>
      <c r="C34" s="35">
        <v>11.87332</v>
      </c>
      <c r="D34" s="34">
        <v>0.91342999999999996</v>
      </c>
      <c r="E34">
        <v>9.8428400000000007</v>
      </c>
      <c r="F34" s="34">
        <v>0.78447999999999996</v>
      </c>
      <c r="G34">
        <v>12.3133</v>
      </c>
      <c r="H34" s="34">
        <v>0.80781999999999998</v>
      </c>
      <c r="I34" s="35">
        <v>8.1652100000000001</v>
      </c>
      <c r="J34">
        <v>0.84809999999999997</v>
      </c>
      <c r="K34" s="35">
        <v>10.22771</v>
      </c>
      <c r="L34" s="34">
        <v>0.89112000000000002</v>
      </c>
      <c r="M34">
        <v>8.0192800000000002</v>
      </c>
      <c r="N34" s="34">
        <v>0.77375000000000005</v>
      </c>
      <c r="O34">
        <v>9.04528</v>
      </c>
      <c r="P34" s="34">
        <v>0.82264999999999999</v>
      </c>
    </row>
    <row r="35" spans="1:16" x14ac:dyDescent="0.25">
      <c r="A35" s="32">
        <v>11.681929999999999</v>
      </c>
      <c r="B35">
        <v>0.88168000000000002</v>
      </c>
      <c r="C35" s="35">
        <v>12.22498</v>
      </c>
      <c r="D35" s="34">
        <v>0.90537000000000001</v>
      </c>
      <c r="E35">
        <v>10.227690000000001</v>
      </c>
      <c r="F35" s="34">
        <v>0.78373999999999999</v>
      </c>
      <c r="G35">
        <v>12.71129</v>
      </c>
      <c r="H35" s="34">
        <v>0.80622000000000005</v>
      </c>
      <c r="I35" s="35">
        <v>8.4560099999999991</v>
      </c>
      <c r="J35">
        <v>0.84809000000000001</v>
      </c>
      <c r="K35" s="35">
        <v>10.452299999999999</v>
      </c>
      <c r="L35" s="34">
        <v>0.88102000000000003</v>
      </c>
      <c r="M35">
        <v>8.2332699999999992</v>
      </c>
      <c r="N35" s="34">
        <v>0.74639999999999995</v>
      </c>
      <c r="O35">
        <v>9.3226899999999997</v>
      </c>
      <c r="P35" s="34">
        <v>0.80286999999999997</v>
      </c>
    </row>
    <row r="36" spans="1:16" x14ac:dyDescent="0.25">
      <c r="A36" s="32">
        <v>12.007289999999999</v>
      </c>
      <c r="B36">
        <v>0.86582999999999999</v>
      </c>
      <c r="C36" s="35">
        <v>12.559900000000001</v>
      </c>
      <c r="D36" s="34">
        <v>0.89031000000000005</v>
      </c>
      <c r="E36">
        <v>10.612539999999999</v>
      </c>
      <c r="F36" s="34">
        <v>0.78371999999999997</v>
      </c>
      <c r="G36">
        <v>13.218640000000001</v>
      </c>
      <c r="H36" s="34">
        <v>0.80286999999999997</v>
      </c>
      <c r="I36" s="35">
        <v>8.7468000000000004</v>
      </c>
      <c r="J36">
        <v>0.84807999999999995</v>
      </c>
      <c r="K36" s="35">
        <v>10.63904</v>
      </c>
      <c r="L36" s="34">
        <v>0.86321000000000003</v>
      </c>
      <c r="M36">
        <v>8.53416</v>
      </c>
      <c r="N36" s="34">
        <v>0.74573999999999996</v>
      </c>
      <c r="O36">
        <v>9.6157500000000002</v>
      </c>
      <c r="P36" s="34">
        <v>0.79564000000000001</v>
      </c>
    </row>
    <row r="37" spans="1:16" x14ac:dyDescent="0.25">
      <c r="A37" s="32">
        <v>12.3422</v>
      </c>
      <c r="B37">
        <v>0.85160999999999998</v>
      </c>
      <c r="C37" s="35">
        <v>12.911569999999999</v>
      </c>
      <c r="D37" s="34">
        <v>0.87812000000000001</v>
      </c>
      <c r="E37">
        <v>10.997439999999999</v>
      </c>
      <c r="F37" s="34">
        <v>0.77971000000000001</v>
      </c>
      <c r="G37">
        <v>13.65612</v>
      </c>
      <c r="H37" s="34">
        <v>0.79310999999999998</v>
      </c>
      <c r="I37" s="35">
        <v>9.0375999999999994</v>
      </c>
      <c r="J37">
        <v>0.84807999999999995</v>
      </c>
      <c r="K37" s="35">
        <v>10.967549999999999</v>
      </c>
      <c r="L37" s="34">
        <v>0.85787000000000002</v>
      </c>
      <c r="M37">
        <v>8.8240300000000005</v>
      </c>
      <c r="N37" s="34">
        <v>0.74573</v>
      </c>
      <c r="O37">
        <v>9.9129500000000004</v>
      </c>
      <c r="P37" s="34">
        <v>0.78544999999999998</v>
      </c>
    </row>
    <row r="38" spans="1:16" x14ac:dyDescent="0.25">
      <c r="A38" s="32">
        <v>12.71062</v>
      </c>
      <c r="B38">
        <v>0.84382000000000001</v>
      </c>
      <c r="C38" s="35">
        <v>13.401389999999999</v>
      </c>
      <c r="D38" s="34">
        <v>0.86678999999999995</v>
      </c>
      <c r="E38">
        <v>11.38242</v>
      </c>
      <c r="F38" s="34">
        <v>0.77170000000000005</v>
      </c>
      <c r="G38">
        <v>14.041040000000001</v>
      </c>
      <c r="H38" s="34">
        <v>0.78818999999999995</v>
      </c>
      <c r="I38" s="35">
        <v>9.3284000000000002</v>
      </c>
      <c r="J38">
        <v>0.84806999999999999</v>
      </c>
      <c r="K38" s="35">
        <v>11.211790000000001</v>
      </c>
      <c r="L38" s="34">
        <v>0.83206000000000002</v>
      </c>
      <c r="M38">
        <v>9.1139200000000002</v>
      </c>
      <c r="N38" s="34">
        <v>0.74567000000000005</v>
      </c>
      <c r="O38">
        <v>10.193289999999999</v>
      </c>
      <c r="P38" s="34">
        <v>0.77585999999999999</v>
      </c>
    </row>
    <row r="39" spans="1:16" x14ac:dyDescent="0.25">
      <c r="A39" s="32">
        <v>13.079029999999999</v>
      </c>
      <c r="B39">
        <v>0.83945000000000003</v>
      </c>
      <c r="C39" s="35">
        <v>13.765610000000001</v>
      </c>
      <c r="D39" s="34">
        <v>0.86255000000000004</v>
      </c>
      <c r="E39">
        <v>11.767300000000001</v>
      </c>
      <c r="F39" s="34">
        <v>0.76902000000000004</v>
      </c>
      <c r="G39">
        <v>14.43999</v>
      </c>
      <c r="H39" s="34">
        <v>0.78125</v>
      </c>
      <c r="I39" s="35">
        <v>9.6191999999999993</v>
      </c>
      <c r="J39">
        <v>0.84806000000000004</v>
      </c>
      <c r="K39" s="35">
        <v>11.581770000000001</v>
      </c>
      <c r="L39" s="34">
        <v>0.82040000000000002</v>
      </c>
      <c r="M39">
        <v>9.2722599999999993</v>
      </c>
      <c r="N39" s="34">
        <v>0.73916000000000004</v>
      </c>
      <c r="O39">
        <v>10.50408</v>
      </c>
      <c r="P39" s="34">
        <v>0.76415999999999995</v>
      </c>
    </row>
    <row r="40" spans="1:16" x14ac:dyDescent="0.25">
      <c r="A40" s="32">
        <v>13.43069</v>
      </c>
      <c r="B40">
        <v>0.83945000000000003</v>
      </c>
      <c r="C40" s="35">
        <v>14.35172</v>
      </c>
      <c r="D40" s="34">
        <v>0.8619</v>
      </c>
      <c r="E40">
        <v>12.120570000000001</v>
      </c>
      <c r="F40" s="34">
        <v>0.75497999999999998</v>
      </c>
      <c r="G40">
        <v>14.815939999999999</v>
      </c>
      <c r="H40" s="34">
        <v>0.77493999999999996</v>
      </c>
      <c r="I40" s="35">
        <v>9.9099900000000005</v>
      </c>
      <c r="J40">
        <v>0.84806000000000004</v>
      </c>
      <c r="K40" s="35">
        <v>11.89237</v>
      </c>
      <c r="L40" s="34">
        <v>0.81833</v>
      </c>
      <c r="M40">
        <v>9.2730099999999993</v>
      </c>
      <c r="N40" s="34">
        <v>0.71845999999999999</v>
      </c>
      <c r="O40">
        <v>10.78429</v>
      </c>
      <c r="P40" s="34">
        <v>0.75627</v>
      </c>
    </row>
    <row r="41" spans="1:16" x14ac:dyDescent="0.25">
      <c r="A41" s="32">
        <v>13.91633</v>
      </c>
      <c r="B41">
        <v>0.83928000000000003</v>
      </c>
      <c r="C41" s="35">
        <v>14.720129999999999</v>
      </c>
      <c r="D41" s="34">
        <v>0.84148999999999996</v>
      </c>
      <c r="E41">
        <v>12.502370000000001</v>
      </c>
      <c r="F41" s="34">
        <v>0.74636999999999998</v>
      </c>
      <c r="G41">
        <v>15.02108</v>
      </c>
      <c r="H41" s="34">
        <v>0.76163999999999998</v>
      </c>
      <c r="I41" s="35">
        <v>10.20079</v>
      </c>
      <c r="J41">
        <v>0.84804999999999997</v>
      </c>
      <c r="K41" s="35">
        <v>12.227220000000001</v>
      </c>
      <c r="L41" s="34">
        <v>0.81820999999999999</v>
      </c>
      <c r="M41">
        <v>9.4314900000000002</v>
      </c>
      <c r="N41" s="34">
        <v>0.70828000000000002</v>
      </c>
      <c r="O41">
        <v>10.97143</v>
      </c>
      <c r="P41" s="34">
        <v>0.75516000000000005</v>
      </c>
    </row>
    <row r="42" spans="1:16" x14ac:dyDescent="0.25">
      <c r="A42" s="32">
        <v>14.284739999999999</v>
      </c>
      <c r="B42">
        <v>0.83945000000000003</v>
      </c>
      <c r="C42" s="35">
        <v>15.06249</v>
      </c>
      <c r="D42" s="34">
        <v>0.83782000000000001</v>
      </c>
      <c r="E42">
        <v>12.887219999999999</v>
      </c>
      <c r="F42" s="34">
        <v>0.74634999999999996</v>
      </c>
      <c r="G42">
        <v>15.371130000000001</v>
      </c>
      <c r="H42" s="34">
        <v>0.74973000000000001</v>
      </c>
      <c r="I42" s="35">
        <v>10.49159</v>
      </c>
      <c r="J42">
        <v>0.84804000000000002</v>
      </c>
      <c r="K42" s="35">
        <v>12.44753</v>
      </c>
      <c r="L42" s="34">
        <v>0.81832000000000005</v>
      </c>
      <c r="M42">
        <v>9.6423500000000004</v>
      </c>
      <c r="N42" s="34">
        <v>0.70709</v>
      </c>
      <c r="O42">
        <v>11.387639999999999</v>
      </c>
      <c r="P42" s="34">
        <v>0.74916000000000005</v>
      </c>
    </row>
    <row r="43" spans="1:16" x14ac:dyDescent="0.25">
      <c r="A43" s="32">
        <v>14.6053</v>
      </c>
      <c r="B43">
        <v>0.83781000000000005</v>
      </c>
      <c r="C43" s="35">
        <v>15.42346</v>
      </c>
      <c r="D43" s="34">
        <v>0.82998000000000005</v>
      </c>
      <c r="E43">
        <v>13.27206</v>
      </c>
      <c r="F43" s="34">
        <v>0.74633000000000005</v>
      </c>
      <c r="G43">
        <v>15.651160000000001</v>
      </c>
      <c r="H43" s="34">
        <v>0.74114999999999998</v>
      </c>
      <c r="I43" s="35">
        <v>10.78238</v>
      </c>
      <c r="J43">
        <v>0.84804000000000002</v>
      </c>
      <c r="K43" s="35">
        <v>12.85507</v>
      </c>
      <c r="L43" s="34">
        <v>0.81674000000000002</v>
      </c>
      <c r="M43">
        <v>9.6959400000000002</v>
      </c>
      <c r="N43" s="34">
        <v>0.68232000000000004</v>
      </c>
      <c r="O43">
        <v>11.655430000000001</v>
      </c>
      <c r="P43" s="34">
        <v>0.73534999999999995</v>
      </c>
    </row>
    <row r="44" spans="1:16" x14ac:dyDescent="0.25">
      <c r="A44" s="32">
        <v>15.021559999999999</v>
      </c>
      <c r="B44">
        <v>0.82438999999999996</v>
      </c>
      <c r="C44" s="35">
        <v>15.63111</v>
      </c>
      <c r="D44" s="34">
        <v>0.81879000000000002</v>
      </c>
      <c r="E44">
        <v>13.6569</v>
      </c>
      <c r="F44" s="34">
        <v>0.74631000000000003</v>
      </c>
      <c r="G44">
        <v>15.957380000000001</v>
      </c>
      <c r="H44" s="34">
        <v>0.73487999999999998</v>
      </c>
      <c r="I44" s="35">
        <v>10.98066</v>
      </c>
      <c r="J44">
        <v>0.84819999999999995</v>
      </c>
      <c r="K44" s="35">
        <v>13.08478</v>
      </c>
      <c r="L44" s="34">
        <v>0.80461000000000005</v>
      </c>
      <c r="M44">
        <v>9.8543699999999994</v>
      </c>
      <c r="N44" s="34">
        <v>0.67344999999999999</v>
      </c>
      <c r="O44">
        <v>11.84098</v>
      </c>
      <c r="P44" s="34">
        <v>0.71677000000000002</v>
      </c>
    </row>
    <row r="45" spans="1:16" x14ac:dyDescent="0.25">
      <c r="A45" s="32">
        <v>15.356479999999999</v>
      </c>
      <c r="B45">
        <v>0.82289999999999996</v>
      </c>
      <c r="C45" s="35">
        <v>16.012920000000001</v>
      </c>
      <c r="D45" s="34">
        <v>0.81898000000000004</v>
      </c>
      <c r="E45">
        <v>14.02435</v>
      </c>
      <c r="F45" s="34">
        <v>0.74029999999999996</v>
      </c>
      <c r="G45">
        <v>16.316109999999998</v>
      </c>
      <c r="H45" s="34">
        <v>0.72736000000000001</v>
      </c>
      <c r="I45" s="35">
        <v>11.350759999999999</v>
      </c>
      <c r="J45">
        <v>0.84802</v>
      </c>
      <c r="K45" s="35">
        <v>13.26235</v>
      </c>
      <c r="L45" s="34">
        <v>0.79259999999999997</v>
      </c>
      <c r="M45">
        <v>10.14425</v>
      </c>
      <c r="N45" s="34">
        <v>0.67344999999999999</v>
      </c>
      <c r="O45">
        <v>12.09309</v>
      </c>
      <c r="P45" s="34">
        <v>0.70840000000000003</v>
      </c>
    </row>
    <row r="46" spans="1:16" x14ac:dyDescent="0.25">
      <c r="A46" s="32">
        <v>15.67047</v>
      </c>
      <c r="B46">
        <v>0.80778000000000005</v>
      </c>
      <c r="C46" s="35">
        <v>16.35566</v>
      </c>
      <c r="D46" s="34">
        <v>0.80883000000000005</v>
      </c>
      <c r="E46">
        <v>14.391920000000001</v>
      </c>
      <c r="F46" s="34">
        <v>0.72692000000000001</v>
      </c>
      <c r="G46">
        <v>16.728400000000001</v>
      </c>
      <c r="H46" s="34">
        <v>0.71296999999999999</v>
      </c>
      <c r="I46" s="35">
        <v>11.76052</v>
      </c>
      <c r="J46">
        <v>0.84806999999999999</v>
      </c>
      <c r="K46" s="35">
        <v>13.504580000000001</v>
      </c>
      <c r="L46" s="34">
        <v>0.78315000000000001</v>
      </c>
      <c r="M46">
        <v>10.43413</v>
      </c>
      <c r="N46" s="34">
        <v>0.67344000000000004</v>
      </c>
      <c r="O46">
        <v>12.369949999999999</v>
      </c>
      <c r="P46" s="34">
        <v>0.70416000000000001</v>
      </c>
    </row>
    <row r="47" spans="1:16" x14ac:dyDescent="0.25">
      <c r="A47" s="32">
        <v>16.026319999999998</v>
      </c>
      <c r="B47">
        <v>0.80747000000000002</v>
      </c>
      <c r="C47" s="35">
        <v>16.729649999999999</v>
      </c>
      <c r="D47" s="34">
        <v>0.80291000000000001</v>
      </c>
      <c r="E47">
        <v>14.77689</v>
      </c>
      <c r="F47" s="34">
        <v>0.71862000000000004</v>
      </c>
      <c r="G47">
        <v>17.039570000000001</v>
      </c>
      <c r="H47" s="34">
        <v>0.70189999999999997</v>
      </c>
      <c r="I47" s="35">
        <v>12.05132</v>
      </c>
      <c r="J47">
        <v>0.84801000000000004</v>
      </c>
      <c r="K47" s="35">
        <v>13.80852</v>
      </c>
      <c r="L47" s="34">
        <v>0.77651000000000003</v>
      </c>
      <c r="M47">
        <v>10.618690000000001</v>
      </c>
      <c r="N47" s="34">
        <v>0.67103000000000002</v>
      </c>
      <c r="O47">
        <v>12.61406</v>
      </c>
      <c r="P47" s="34">
        <v>0.69425000000000003</v>
      </c>
    </row>
    <row r="48" spans="1:16" x14ac:dyDescent="0.25">
      <c r="A48" s="32">
        <v>16.260760000000001</v>
      </c>
      <c r="B48">
        <v>0.80384</v>
      </c>
      <c r="C48" s="35">
        <v>17.123180000000001</v>
      </c>
      <c r="D48" s="34">
        <v>0.79147000000000001</v>
      </c>
      <c r="E48">
        <v>15.16194</v>
      </c>
      <c r="F48" s="34">
        <v>0.70626</v>
      </c>
      <c r="G48">
        <v>17.319489999999998</v>
      </c>
      <c r="H48" s="34">
        <v>0.69989000000000001</v>
      </c>
      <c r="I48" s="35">
        <v>12.26281</v>
      </c>
      <c r="J48">
        <v>0.84814000000000001</v>
      </c>
      <c r="K48" s="35">
        <v>14.00666</v>
      </c>
      <c r="L48" s="34">
        <v>0.76502999999999999</v>
      </c>
      <c r="M48">
        <v>10.64593</v>
      </c>
      <c r="N48" s="34">
        <v>0.64617000000000002</v>
      </c>
      <c r="O48">
        <v>12.76566</v>
      </c>
      <c r="P48" s="34">
        <v>0.69244000000000006</v>
      </c>
    </row>
    <row r="49" spans="1:16" x14ac:dyDescent="0.25">
      <c r="A49" s="32">
        <v>16.49521</v>
      </c>
      <c r="B49">
        <v>0.79088999999999998</v>
      </c>
      <c r="C49" s="35">
        <v>17.449729999999999</v>
      </c>
      <c r="D49" s="34">
        <v>0.79115999999999997</v>
      </c>
      <c r="E49">
        <v>15.54706</v>
      </c>
      <c r="F49" s="34">
        <v>0.68937000000000004</v>
      </c>
      <c r="G49">
        <v>17.599630000000001</v>
      </c>
      <c r="H49" s="34">
        <v>0.68432000000000004</v>
      </c>
      <c r="I49" s="35">
        <v>12.646129999999999</v>
      </c>
      <c r="J49">
        <v>0.84809999999999997</v>
      </c>
      <c r="K49" s="35">
        <v>14.297459999999999</v>
      </c>
      <c r="L49" s="34">
        <v>0.76485000000000003</v>
      </c>
      <c r="M49">
        <v>10.804410000000001</v>
      </c>
      <c r="N49" s="34">
        <v>0.63599000000000006</v>
      </c>
      <c r="O49">
        <v>12.88471</v>
      </c>
      <c r="P49" s="34">
        <v>0.67947000000000002</v>
      </c>
    </row>
    <row r="50" spans="1:16" x14ac:dyDescent="0.25">
      <c r="A50" s="32">
        <v>16.8385</v>
      </c>
      <c r="B50">
        <v>0.79083000000000003</v>
      </c>
      <c r="C50" s="35">
        <v>17.885120000000001</v>
      </c>
      <c r="D50" s="34">
        <v>0.78527000000000002</v>
      </c>
      <c r="E50">
        <v>15.932029999999999</v>
      </c>
      <c r="F50" s="34">
        <v>0.68191000000000002</v>
      </c>
      <c r="G50">
        <v>17.89629</v>
      </c>
      <c r="H50" s="34">
        <v>0.67739000000000005</v>
      </c>
      <c r="I50" s="35">
        <v>13.036060000000001</v>
      </c>
      <c r="J50">
        <v>0.84799000000000002</v>
      </c>
      <c r="K50" s="35">
        <v>14.535349999999999</v>
      </c>
      <c r="L50" s="34">
        <v>0.76190000000000002</v>
      </c>
      <c r="M50">
        <v>11.094290000000001</v>
      </c>
      <c r="N50" s="34">
        <v>0.63597999999999999</v>
      </c>
      <c r="O50">
        <v>13.17479</v>
      </c>
      <c r="P50" s="34">
        <v>0.67361000000000004</v>
      </c>
    </row>
    <row r="51" spans="1:16" x14ac:dyDescent="0.25">
      <c r="A51" s="32">
        <v>17.06457</v>
      </c>
      <c r="B51">
        <v>0.79083000000000003</v>
      </c>
      <c r="C51" s="35">
        <v>18.370750000000001</v>
      </c>
      <c r="D51" s="34">
        <v>0.78507000000000005</v>
      </c>
      <c r="E51">
        <v>16.229649999999999</v>
      </c>
      <c r="F51" s="34">
        <v>0.66747000000000001</v>
      </c>
      <c r="G51">
        <v>18.3156</v>
      </c>
      <c r="H51" s="34">
        <v>0.67091000000000001</v>
      </c>
      <c r="I51" s="35">
        <v>13.37312</v>
      </c>
      <c r="J51">
        <v>0.84797999999999996</v>
      </c>
      <c r="K51" s="35">
        <v>14.640940000000001</v>
      </c>
      <c r="L51" s="34">
        <v>0.74816000000000005</v>
      </c>
      <c r="M51">
        <v>11.384169999999999</v>
      </c>
      <c r="N51" s="34">
        <v>0.63597000000000004</v>
      </c>
      <c r="O51">
        <v>13.465109999999999</v>
      </c>
      <c r="P51" s="34">
        <v>0.66146000000000005</v>
      </c>
    </row>
    <row r="52" spans="1:16" x14ac:dyDescent="0.25">
      <c r="A52" s="32">
        <v>17.587879999999998</v>
      </c>
      <c r="B52">
        <v>0.77212000000000003</v>
      </c>
      <c r="C52" s="35">
        <v>18.739170000000001</v>
      </c>
      <c r="D52" s="34">
        <v>0.77881999999999996</v>
      </c>
      <c r="E52">
        <v>16.52722</v>
      </c>
      <c r="F52" s="34">
        <v>0.65576000000000001</v>
      </c>
      <c r="G52">
        <v>18.722519999999999</v>
      </c>
      <c r="H52" s="34">
        <v>0.65832000000000002</v>
      </c>
      <c r="I52" s="35">
        <v>13.663919999999999</v>
      </c>
      <c r="J52">
        <v>0.84797</v>
      </c>
      <c r="K52" s="35">
        <v>14.74654</v>
      </c>
      <c r="L52" s="34">
        <v>0.73538999999999999</v>
      </c>
      <c r="M52">
        <v>11.674049999999999</v>
      </c>
      <c r="N52" s="34">
        <v>0.63597000000000004</v>
      </c>
      <c r="O52">
        <v>13.80819</v>
      </c>
      <c r="P52" s="34">
        <v>0.64763000000000004</v>
      </c>
    </row>
    <row r="53" spans="1:16" x14ac:dyDescent="0.25">
      <c r="A53" s="32">
        <v>18.03584</v>
      </c>
      <c r="B53">
        <v>0.77036000000000004</v>
      </c>
      <c r="C53" s="35">
        <v>19.07743</v>
      </c>
      <c r="D53" s="34">
        <v>0.77244000000000002</v>
      </c>
      <c r="E53">
        <v>16.91207</v>
      </c>
      <c r="F53" s="34">
        <v>0.65502000000000005</v>
      </c>
      <c r="G53">
        <v>19.326090000000001</v>
      </c>
      <c r="H53" s="34">
        <v>0.65356000000000003</v>
      </c>
      <c r="I53" s="35">
        <v>13.95471</v>
      </c>
      <c r="J53">
        <v>0.84741999999999995</v>
      </c>
      <c r="K53" s="35">
        <v>14.99328</v>
      </c>
      <c r="L53" s="34">
        <v>0.73526000000000002</v>
      </c>
      <c r="M53">
        <v>11.96392</v>
      </c>
      <c r="N53" s="34">
        <v>0.63595999999999997</v>
      </c>
      <c r="O53">
        <v>14.05875</v>
      </c>
      <c r="P53" s="34">
        <v>0.64181999999999995</v>
      </c>
    </row>
    <row r="54" spans="1:16" x14ac:dyDescent="0.25">
      <c r="A54" s="32">
        <v>18.471229999999998</v>
      </c>
      <c r="B54">
        <v>0.77036000000000004</v>
      </c>
      <c r="C54" s="35">
        <v>19.334579999999999</v>
      </c>
      <c r="D54" s="34">
        <v>0.75636000000000003</v>
      </c>
      <c r="E54">
        <v>17.29691</v>
      </c>
      <c r="F54" s="34">
        <v>0.65500000000000003</v>
      </c>
      <c r="G54">
        <v>19.66103</v>
      </c>
      <c r="H54" s="34">
        <v>0.64892000000000005</v>
      </c>
      <c r="I54" s="35">
        <v>14.0853</v>
      </c>
      <c r="J54">
        <v>0.70482999999999996</v>
      </c>
      <c r="K54" s="35">
        <v>15.237410000000001</v>
      </c>
      <c r="L54" s="34">
        <v>0.72750999999999999</v>
      </c>
      <c r="M54">
        <v>12.2538</v>
      </c>
      <c r="N54" s="34">
        <v>0.63595000000000002</v>
      </c>
      <c r="O54">
        <v>14.418279999999999</v>
      </c>
      <c r="P54" s="34">
        <v>0.64163000000000003</v>
      </c>
    </row>
    <row r="55" spans="1:16" x14ac:dyDescent="0.25">
      <c r="A55" s="32">
        <v>18.839639999999999</v>
      </c>
      <c r="B55">
        <v>0.77036000000000004</v>
      </c>
      <c r="C55" s="35">
        <v>19.667369999999998</v>
      </c>
      <c r="D55" s="34">
        <v>0.75180999999999998</v>
      </c>
      <c r="E55">
        <v>17.68187</v>
      </c>
      <c r="F55" s="34">
        <v>0.64778000000000002</v>
      </c>
      <c r="G55">
        <v>20.065909999999999</v>
      </c>
      <c r="H55" s="34">
        <v>0.64649000000000001</v>
      </c>
      <c r="I55" s="35">
        <v>14.085459999999999</v>
      </c>
      <c r="J55">
        <v>0.71933999999999998</v>
      </c>
      <c r="K55" s="35">
        <v>15.38081</v>
      </c>
      <c r="L55" s="34">
        <v>0.71733000000000002</v>
      </c>
      <c r="M55">
        <v>12.54368</v>
      </c>
      <c r="N55" s="34">
        <v>0.63595000000000002</v>
      </c>
      <c r="O55">
        <v>14.731009999999999</v>
      </c>
      <c r="P55" s="34">
        <v>0.63424999999999998</v>
      </c>
    </row>
    <row r="56" spans="1:16" x14ac:dyDescent="0.25">
      <c r="A56" s="32">
        <v>19.23676</v>
      </c>
      <c r="B56">
        <v>0.77036000000000004</v>
      </c>
      <c r="C56" s="35">
        <v>20.045349999999999</v>
      </c>
      <c r="D56" s="34">
        <v>0.74214999999999998</v>
      </c>
      <c r="E56">
        <v>18.066949999999999</v>
      </c>
      <c r="F56" s="34">
        <v>0.63378999999999996</v>
      </c>
      <c r="G56">
        <v>20.45083</v>
      </c>
      <c r="H56" s="34">
        <v>0.64153000000000004</v>
      </c>
      <c r="I56" s="35">
        <v>14.08562</v>
      </c>
      <c r="J56">
        <v>0.73385</v>
      </c>
      <c r="K56" s="35">
        <v>15.5709</v>
      </c>
      <c r="L56" s="34">
        <v>0.69506999999999997</v>
      </c>
      <c r="M56">
        <v>12.83358</v>
      </c>
      <c r="N56" s="34">
        <v>0.63539999999999996</v>
      </c>
      <c r="O56">
        <v>14.99484</v>
      </c>
      <c r="P56" s="34">
        <v>0.62575999999999998</v>
      </c>
    </row>
    <row r="57" spans="1:16" x14ac:dyDescent="0.25">
      <c r="A57" s="32">
        <v>19.576460000000001</v>
      </c>
      <c r="B57">
        <v>0.77036000000000004</v>
      </c>
      <c r="C57" s="35">
        <v>20.397020000000001</v>
      </c>
      <c r="D57" s="34">
        <v>0.73363999999999996</v>
      </c>
      <c r="E57">
        <v>18.36467</v>
      </c>
      <c r="F57" s="34">
        <v>0.61292999999999997</v>
      </c>
      <c r="G57">
        <v>20.813220000000001</v>
      </c>
      <c r="H57" s="34">
        <v>0.63882000000000005</v>
      </c>
      <c r="I57" s="35">
        <v>14.085850000000001</v>
      </c>
      <c r="J57">
        <v>0.75451999999999997</v>
      </c>
      <c r="K57" s="35">
        <v>15.57901</v>
      </c>
      <c r="L57" s="34">
        <v>0.71138999999999997</v>
      </c>
      <c r="M57">
        <v>12.98348</v>
      </c>
      <c r="N57" s="34">
        <v>0.61951000000000001</v>
      </c>
      <c r="O57">
        <v>15.10094</v>
      </c>
      <c r="P57" s="34">
        <v>0.60641999999999996</v>
      </c>
    </row>
    <row r="58" spans="1:16" x14ac:dyDescent="0.25">
      <c r="A58" s="32">
        <v>19.944880000000001</v>
      </c>
      <c r="B58">
        <v>0.77036000000000004</v>
      </c>
      <c r="C58" s="35">
        <v>20.832409999999999</v>
      </c>
      <c r="D58" s="34">
        <v>0.71821999999999997</v>
      </c>
      <c r="E58">
        <v>18.662320000000001</v>
      </c>
      <c r="F58" s="34">
        <v>0.59645000000000004</v>
      </c>
      <c r="G58">
        <v>21.023440000000001</v>
      </c>
      <c r="H58" s="34">
        <v>0.62068000000000001</v>
      </c>
      <c r="I58" s="35">
        <v>14.08611</v>
      </c>
      <c r="J58">
        <v>0.77737999999999996</v>
      </c>
      <c r="K58" s="35">
        <v>15.67118</v>
      </c>
      <c r="L58" s="34">
        <v>0.67884999999999995</v>
      </c>
      <c r="M58">
        <v>13.067869999999999</v>
      </c>
      <c r="N58" s="34">
        <v>0.59340000000000004</v>
      </c>
      <c r="O58">
        <v>15.220330000000001</v>
      </c>
      <c r="P58" s="34">
        <v>0.58413999999999999</v>
      </c>
    </row>
    <row r="59" spans="1:16" x14ac:dyDescent="0.25">
      <c r="A59" s="32">
        <v>20.313289999999999</v>
      </c>
      <c r="B59">
        <v>0.77036000000000004</v>
      </c>
      <c r="C59" s="35">
        <v>21.251059999999999</v>
      </c>
      <c r="D59" s="34">
        <v>0.71121000000000001</v>
      </c>
      <c r="E59">
        <v>18.942309999999999</v>
      </c>
      <c r="F59" s="34">
        <v>0.58999000000000001</v>
      </c>
      <c r="G59">
        <v>21.251110000000001</v>
      </c>
      <c r="H59" s="34">
        <v>0.60484000000000004</v>
      </c>
      <c r="I59" s="35">
        <v>14.086270000000001</v>
      </c>
      <c r="J59">
        <v>0.79190000000000005</v>
      </c>
      <c r="K59" s="35">
        <v>15.914149999999999</v>
      </c>
      <c r="L59" s="34">
        <v>0.65703</v>
      </c>
      <c r="M59">
        <v>13.23066</v>
      </c>
      <c r="N59" s="34">
        <v>0.58535000000000004</v>
      </c>
      <c r="O59">
        <v>15.405099999999999</v>
      </c>
      <c r="P59" s="34">
        <v>0.57545000000000002</v>
      </c>
    </row>
    <row r="60" spans="1:16" x14ac:dyDescent="0.25">
      <c r="A60" s="32">
        <v>20.681699999999999</v>
      </c>
      <c r="B60">
        <v>0.77036000000000004</v>
      </c>
      <c r="C60" s="35">
        <v>21.61947</v>
      </c>
      <c r="D60" s="34">
        <v>0.70284000000000002</v>
      </c>
      <c r="E60">
        <v>19.173629999999999</v>
      </c>
      <c r="F60" s="34">
        <v>0.56523999999999996</v>
      </c>
      <c r="G60">
        <v>21.632629999999999</v>
      </c>
      <c r="H60" s="34">
        <v>0.59391000000000005</v>
      </c>
      <c r="I60" s="35">
        <v>14.086510000000001</v>
      </c>
      <c r="J60">
        <v>0.81379000000000001</v>
      </c>
      <c r="K60" s="35">
        <v>16.04091</v>
      </c>
      <c r="L60" s="34">
        <v>0.64549000000000001</v>
      </c>
      <c r="M60">
        <v>13.23118</v>
      </c>
      <c r="N60" s="34">
        <v>0.57089999999999996</v>
      </c>
      <c r="O60">
        <v>15.76094</v>
      </c>
      <c r="P60" s="34">
        <v>0.57347000000000004</v>
      </c>
    </row>
    <row r="61" spans="1:16" x14ac:dyDescent="0.25">
      <c r="A61" s="32">
        <v>21.05011</v>
      </c>
      <c r="B61">
        <v>0.77036000000000004</v>
      </c>
      <c r="C61" s="35">
        <v>22.013929999999998</v>
      </c>
      <c r="D61" s="34">
        <v>0.69672000000000001</v>
      </c>
      <c r="E61">
        <v>19.537680000000002</v>
      </c>
      <c r="F61" s="34">
        <v>0.55323999999999995</v>
      </c>
      <c r="G61">
        <v>21.933589999999999</v>
      </c>
      <c r="H61" s="34">
        <v>0.58889999999999998</v>
      </c>
      <c r="I61" s="35">
        <v>14.08667</v>
      </c>
      <c r="J61">
        <v>0.82750999999999997</v>
      </c>
      <c r="K61" s="35">
        <v>16.331710000000001</v>
      </c>
      <c r="L61" s="34">
        <v>0.64541000000000004</v>
      </c>
      <c r="M61">
        <v>13.352740000000001</v>
      </c>
      <c r="N61" s="34">
        <v>0.54927000000000004</v>
      </c>
      <c r="O61">
        <v>15.84056</v>
      </c>
      <c r="P61" s="34">
        <v>0.55761000000000005</v>
      </c>
    </row>
    <row r="62" spans="1:16" x14ac:dyDescent="0.25">
      <c r="A62" s="32">
        <v>21.251059999999999</v>
      </c>
      <c r="B62">
        <v>0.75756000000000001</v>
      </c>
      <c r="C62" s="35">
        <v>22.412120000000002</v>
      </c>
      <c r="D62" s="34">
        <v>0.69167000000000001</v>
      </c>
      <c r="E62">
        <v>19.922689999999999</v>
      </c>
      <c r="F62" s="34">
        <v>0.54312000000000005</v>
      </c>
      <c r="G62">
        <v>22.405899999999999</v>
      </c>
      <c r="H62" s="34">
        <v>0.58887999999999996</v>
      </c>
      <c r="I62" s="35">
        <v>14.206200000000001</v>
      </c>
      <c r="J62">
        <v>0.68130000000000002</v>
      </c>
      <c r="K62" s="35">
        <v>16.55639</v>
      </c>
      <c r="L62" s="34">
        <v>0.64332999999999996</v>
      </c>
      <c r="M62">
        <v>13.65362</v>
      </c>
      <c r="N62" s="34">
        <v>0.54854999999999998</v>
      </c>
      <c r="O62">
        <v>16.11045</v>
      </c>
      <c r="P62" s="34">
        <v>0.54352999999999996</v>
      </c>
    </row>
    <row r="63" spans="1:16" x14ac:dyDescent="0.25">
      <c r="A63" s="32">
        <v>21.452010000000001</v>
      </c>
      <c r="B63">
        <v>0.74604999999999999</v>
      </c>
      <c r="C63" s="35">
        <v>22.724710000000002</v>
      </c>
      <c r="D63" s="34">
        <v>0.68986999999999998</v>
      </c>
      <c r="E63">
        <v>20.30753</v>
      </c>
      <c r="F63" s="34">
        <v>0.54310000000000003</v>
      </c>
      <c r="G63">
        <v>22.790769999999998</v>
      </c>
      <c r="H63" s="34">
        <v>0.58686000000000005</v>
      </c>
      <c r="I63" s="35">
        <v>14.508010000000001</v>
      </c>
      <c r="J63">
        <v>0.68040999999999996</v>
      </c>
      <c r="K63" s="35">
        <v>16.661960000000001</v>
      </c>
      <c r="L63" s="34">
        <v>0.62733000000000005</v>
      </c>
      <c r="M63">
        <v>13.811970000000001</v>
      </c>
      <c r="N63" s="34">
        <v>0.54198000000000002</v>
      </c>
      <c r="O63">
        <v>16.412459999999999</v>
      </c>
      <c r="P63" s="34">
        <v>0.53185000000000004</v>
      </c>
    </row>
    <row r="64" spans="1:16" x14ac:dyDescent="0.25">
      <c r="A64" s="32">
        <v>21.820430000000002</v>
      </c>
      <c r="B64">
        <v>0.74604999999999999</v>
      </c>
      <c r="C64" s="35">
        <v>23.04288</v>
      </c>
      <c r="D64" s="34">
        <v>0.68215000000000003</v>
      </c>
      <c r="E64">
        <v>20.69237</v>
      </c>
      <c r="F64" s="34">
        <v>0.54308000000000001</v>
      </c>
      <c r="G64">
        <v>23.203050000000001</v>
      </c>
      <c r="H64" s="34">
        <v>0.57316999999999996</v>
      </c>
      <c r="I64" s="35">
        <v>14.7988</v>
      </c>
      <c r="J64">
        <v>0.68040999999999996</v>
      </c>
      <c r="K64" s="35">
        <v>17.0717</v>
      </c>
      <c r="L64" s="34">
        <v>0.62633000000000005</v>
      </c>
      <c r="M64">
        <v>13.81249</v>
      </c>
      <c r="N64" s="34">
        <v>0.52753000000000005</v>
      </c>
      <c r="O64">
        <v>16.640049999999999</v>
      </c>
      <c r="P64" s="34">
        <v>0.51893</v>
      </c>
    </row>
    <row r="65" spans="1:16" x14ac:dyDescent="0.25">
      <c r="A65" s="32">
        <v>22.188839999999999</v>
      </c>
      <c r="B65">
        <v>0.74604999999999999</v>
      </c>
      <c r="C65" s="35">
        <v>23.448969999999999</v>
      </c>
      <c r="D65" s="34">
        <v>0.67400000000000004</v>
      </c>
      <c r="E65">
        <v>21.077210000000001</v>
      </c>
      <c r="F65" s="34">
        <v>0.54305999999999999</v>
      </c>
      <c r="G65">
        <v>23.610700000000001</v>
      </c>
      <c r="H65" s="34">
        <v>0.57086000000000003</v>
      </c>
      <c r="I65" s="35">
        <v>15.089600000000001</v>
      </c>
      <c r="J65">
        <v>0.6804</v>
      </c>
      <c r="K65" s="35">
        <v>17.370049999999999</v>
      </c>
      <c r="L65" s="34">
        <v>0.62626000000000004</v>
      </c>
      <c r="M65">
        <v>13.93411</v>
      </c>
      <c r="N65" s="34">
        <v>0.50409999999999999</v>
      </c>
      <c r="O65">
        <v>16.79092</v>
      </c>
      <c r="P65" s="34">
        <v>0.51126000000000005</v>
      </c>
    </row>
    <row r="66" spans="1:16" x14ac:dyDescent="0.25">
      <c r="A66" s="32">
        <v>22.55725</v>
      </c>
      <c r="B66">
        <v>0.74604999999999999</v>
      </c>
      <c r="C66" s="35">
        <v>23.829940000000001</v>
      </c>
      <c r="D66" s="34">
        <v>0.66695000000000004</v>
      </c>
      <c r="E66">
        <v>21.462050000000001</v>
      </c>
      <c r="F66" s="34">
        <v>0.54303999999999997</v>
      </c>
      <c r="G66">
        <v>23.875720000000001</v>
      </c>
      <c r="H66" s="34">
        <v>0.56286000000000003</v>
      </c>
      <c r="I66" s="35">
        <v>15.3804</v>
      </c>
      <c r="J66">
        <v>0.68039000000000005</v>
      </c>
      <c r="K66" s="35">
        <v>17.653300000000002</v>
      </c>
      <c r="L66" s="34">
        <v>0.62624999999999997</v>
      </c>
      <c r="M66">
        <v>14.16916</v>
      </c>
      <c r="N66" s="34">
        <v>0.50200999999999996</v>
      </c>
      <c r="O66">
        <v>16.923210000000001</v>
      </c>
      <c r="P66" s="34">
        <v>0.49648999999999999</v>
      </c>
    </row>
    <row r="67" spans="1:16" x14ac:dyDescent="0.25">
      <c r="A67" s="32">
        <v>22.925660000000001</v>
      </c>
      <c r="B67">
        <v>0.74604999999999999</v>
      </c>
      <c r="C67" s="35">
        <v>24.181609999999999</v>
      </c>
      <c r="D67" s="34">
        <v>0.66095999999999999</v>
      </c>
      <c r="E67">
        <v>21.8294</v>
      </c>
      <c r="F67" s="34">
        <v>0.54301999999999995</v>
      </c>
      <c r="G67">
        <v>24.217009999999998</v>
      </c>
      <c r="H67" s="34">
        <v>0.55237000000000003</v>
      </c>
      <c r="I67" s="35">
        <v>15.715249999999999</v>
      </c>
      <c r="J67">
        <v>0.68039000000000005</v>
      </c>
      <c r="K67" s="35">
        <v>18.04984</v>
      </c>
      <c r="L67" s="34">
        <v>0.62624999999999997</v>
      </c>
      <c r="M67">
        <v>14.23578</v>
      </c>
      <c r="N67" s="34">
        <v>0.48154000000000002</v>
      </c>
      <c r="O67">
        <v>17.318680000000001</v>
      </c>
      <c r="P67" s="34">
        <v>0.49143999999999999</v>
      </c>
    </row>
    <row r="68" spans="1:16" x14ac:dyDescent="0.25">
      <c r="A68" s="32">
        <v>23.294070000000001</v>
      </c>
      <c r="B68">
        <v>0.74604999999999999</v>
      </c>
      <c r="C68" s="35">
        <v>24.66724</v>
      </c>
      <c r="D68" s="34">
        <v>0.66095999999999999</v>
      </c>
      <c r="E68">
        <v>22.271740000000001</v>
      </c>
      <c r="F68" s="34">
        <v>0.54157</v>
      </c>
      <c r="G68">
        <v>24.587399999999999</v>
      </c>
      <c r="H68" s="34">
        <v>0.54457</v>
      </c>
      <c r="I68" s="35">
        <v>15.96199</v>
      </c>
      <c r="J68">
        <v>0.68037999999999998</v>
      </c>
      <c r="K68" s="35">
        <v>18.362670000000001</v>
      </c>
      <c r="L68" s="34">
        <v>0.62634999999999996</v>
      </c>
      <c r="M68">
        <v>14.35732</v>
      </c>
      <c r="N68" s="34">
        <v>0.46039999999999998</v>
      </c>
      <c r="O68">
        <v>17.608840000000001</v>
      </c>
      <c r="P68" s="34">
        <v>0.48337000000000002</v>
      </c>
    </row>
    <row r="69" spans="1:16" x14ac:dyDescent="0.25">
      <c r="A69" s="32">
        <v>23.662479999999999</v>
      </c>
      <c r="B69">
        <v>0.74604999999999999</v>
      </c>
      <c r="C69" s="35">
        <v>25.00694</v>
      </c>
      <c r="D69" s="34">
        <v>0.64932999999999996</v>
      </c>
      <c r="E69">
        <v>22.564540000000001</v>
      </c>
      <c r="F69" s="34">
        <v>0.51654</v>
      </c>
      <c r="G69">
        <v>25.065729999999999</v>
      </c>
      <c r="H69" s="34">
        <v>0.53281000000000001</v>
      </c>
      <c r="I69" s="35">
        <v>16.22634</v>
      </c>
      <c r="J69">
        <v>0.67971000000000004</v>
      </c>
      <c r="K69" s="35">
        <v>18.631409999999999</v>
      </c>
      <c r="L69" s="34">
        <v>0.62407000000000001</v>
      </c>
      <c r="M69">
        <v>14.658200000000001</v>
      </c>
      <c r="N69" s="34">
        <v>0.45984999999999998</v>
      </c>
      <c r="O69">
        <v>17.885929999999998</v>
      </c>
      <c r="P69" s="34">
        <v>0.47255999999999998</v>
      </c>
    </row>
    <row r="70" spans="1:16" x14ac:dyDescent="0.25">
      <c r="A70" s="32">
        <v>24.030889999999999</v>
      </c>
      <c r="B70">
        <v>0.74599000000000004</v>
      </c>
      <c r="C70" s="35">
        <v>25.538029999999999</v>
      </c>
      <c r="D70" s="34">
        <v>0.64607999999999999</v>
      </c>
      <c r="E70">
        <v>22.827259999999999</v>
      </c>
      <c r="F70" s="34">
        <v>0.49635000000000001</v>
      </c>
      <c r="G70">
        <v>25.450569999999999</v>
      </c>
      <c r="H70" s="34">
        <v>0.53273999999999999</v>
      </c>
      <c r="I70" s="35">
        <v>16.330829999999999</v>
      </c>
      <c r="J70">
        <v>0.56659000000000004</v>
      </c>
      <c r="K70" s="35">
        <v>18.8081</v>
      </c>
      <c r="L70" s="34">
        <v>0.60389000000000004</v>
      </c>
      <c r="M70">
        <v>14.948079999999999</v>
      </c>
      <c r="N70" s="34">
        <v>0.45984000000000003</v>
      </c>
      <c r="O70">
        <v>18.050319999999999</v>
      </c>
      <c r="P70" s="34">
        <v>0.45517000000000002</v>
      </c>
    </row>
    <row r="71" spans="1:16" x14ac:dyDescent="0.25">
      <c r="A71" s="32">
        <v>24.231850000000001</v>
      </c>
      <c r="B71">
        <v>0.73965000000000003</v>
      </c>
      <c r="C71" s="35">
        <v>25.75573</v>
      </c>
      <c r="D71" s="34">
        <v>0.63055000000000005</v>
      </c>
      <c r="E71">
        <v>23.21219</v>
      </c>
      <c r="F71" s="34">
        <v>0.49107000000000001</v>
      </c>
      <c r="G71">
        <v>25.783080000000002</v>
      </c>
      <c r="H71" s="34">
        <v>0.52371999999999996</v>
      </c>
      <c r="I71" s="35">
        <v>16.331060000000001</v>
      </c>
      <c r="J71">
        <v>0.58736999999999995</v>
      </c>
      <c r="K71" s="35">
        <v>19.062940000000001</v>
      </c>
      <c r="L71" s="34">
        <v>0.60060999999999998</v>
      </c>
      <c r="M71">
        <v>15.23795</v>
      </c>
      <c r="N71" s="34">
        <v>0.45984000000000003</v>
      </c>
      <c r="O71">
        <v>18.362130000000001</v>
      </c>
      <c r="P71" s="34">
        <v>0.44907999999999998</v>
      </c>
    </row>
    <row r="72" spans="1:16" x14ac:dyDescent="0.25">
      <c r="A72" s="32">
        <v>24.385349999999999</v>
      </c>
      <c r="B72">
        <v>0.71570999999999996</v>
      </c>
      <c r="C72" s="35">
        <v>25.97343</v>
      </c>
      <c r="D72" s="34">
        <v>0.61485999999999996</v>
      </c>
      <c r="E72">
        <v>23.59704</v>
      </c>
      <c r="F72" s="34">
        <v>0.49049999999999999</v>
      </c>
      <c r="G72">
        <v>26.063269999999999</v>
      </c>
      <c r="H72" s="34">
        <v>0.50555000000000005</v>
      </c>
      <c r="I72" s="35">
        <v>16.331219999999998</v>
      </c>
      <c r="J72">
        <v>0.60187999999999997</v>
      </c>
      <c r="K72" s="35">
        <v>19.397770000000001</v>
      </c>
      <c r="L72" s="34">
        <v>0.59870999999999996</v>
      </c>
      <c r="M72">
        <v>15.52783</v>
      </c>
      <c r="N72" s="34">
        <v>0.45983000000000002</v>
      </c>
      <c r="O72">
        <v>18.561789999999998</v>
      </c>
      <c r="P72" s="34">
        <v>0.43163000000000001</v>
      </c>
    </row>
    <row r="73" spans="1:16" x14ac:dyDescent="0.25">
      <c r="A73" s="32">
        <v>24.767720000000001</v>
      </c>
      <c r="B73">
        <v>0.7147</v>
      </c>
      <c r="C73" s="35">
        <v>26.174379999999999</v>
      </c>
      <c r="D73" s="34">
        <v>0.60074000000000005</v>
      </c>
      <c r="E73">
        <v>23.98207</v>
      </c>
      <c r="F73" s="34">
        <v>0.47904999999999998</v>
      </c>
      <c r="G73">
        <v>26.605640000000001</v>
      </c>
      <c r="H73" s="34">
        <v>0.50019999999999998</v>
      </c>
      <c r="I73" s="35">
        <v>16.331379999999999</v>
      </c>
      <c r="J73">
        <v>0.61638999999999999</v>
      </c>
      <c r="K73" s="35">
        <v>19.58258</v>
      </c>
      <c r="L73" s="34">
        <v>0.57691999999999999</v>
      </c>
      <c r="M73">
        <v>15.81771</v>
      </c>
      <c r="N73" s="34">
        <v>0.45982000000000001</v>
      </c>
      <c r="O73">
        <v>18.814630000000001</v>
      </c>
      <c r="P73" s="34">
        <v>0.41765000000000002</v>
      </c>
    </row>
    <row r="74" spans="1:16" x14ac:dyDescent="0.25">
      <c r="A74" s="32">
        <v>25.136130000000001</v>
      </c>
      <c r="B74">
        <v>0.7147</v>
      </c>
      <c r="C74" s="35">
        <v>26.39208</v>
      </c>
      <c r="D74" s="34">
        <v>0.58230000000000004</v>
      </c>
      <c r="E74">
        <v>24.314440000000001</v>
      </c>
      <c r="F74" s="34">
        <v>0.47904000000000002</v>
      </c>
      <c r="G74">
        <v>27.003599999999999</v>
      </c>
      <c r="H74" s="34">
        <v>0.50017999999999996</v>
      </c>
      <c r="I74" s="35">
        <v>16.33154</v>
      </c>
      <c r="J74">
        <v>0.63090000000000002</v>
      </c>
      <c r="K74" s="35">
        <v>19.82048</v>
      </c>
      <c r="L74" s="34">
        <v>0.57410000000000005</v>
      </c>
      <c r="M74">
        <v>16.107589999999998</v>
      </c>
      <c r="N74" s="34">
        <v>0.45982000000000001</v>
      </c>
      <c r="O74">
        <v>19.113720000000001</v>
      </c>
      <c r="P74" s="34">
        <v>0.40577000000000002</v>
      </c>
    </row>
    <row r="75" spans="1:16" x14ac:dyDescent="0.25">
      <c r="A75" s="32">
        <v>25.504539999999999</v>
      </c>
      <c r="B75">
        <v>0.7147</v>
      </c>
      <c r="C75" s="35">
        <v>26.5093</v>
      </c>
      <c r="D75" s="34">
        <v>0.56988000000000005</v>
      </c>
      <c r="E75">
        <v>24.721769999999999</v>
      </c>
      <c r="F75" s="34">
        <v>0.47900999999999999</v>
      </c>
      <c r="G75">
        <v>27.35783</v>
      </c>
      <c r="H75" s="34">
        <v>0.49969000000000002</v>
      </c>
      <c r="I75" s="35">
        <v>16.331710000000001</v>
      </c>
      <c r="J75">
        <v>0.64541000000000004</v>
      </c>
      <c r="K75" s="35">
        <v>20.190580000000001</v>
      </c>
      <c r="L75" s="34">
        <v>0.57403000000000004</v>
      </c>
      <c r="M75">
        <v>16.397469999999998</v>
      </c>
      <c r="N75" s="34">
        <v>0.45981</v>
      </c>
      <c r="O75">
        <v>19.092790000000001</v>
      </c>
      <c r="P75" s="34">
        <v>0.40155000000000002</v>
      </c>
    </row>
    <row r="76" spans="1:16" x14ac:dyDescent="0.25">
      <c r="A76" s="32">
        <v>25.872949999999999</v>
      </c>
      <c r="B76">
        <v>0.7147</v>
      </c>
      <c r="C76" s="35">
        <v>26.9313</v>
      </c>
      <c r="D76" s="34">
        <v>0.56025999999999998</v>
      </c>
      <c r="E76">
        <v>25.136600000000001</v>
      </c>
      <c r="F76" s="34">
        <v>0.47899000000000003</v>
      </c>
      <c r="G76">
        <v>27.865120000000001</v>
      </c>
      <c r="H76" s="34">
        <v>0.49958999999999998</v>
      </c>
      <c r="I76" s="35">
        <v>16.331869999999999</v>
      </c>
      <c r="J76">
        <v>0.65991999999999995</v>
      </c>
      <c r="K76" s="35">
        <v>20.481380000000001</v>
      </c>
      <c r="L76" s="34">
        <v>0.57396999999999998</v>
      </c>
      <c r="M76">
        <v>16.687390000000001</v>
      </c>
      <c r="N76" s="34">
        <v>0.45861000000000002</v>
      </c>
      <c r="O76">
        <v>19.43534</v>
      </c>
      <c r="P76" s="34">
        <v>0.40259</v>
      </c>
    </row>
    <row r="77" spans="1:16" x14ac:dyDescent="0.25">
      <c r="A77" s="32">
        <v>26.24136</v>
      </c>
      <c r="B77">
        <v>0.7147</v>
      </c>
      <c r="C77" s="35">
        <v>27.11215</v>
      </c>
      <c r="D77" s="34">
        <v>0.54293000000000002</v>
      </c>
      <c r="E77">
        <v>25.486470000000001</v>
      </c>
      <c r="F77" s="34">
        <v>0.47815999999999997</v>
      </c>
      <c r="G77">
        <v>28.279109999999999</v>
      </c>
      <c r="H77" s="34">
        <v>0.50022</v>
      </c>
      <c r="I77" s="35">
        <v>16.489329999999999</v>
      </c>
      <c r="J77">
        <v>0.55635999999999997</v>
      </c>
      <c r="K77" s="35">
        <v>20.772179999999999</v>
      </c>
      <c r="L77" s="34">
        <v>0.57401000000000002</v>
      </c>
      <c r="M77">
        <v>16.80669</v>
      </c>
      <c r="N77" s="34">
        <v>0.43878</v>
      </c>
      <c r="O77">
        <v>19.680409999999998</v>
      </c>
      <c r="P77" s="34">
        <v>0.40266999999999997</v>
      </c>
    </row>
    <row r="78" spans="1:16" x14ac:dyDescent="0.25">
      <c r="A78" s="32">
        <v>26.609770000000001</v>
      </c>
      <c r="B78">
        <v>0.7147</v>
      </c>
      <c r="C78" s="35">
        <v>27.279610000000002</v>
      </c>
      <c r="D78" s="34">
        <v>0.52020999999999995</v>
      </c>
      <c r="E78">
        <v>25.714169999999999</v>
      </c>
      <c r="F78" s="34">
        <v>0.46022999999999997</v>
      </c>
      <c r="G78">
        <v>28.6173</v>
      </c>
      <c r="H78" s="34">
        <v>0.50016000000000005</v>
      </c>
      <c r="I78" s="35">
        <v>16.78013</v>
      </c>
      <c r="J78">
        <v>0.55635999999999997</v>
      </c>
      <c r="K78" s="35">
        <v>21.270050000000001</v>
      </c>
      <c r="L78" s="34">
        <v>0.57362000000000002</v>
      </c>
      <c r="M78">
        <v>16.907910000000001</v>
      </c>
      <c r="N78" s="34">
        <v>0.41411999999999999</v>
      </c>
      <c r="O78">
        <v>20.062529999999999</v>
      </c>
      <c r="P78" s="34">
        <v>0.40257999999999999</v>
      </c>
    </row>
    <row r="79" spans="1:16" x14ac:dyDescent="0.25">
      <c r="A79" s="32">
        <v>26.927949999999999</v>
      </c>
      <c r="B79">
        <v>0.71397999999999995</v>
      </c>
      <c r="C79" s="35">
        <v>27.391249999999999</v>
      </c>
      <c r="D79" s="34">
        <v>0.52490999999999999</v>
      </c>
      <c r="E79">
        <v>25.883469999999999</v>
      </c>
      <c r="F79" s="34">
        <v>0.44779999999999998</v>
      </c>
      <c r="G79">
        <v>29.159579999999998</v>
      </c>
      <c r="H79" s="34">
        <v>0.50005999999999995</v>
      </c>
      <c r="I79" s="35">
        <v>17.070920000000001</v>
      </c>
      <c r="J79">
        <v>0.55635000000000001</v>
      </c>
      <c r="K79" s="35">
        <v>21.750309999999999</v>
      </c>
      <c r="L79" s="34">
        <v>0.57398000000000005</v>
      </c>
      <c r="M79">
        <v>17.21612</v>
      </c>
      <c r="N79" s="34">
        <v>0.41183999999999998</v>
      </c>
      <c r="O79">
        <v>20.368220000000001</v>
      </c>
      <c r="P79" s="34">
        <v>0.40256999999999998</v>
      </c>
    </row>
    <row r="80" spans="1:16" x14ac:dyDescent="0.25">
      <c r="A80" s="32">
        <v>27.045169999999999</v>
      </c>
      <c r="B80">
        <v>0.69486999999999999</v>
      </c>
      <c r="C80" s="35">
        <v>27.740130000000001</v>
      </c>
      <c r="D80" s="34">
        <v>0.51629999999999998</v>
      </c>
      <c r="E80">
        <v>26.326630000000002</v>
      </c>
      <c r="F80" s="34">
        <v>0.44767000000000001</v>
      </c>
      <c r="G80">
        <v>29.544419999999999</v>
      </c>
      <c r="H80" s="34">
        <v>0.50014999999999998</v>
      </c>
      <c r="I80" s="35">
        <v>17.361719999999998</v>
      </c>
      <c r="J80">
        <v>0.55633999999999995</v>
      </c>
      <c r="K80" s="35">
        <v>22.12923</v>
      </c>
      <c r="L80" s="34">
        <v>0.57403999999999999</v>
      </c>
      <c r="M80">
        <v>17.506</v>
      </c>
      <c r="N80" s="34">
        <v>0.41182999999999997</v>
      </c>
      <c r="O80">
        <v>20.550180000000001</v>
      </c>
      <c r="P80" s="34">
        <v>0.39890999999999999</v>
      </c>
    </row>
    <row r="81" spans="1:16" x14ac:dyDescent="0.25">
      <c r="A81" s="32">
        <v>27.19867</v>
      </c>
      <c r="B81">
        <v>0.67215999999999998</v>
      </c>
      <c r="C81" s="35">
        <v>27.924330000000001</v>
      </c>
      <c r="D81" s="34">
        <v>0.50453999999999999</v>
      </c>
      <c r="E81">
        <v>26.676480000000002</v>
      </c>
      <c r="F81" s="34">
        <v>0.44764999999999999</v>
      </c>
      <c r="G81">
        <v>29.911770000000001</v>
      </c>
      <c r="H81" s="34">
        <v>0.50002000000000002</v>
      </c>
      <c r="I81" s="35">
        <v>17.652519999999999</v>
      </c>
      <c r="J81">
        <v>0.55633999999999995</v>
      </c>
      <c r="K81" s="35">
        <v>22.391310000000001</v>
      </c>
      <c r="L81" s="34">
        <v>0.56677999999999995</v>
      </c>
      <c r="M81">
        <v>17.79588</v>
      </c>
      <c r="N81" s="34">
        <v>0.41182000000000002</v>
      </c>
      <c r="O81">
        <v>20.669219999999999</v>
      </c>
      <c r="P81" s="34">
        <v>0.38638</v>
      </c>
    </row>
    <row r="82" spans="1:16" x14ac:dyDescent="0.25">
      <c r="A82" s="32">
        <v>27.581040000000002</v>
      </c>
      <c r="B82">
        <v>0.67120000000000002</v>
      </c>
      <c r="C82" s="35">
        <v>28.267620000000001</v>
      </c>
      <c r="D82" s="34">
        <v>0.50358000000000003</v>
      </c>
      <c r="E82">
        <v>27.16628</v>
      </c>
      <c r="F82" s="34">
        <v>0.44762000000000002</v>
      </c>
      <c r="G82">
        <v>30.384080000000001</v>
      </c>
      <c r="H82" s="34">
        <v>0.49941000000000002</v>
      </c>
      <c r="I82" s="35">
        <v>17.94332</v>
      </c>
      <c r="J82">
        <v>0.55632999999999999</v>
      </c>
      <c r="K82" s="35">
        <v>22.417449999999999</v>
      </c>
      <c r="L82" s="34">
        <v>0.54056000000000004</v>
      </c>
      <c r="M82">
        <v>18.085750000000001</v>
      </c>
      <c r="N82" s="34">
        <v>0.41182000000000002</v>
      </c>
      <c r="O82">
        <v>20.981069999999999</v>
      </c>
      <c r="P82" s="34">
        <v>0.38612999999999997</v>
      </c>
    </row>
    <row r="83" spans="1:16" x14ac:dyDescent="0.25">
      <c r="A83" s="32">
        <v>27.949449999999999</v>
      </c>
      <c r="B83">
        <v>0.67120000000000002</v>
      </c>
      <c r="C83" s="35">
        <v>28.786750000000001</v>
      </c>
      <c r="D83" s="34">
        <v>0.50358000000000003</v>
      </c>
      <c r="E83">
        <v>27.551130000000001</v>
      </c>
      <c r="F83" s="34">
        <v>0.44706000000000001</v>
      </c>
      <c r="G83">
        <v>30.541810000000002</v>
      </c>
      <c r="H83" s="34">
        <v>0.48203000000000001</v>
      </c>
      <c r="I83" s="35">
        <v>18.234110000000001</v>
      </c>
      <c r="J83">
        <v>0.55632000000000004</v>
      </c>
      <c r="K83" s="35">
        <v>22.489609999999999</v>
      </c>
      <c r="L83" s="34">
        <v>0.49246000000000001</v>
      </c>
      <c r="M83">
        <v>18.375630000000001</v>
      </c>
      <c r="N83" s="34">
        <v>0.41181000000000001</v>
      </c>
      <c r="O83">
        <v>21.222629999999999</v>
      </c>
      <c r="P83" s="34">
        <v>0.38612999999999997</v>
      </c>
    </row>
    <row r="84" spans="1:16" x14ac:dyDescent="0.25">
      <c r="A84" s="32">
        <v>28.31786</v>
      </c>
      <c r="B84">
        <v>0.67120000000000002</v>
      </c>
      <c r="C84" s="35">
        <v>29.155159999999999</v>
      </c>
      <c r="D84" s="34">
        <v>0.50358000000000003</v>
      </c>
      <c r="E84">
        <v>27.84883</v>
      </c>
      <c r="F84" s="34">
        <v>0.42758000000000002</v>
      </c>
      <c r="G84">
        <v>30.577020000000001</v>
      </c>
      <c r="H84" s="34">
        <v>0.46833999999999998</v>
      </c>
      <c r="I84" s="35">
        <v>18.51962</v>
      </c>
      <c r="J84">
        <v>0.55625000000000002</v>
      </c>
      <c r="K84" s="35">
        <v>22.489789999999999</v>
      </c>
      <c r="L84" s="34">
        <v>0.50807000000000002</v>
      </c>
      <c r="M84">
        <v>18.547049999999999</v>
      </c>
      <c r="N84" s="34">
        <v>0.40819</v>
      </c>
      <c r="O84">
        <v>21.55217</v>
      </c>
      <c r="P84" s="34">
        <v>0.38251000000000002</v>
      </c>
    </row>
    <row r="85" spans="1:16" x14ac:dyDescent="0.25">
      <c r="A85" s="32">
        <v>28.552309999999999</v>
      </c>
      <c r="B85">
        <v>0.66884999999999994</v>
      </c>
      <c r="C85" s="35">
        <v>29.40635</v>
      </c>
      <c r="D85" s="34">
        <v>0.50053999999999998</v>
      </c>
      <c r="E85">
        <v>28.076499999999999</v>
      </c>
      <c r="F85" s="34">
        <v>0.41181000000000001</v>
      </c>
      <c r="I85" s="35">
        <v>18.815709999999999</v>
      </c>
      <c r="J85">
        <v>0.55630999999999997</v>
      </c>
      <c r="K85" s="35">
        <v>22.49</v>
      </c>
      <c r="L85" s="34">
        <v>0.52742</v>
      </c>
      <c r="M85">
        <v>18.560849999999999</v>
      </c>
      <c r="N85" s="34">
        <v>0.39079000000000003</v>
      </c>
      <c r="O85">
        <v>21.671289999999999</v>
      </c>
      <c r="P85" s="34">
        <v>0.36747999999999997</v>
      </c>
    </row>
    <row r="86" spans="1:16" x14ac:dyDescent="0.25">
      <c r="A86" s="32">
        <v>28.585799999999999</v>
      </c>
      <c r="B86">
        <v>0.65007999999999999</v>
      </c>
      <c r="C86" s="35">
        <v>29.506830000000001</v>
      </c>
      <c r="D86" s="34">
        <v>0.48182999999999998</v>
      </c>
      <c r="E86">
        <v>28.41797</v>
      </c>
      <c r="F86" s="34">
        <v>0.39028000000000002</v>
      </c>
      <c r="I86" s="35">
        <v>19.1065</v>
      </c>
      <c r="J86">
        <v>0.55630000000000002</v>
      </c>
      <c r="M86">
        <v>18.56137</v>
      </c>
      <c r="N86" s="34">
        <v>0.37633</v>
      </c>
      <c r="O86">
        <v>21.971060000000001</v>
      </c>
      <c r="P86" s="34">
        <v>0.36721999999999999</v>
      </c>
    </row>
    <row r="87" spans="1:16" x14ac:dyDescent="0.25">
      <c r="A87" s="32">
        <v>28.585799999999999</v>
      </c>
      <c r="B87">
        <v>0.63056999999999996</v>
      </c>
      <c r="C87" s="35">
        <v>29.92548</v>
      </c>
      <c r="D87" s="34">
        <v>0.48054999999999998</v>
      </c>
      <c r="E87">
        <v>28.654160000000001</v>
      </c>
      <c r="F87" s="34">
        <v>0.38801999999999998</v>
      </c>
      <c r="I87" s="35">
        <v>19.397300000000001</v>
      </c>
      <c r="J87">
        <v>0.55630000000000002</v>
      </c>
      <c r="M87">
        <v>18.561869999999999</v>
      </c>
      <c r="N87" s="34">
        <v>0.36253999999999997</v>
      </c>
      <c r="O87">
        <v>22.224789999999999</v>
      </c>
      <c r="P87" s="34">
        <v>0.36495</v>
      </c>
    </row>
    <row r="88" spans="1:16" x14ac:dyDescent="0.25">
      <c r="A88" s="32">
        <v>28.786750000000001</v>
      </c>
      <c r="B88">
        <v>0.62194000000000005</v>
      </c>
      <c r="C88" s="35">
        <v>30.265979999999999</v>
      </c>
      <c r="D88" s="34">
        <v>0.48054999999999998</v>
      </c>
      <c r="E88">
        <v>28.794419999999999</v>
      </c>
      <c r="F88" s="34">
        <v>0.36849999999999999</v>
      </c>
      <c r="I88" s="35">
        <v>19.688099999999999</v>
      </c>
      <c r="J88">
        <v>0.55628999999999995</v>
      </c>
      <c r="N88" s="34"/>
      <c r="O88">
        <v>22.41872</v>
      </c>
      <c r="P88" s="34">
        <v>0.34595999999999999</v>
      </c>
    </row>
    <row r="89" spans="1:16" x14ac:dyDescent="0.25">
      <c r="A89" s="32">
        <v>29.088180000000001</v>
      </c>
      <c r="B89">
        <v>0.62075000000000002</v>
      </c>
      <c r="C89" s="35">
        <v>30.662299999999998</v>
      </c>
      <c r="D89" s="34">
        <v>0.48054999999999998</v>
      </c>
      <c r="E89">
        <v>29.084350000000001</v>
      </c>
      <c r="F89" s="34">
        <v>0.34909000000000001</v>
      </c>
      <c r="I89" s="35">
        <v>19.97889</v>
      </c>
      <c r="J89">
        <v>0.55628</v>
      </c>
      <c r="N89" s="34"/>
      <c r="O89">
        <v>22.686710000000001</v>
      </c>
      <c r="P89" s="34">
        <v>0.34405000000000002</v>
      </c>
    </row>
    <row r="90" spans="1:16" x14ac:dyDescent="0.25">
      <c r="A90" s="32">
        <v>29.188649999999999</v>
      </c>
      <c r="B90">
        <v>0.60018000000000005</v>
      </c>
      <c r="C90" s="35">
        <v>31.08653</v>
      </c>
      <c r="D90" s="34">
        <v>0.48054999999999998</v>
      </c>
      <c r="E90">
        <v>29.441990000000001</v>
      </c>
      <c r="F90" s="34">
        <v>0.34833999999999998</v>
      </c>
      <c r="I90" s="35">
        <v>20.269690000000001</v>
      </c>
      <c r="J90">
        <v>0.55628</v>
      </c>
      <c r="N90" s="34"/>
      <c r="O90">
        <v>22.897829999999999</v>
      </c>
      <c r="P90" s="34">
        <v>0.33550999999999997</v>
      </c>
    </row>
    <row r="91" spans="1:16" x14ac:dyDescent="0.25">
      <c r="A91" s="32">
        <v>29.188649999999999</v>
      </c>
      <c r="B91">
        <v>0.58611000000000002</v>
      </c>
      <c r="C91" s="35">
        <v>31.382380000000001</v>
      </c>
      <c r="D91" s="34">
        <v>0.48054999999999998</v>
      </c>
      <c r="E91">
        <v>29.65213</v>
      </c>
      <c r="F91" s="34">
        <v>0.33509</v>
      </c>
      <c r="I91" s="35">
        <v>20.560490000000001</v>
      </c>
      <c r="J91">
        <v>0.55627000000000004</v>
      </c>
      <c r="N91" s="34"/>
      <c r="O91">
        <v>22.995259999999998</v>
      </c>
      <c r="P91" s="34">
        <v>0.31317</v>
      </c>
    </row>
    <row r="92" spans="1:16" x14ac:dyDescent="0.25">
      <c r="A92" s="32">
        <v>29.34216</v>
      </c>
      <c r="B92">
        <v>0.56276000000000004</v>
      </c>
      <c r="C92" s="35">
        <v>31.834520000000001</v>
      </c>
      <c r="D92" s="34">
        <v>0.48054999999999998</v>
      </c>
      <c r="E92">
        <v>29.920549999999999</v>
      </c>
      <c r="F92" s="34">
        <v>0.32321</v>
      </c>
      <c r="I92" s="35">
        <v>20.851289999999999</v>
      </c>
      <c r="J92">
        <v>0.55625999999999998</v>
      </c>
      <c r="N92" s="34"/>
      <c r="O92">
        <v>23.254519999999999</v>
      </c>
      <c r="P92" s="34">
        <v>0.30964999999999998</v>
      </c>
    </row>
    <row r="93" spans="1:16" x14ac:dyDescent="0.25">
      <c r="A93" s="32">
        <v>29.724519999999998</v>
      </c>
      <c r="B93">
        <v>0.56179999999999997</v>
      </c>
      <c r="C93" s="35">
        <v>32.174219999999998</v>
      </c>
      <c r="D93" s="34">
        <v>0.48054999999999998</v>
      </c>
      <c r="E93">
        <v>30.217919999999999</v>
      </c>
      <c r="F93" s="34">
        <v>0.32308999999999999</v>
      </c>
      <c r="I93" s="35">
        <v>21.075980000000001</v>
      </c>
      <c r="J93">
        <v>0.55527000000000004</v>
      </c>
      <c r="N93" s="34"/>
      <c r="O93">
        <v>23.307849999999998</v>
      </c>
      <c r="P93" s="34">
        <v>0.29214000000000001</v>
      </c>
    </row>
    <row r="94" spans="1:16" x14ac:dyDescent="0.25">
      <c r="A94" s="32">
        <v>30.092939999999999</v>
      </c>
      <c r="B94">
        <v>0.56179999999999997</v>
      </c>
      <c r="C94" s="35">
        <v>32.571339999999999</v>
      </c>
      <c r="D94" s="34">
        <v>0.48054999999999998</v>
      </c>
      <c r="E94">
        <v>30.509499999999999</v>
      </c>
      <c r="F94" s="34">
        <v>0.32140999999999997</v>
      </c>
      <c r="I94" s="35">
        <v>21.139700000000001</v>
      </c>
      <c r="J94">
        <v>0.34255000000000002</v>
      </c>
      <c r="N94" s="34"/>
      <c r="O94">
        <v>23.30838</v>
      </c>
      <c r="P94" s="34">
        <v>0.27746999999999999</v>
      </c>
    </row>
    <row r="95" spans="1:16" x14ac:dyDescent="0.25">
      <c r="A95" s="32">
        <v>30.461349999999999</v>
      </c>
      <c r="B95">
        <v>0.56179999999999997</v>
      </c>
      <c r="C95" s="35">
        <v>32.995570000000001</v>
      </c>
      <c r="D95" s="34">
        <v>0.48054999999999998</v>
      </c>
      <c r="E95">
        <v>30.667310000000001</v>
      </c>
      <c r="F95" s="34">
        <v>0.29874000000000001</v>
      </c>
      <c r="I95" s="35">
        <v>21.13991</v>
      </c>
      <c r="J95">
        <v>0.36166999999999999</v>
      </c>
      <c r="N95" s="34"/>
      <c r="O95"/>
    </row>
    <row r="96" spans="1:16" x14ac:dyDescent="0.25">
      <c r="A96" s="32">
        <v>30.82976</v>
      </c>
      <c r="B96">
        <v>0.56179999999999997</v>
      </c>
      <c r="C96" s="35">
        <v>33.27467</v>
      </c>
      <c r="D96" s="34">
        <v>0.48054999999999998</v>
      </c>
      <c r="E96">
        <v>30.772600000000001</v>
      </c>
      <c r="F96" s="34">
        <v>0.27849000000000002</v>
      </c>
      <c r="I96" s="35">
        <v>21.140080000000001</v>
      </c>
      <c r="J96">
        <v>0.37619000000000002</v>
      </c>
      <c r="N96" s="34"/>
      <c r="O96"/>
    </row>
    <row r="97" spans="1:15" x14ac:dyDescent="0.25">
      <c r="A97" s="32">
        <v>31.198170000000001</v>
      </c>
      <c r="B97">
        <v>0.56179999999999997</v>
      </c>
      <c r="C97" s="35">
        <v>33.69332</v>
      </c>
      <c r="D97" s="34">
        <v>0.47838999999999998</v>
      </c>
      <c r="I97" s="35">
        <v>21.140239999999999</v>
      </c>
      <c r="J97">
        <v>0.39069999999999999</v>
      </c>
      <c r="N97" s="34"/>
      <c r="O97"/>
    </row>
    <row r="98" spans="1:15" x14ac:dyDescent="0.25">
      <c r="A98" s="32">
        <v>31.566579999999998</v>
      </c>
      <c r="B98">
        <v>0.56179999999999997</v>
      </c>
      <c r="C98" s="35">
        <v>33.743560000000002</v>
      </c>
      <c r="D98" s="34">
        <v>0.45802999999999999</v>
      </c>
      <c r="I98" s="35">
        <v>21.1404</v>
      </c>
      <c r="J98">
        <v>0.40521000000000001</v>
      </c>
      <c r="N98" s="34"/>
      <c r="O98"/>
    </row>
    <row r="99" spans="1:15" x14ac:dyDescent="0.25">
      <c r="A99" s="32">
        <v>31.934989999999999</v>
      </c>
      <c r="B99">
        <v>0.56179999999999997</v>
      </c>
      <c r="C99" s="35">
        <v>33.743560000000002</v>
      </c>
      <c r="D99" s="34">
        <v>0.43896000000000002</v>
      </c>
      <c r="I99" s="35">
        <v>21.140560000000001</v>
      </c>
      <c r="J99">
        <v>0.41971999999999998</v>
      </c>
      <c r="N99" s="34"/>
      <c r="O99"/>
    </row>
    <row r="100" spans="1:15" x14ac:dyDescent="0.25">
      <c r="A100" s="32">
        <v>32.303400000000003</v>
      </c>
      <c r="B100">
        <v>0.56179999999999997</v>
      </c>
      <c r="C100" s="35">
        <v>33.743560000000002</v>
      </c>
      <c r="D100" s="34">
        <v>0.41787000000000002</v>
      </c>
      <c r="I100" s="35">
        <v>21.140720000000002</v>
      </c>
      <c r="J100">
        <v>0.43423</v>
      </c>
      <c r="N100" s="34"/>
      <c r="O100"/>
    </row>
    <row r="101" spans="1:15" x14ac:dyDescent="0.25">
      <c r="A101" s="32">
        <v>32.671819999999997</v>
      </c>
      <c r="B101">
        <v>0.56179999999999997</v>
      </c>
      <c r="C101" s="35">
        <v>33.743560000000002</v>
      </c>
      <c r="D101" s="34">
        <v>0.39828000000000002</v>
      </c>
      <c r="I101" s="35">
        <v>21.140879999999999</v>
      </c>
      <c r="J101">
        <v>0.44874000000000003</v>
      </c>
      <c r="N101" s="34"/>
      <c r="O101"/>
    </row>
    <row r="102" spans="1:15" x14ac:dyDescent="0.25">
      <c r="A102" s="32">
        <v>33.040230000000001</v>
      </c>
      <c r="B102">
        <v>0.56179999999999997</v>
      </c>
      <c r="I102" s="35">
        <v>21.14105</v>
      </c>
      <c r="J102">
        <v>0.46325</v>
      </c>
      <c r="N102" s="34"/>
      <c r="O102"/>
    </row>
    <row r="103" spans="1:15" x14ac:dyDescent="0.25">
      <c r="A103" s="32"/>
      <c r="I103" s="35">
        <v>21.141210000000001</v>
      </c>
      <c r="J103">
        <v>0.47776000000000002</v>
      </c>
    </row>
    <row r="104" spans="1:15" x14ac:dyDescent="0.25">
      <c r="A104" s="32"/>
      <c r="I104" s="35">
        <v>21.141369999999998</v>
      </c>
      <c r="J104">
        <v>0.49228</v>
      </c>
    </row>
    <row r="105" spans="1:15" x14ac:dyDescent="0.25">
      <c r="A105" s="32"/>
      <c r="I105" s="35">
        <v>21.141529999999999</v>
      </c>
      <c r="J105">
        <v>0.50678999999999996</v>
      </c>
    </row>
    <row r="106" spans="1:15" x14ac:dyDescent="0.25">
      <c r="A106" s="32"/>
      <c r="I106" s="35">
        <v>21.141690000000001</v>
      </c>
      <c r="J106">
        <v>0.52129999999999999</v>
      </c>
    </row>
    <row r="107" spans="1:15" x14ac:dyDescent="0.25">
      <c r="A107" s="32"/>
      <c r="I107" s="35">
        <v>21.141850000000002</v>
      </c>
      <c r="J107">
        <v>0.53581000000000001</v>
      </c>
    </row>
    <row r="108" spans="1:15" x14ac:dyDescent="0.25">
      <c r="A108" s="32"/>
    </row>
    <row r="109" spans="1:15" x14ac:dyDescent="0.25">
      <c r="A109" s="32"/>
    </row>
    <row r="110" spans="1:15" x14ac:dyDescent="0.25">
      <c r="A110" s="32"/>
    </row>
    <row r="111" spans="1:15" x14ac:dyDescent="0.25">
      <c r="A111" s="32"/>
    </row>
    <row r="112" spans="1:15" x14ac:dyDescent="0.25">
      <c r="A112" s="32"/>
    </row>
    <row r="113" spans="1:1" x14ac:dyDescent="0.25">
      <c r="A113" s="32"/>
    </row>
    <row r="114" spans="1:1" x14ac:dyDescent="0.25">
      <c r="A114" s="32"/>
    </row>
    <row r="115" spans="1:1" x14ac:dyDescent="0.25">
      <c r="A115" s="32"/>
    </row>
    <row r="116" spans="1:1" x14ac:dyDescent="0.25">
      <c r="A116" s="32"/>
    </row>
    <row r="117" spans="1:1" x14ac:dyDescent="0.25">
      <c r="A117" s="32"/>
    </row>
  </sheetData>
  <mergeCells count="26">
    <mergeCell ref="E2:F2"/>
    <mergeCell ref="A4:B4"/>
    <mergeCell ref="E4:F4"/>
    <mergeCell ref="C2:D2"/>
    <mergeCell ref="C4:D4"/>
    <mergeCell ref="I1:P1"/>
    <mergeCell ref="O2:P2"/>
    <mergeCell ref="A1:H1"/>
    <mergeCell ref="G4:H4"/>
    <mergeCell ref="M4:N4"/>
    <mergeCell ref="O4:P4"/>
    <mergeCell ref="A3:B3"/>
    <mergeCell ref="C3:D3"/>
    <mergeCell ref="E3:F3"/>
    <mergeCell ref="I2:J2"/>
    <mergeCell ref="K2:L2"/>
    <mergeCell ref="I4:J4"/>
    <mergeCell ref="K4:L4"/>
    <mergeCell ref="G2:H2"/>
    <mergeCell ref="G3:H3"/>
    <mergeCell ref="A2:B2"/>
    <mergeCell ref="I3:J3"/>
    <mergeCell ref="K3:L3"/>
    <mergeCell ref="M3:N3"/>
    <mergeCell ref="O3:P3"/>
    <mergeCell ref="M2:N2"/>
  </mergeCells>
  <pageMargins left="0.7" right="0.7" top="0.75" bottom="0.75" header="0.3" footer="0.3"/>
  <headerFooter>
    <oddFooter>&amp;L_x000D_&amp;1#&amp;"Calibri"&amp;10&amp;K000000 Classification: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70CF-E0F6-40F4-B37B-8F318215B25E}">
  <sheetPr>
    <tabColor theme="0" tint="-4.9989318521683403E-2"/>
  </sheetPr>
  <dimension ref="A1:U39"/>
  <sheetViews>
    <sheetView showGridLines="0" zoomScaleNormal="100" workbookViewId="0">
      <selection activeCell="N28" sqref="N28"/>
    </sheetView>
  </sheetViews>
  <sheetFormatPr defaultRowHeight="15" x14ac:dyDescent="0.25"/>
  <cols>
    <col min="1" max="1" width="23.7109375" customWidth="1"/>
    <col min="2" max="2" width="12" bestFit="1" customWidth="1"/>
    <col min="11" max="11" width="19.7109375" customWidth="1"/>
    <col min="12" max="13" width="11.28515625" customWidth="1"/>
    <col min="14" max="14" width="10" customWidth="1"/>
    <col min="15" max="15" width="10.7109375" customWidth="1"/>
    <col min="16" max="17" width="14" customWidth="1"/>
    <col min="18" max="20" width="12" bestFit="1" customWidth="1"/>
    <col min="28" max="28" width="12" bestFit="1" customWidth="1"/>
    <col min="30" max="30" width="12" bestFit="1" customWidth="1"/>
  </cols>
  <sheetData>
    <row r="1" spans="1:21" ht="15.75" thickBot="1" x14ac:dyDescent="0.3">
      <c r="A1" s="10" t="s">
        <v>20</v>
      </c>
      <c r="B1" s="301" t="s">
        <v>19</v>
      </c>
      <c r="C1" s="301"/>
      <c r="D1" s="301"/>
      <c r="E1" s="301"/>
      <c r="F1" s="301"/>
      <c r="G1" s="302"/>
      <c r="H1" s="298" t="s">
        <v>24</v>
      </c>
      <c r="I1" s="297"/>
      <c r="J1" s="297"/>
      <c r="K1" s="10" t="s">
        <v>48</v>
      </c>
      <c r="L1" s="298" t="s">
        <v>49</v>
      </c>
      <c r="M1" s="299"/>
      <c r="N1" s="298" t="s">
        <v>50</v>
      </c>
      <c r="O1" s="297"/>
      <c r="P1" s="347" t="s">
        <v>50</v>
      </c>
      <c r="Q1" s="348"/>
      <c r="R1" s="348"/>
      <c r="S1" s="349"/>
      <c r="T1" s="139"/>
      <c r="U1" s="139"/>
    </row>
    <row r="2" spans="1:21" ht="15.75" thickBot="1" x14ac:dyDescent="0.3">
      <c r="A2" s="11" t="s">
        <v>21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s">
        <v>14</v>
      </c>
      <c r="H2" s="7" t="s">
        <v>25</v>
      </c>
      <c r="I2" s="8" t="s">
        <v>26</v>
      </c>
      <c r="J2" s="8" t="s">
        <v>27</v>
      </c>
      <c r="K2" s="88"/>
      <c r="L2" s="93"/>
      <c r="M2" s="94"/>
      <c r="N2" s="298" t="s">
        <v>59</v>
      </c>
      <c r="O2" s="297"/>
      <c r="P2" s="344" t="s">
        <v>61</v>
      </c>
      <c r="Q2" s="345"/>
      <c r="R2" s="345"/>
      <c r="S2" s="346"/>
      <c r="T2" s="139"/>
      <c r="U2" s="139"/>
    </row>
    <row r="3" spans="1:21" ht="15.75" thickBot="1" x14ac:dyDescent="0.3">
      <c r="A3" s="13" t="s">
        <v>16</v>
      </c>
      <c r="B3" s="14">
        <v>362</v>
      </c>
      <c r="C3" s="14">
        <v>737</v>
      </c>
      <c r="D3" s="14">
        <v>1465</v>
      </c>
      <c r="E3" s="14">
        <v>1452</v>
      </c>
      <c r="F3" s="14">
        <v>2740</v>
      </c>
      <c r="G3" s="15">
        <v>2214</v>
      </c>
      <c r="H3" s="5">
        <f>B3+C3</f>
        <v>1099</v>
      </c>
      <c r="I3">
        <f>D3+E3</f>
        <v>2917</v>
      </c>
      <c r="J3">
        <f>F3+G3</f>
        <v>4954</v>
      </c>
      <c r="K3" s="89"/>
      <c r="L3" s="91"/>
      <c r="M3" s="92"/>
      <c r="N3" s="91"/>
      <c r="O3" s="79"/>
      <c r="P3" s="350" t="s">
        <v>60</v>
      </c>
      <c r="Q3" s="351"/>
      <c r="R3" s="351"/>
      <c r="S3" s="352"/>
      <c r="T3" s="139"/>
      <c r="U3" s="139"/>
    </row>
    <row r="4" spans="1:21" ht="15.75" thickBot="1" x14ac:dyDescent="0.3">
      <c r="A4" s="11" t="s">
        <v>15</v>
      </c>
      <c r="B4" s="8">
        <v>43.4</v>
      </c>
      <c r="C4" s="8">
        <v>43.8</v>
      </c>
      <c r="D4" s="8">
        <v>45.7</v>
      </c>
      <c r="E4" s="8">
        <v>43.9</v>
      </c>
      <c r="F4" s="8">
        <v>44.6</v>
      </c>
      <c r="G4" s="9">
        <v>45.5</v>
      </c>
      <c r="H4" s="27"/>
      <c r="I4" s="28"/>
      <c r="J4" s="28"/>
      <c r="K4" s="90"/>
      <c r="L4" s="24" t="s">
        <v>1</v>
      </c>
      <c r="M4" s="26" t="s">
        <v>2</v>
      </c>
      <c r="N4" s="24" t="s">
        <v>1</v>
      </c>
      <c r="O4" s="25" t="s">
        <v>2</v>
      </c>
      <c r="P4" s="166" t="s">
        <v>62</v>
      </c>
      <c r="Q4" s="167" t="s">
        <v>63</v>
      </c>
      <c r="R4" s="167" t="s">
        <v>64</v>
      </c>
      <c r="S4" s="168" t="s">
        <v>65</v>
      </c>
      <c r="T4" s="139"/>
      <c r="U4" s="139"/>
    </row>
    <row r="5" spans="1:21" x14ac:dyDescent="0.25">
      <c r="A5" s="12" t="s">
        <v>18</v>
      </c>
      <c r="B5" s="20">
        <f t="shared" ref="B5:G5" si="0">B4/100*B3</f>
        <v>157.108</v>
      </c>
      <c r="C5" s="20">
        <f t="shared" si="0"/>
        <v>322.80599999999998</v>
      </c>
      <c r="D5" s="20">
        <f t="shared" si="0"/>
        <v>669.505</v>
      </c>
      <c r="E5" s="20">
        <f t="shared" si="0"/>
        <v>637.428</v>
      </c>
      <c r="F5" s="20">
        <f t="shared" si="0"/>
        <v>1222.04</v>
      </c>
      <c r="G5" s="21">
        <f t="shared" si="0"/>
        <v>1007.37</v>
      </c>
      <c r="H5" s="30">
        <f>B5+C5</f>
        <v>479.91399999999999</v>
      </c>
      <c r="I5" s="20">
        <f>D5+E5</f>
        <v>1306.933</v>
      </c>
      <c r="J5" s="20">
        <f>F5+G5</f>
        <v>2229.41</v>
      </c>
      <c r="K5" s="95">
        <v>930</v>
      </c>
      <c r="L5" s="97">
        <v>29</v>
      </c>
      <c r="M5" s="98">
        <v>72</v>
      </c>
      <c r="N5" s="97">
        <v>95</v>
      </c>
      <c r="O5" s="163">
        <v>179</v>
      </c>
      <c r="P5" s="169">
        <f>N5-L5+3.3</f>
        <v>69.3</v>
      </c>
      <c r="Q5" s="165">
        <f>O5-M5+3.3</f>
        <v>110.3</v>
      </c>
      <c r="R5" s="165">
        <v>49</v>
      </c>
      <c r="S5" s="170">
        <v>114</v>
      </c>
      <c r="T5" s="139"/>
      <c r="U5" s="139"/>
    </row>
    <row r="6" spans="1:21" ht="15.75" thickBot="1" x14ac:dyDescent="0.3">
      <c r="A6" s="11" t="s">
        <v>17</v>
      </c>
      <c r="B6" s="22">
        <f t="shared" ref="B6:G6" si="1">(1-B4/100)*B3</f>
        <v>204.89200000000002</v>
      </c>
      <c r="C6" s="22">
        <f t="shared" si="1"/>
        <v>414.19400000000002</v>
      </c>
      <c r="D6" s="22">
        <f t="shared" si="1"/>
        <v>795.49499999999989</v>
      </c>
      <c r="E6" s="22">
        <f t="shared" si="1"/>
        <v>814.57199999999989</v>
      </c>
      <c r="F6" s="22">
        <f t="shared" si="1"/>
        <v>1517.96</v>
      </c>
      <c r="G6" s="23">
        <f t="shared" si="1"/>
        <v>1206.6299999999999</v>
      </c>
      <c r="H6" s="31">
        <f>B6+C6</f>
        <v>619.08600000000001</v>
      </c>
      <c r="I6" s="22">
        <f>D6+E6</f>
        <v>1610.0669999999998</v>
      </c>
      <c r="J6" s="22">
        <f>F6+G6</f>
        <v>2724.59</v>
      </c>
      <c r="K6" s="96">
        <v>1404</v>
      </c>
      <c r="L6" s="99">
        <v>80</v>
      </c>
      <c r="M6" s="100">
        <v>112</v>
      </c>
      <c r="N6" s="99">
        <v>126</v>
      </c>
      <c r="O6" s="164">
        <v>213</v>
      </c>
      <c r="P6" s="171">
        <f>N6-L6+3.3</f>
        <v>49.3</v>
      </c>
      <c r="Q6" s="172">
        <f>O6-M6+3.3</f>
        <v>104.3</v>
      </c>
      <c r="R6" s="172">
        <v>97</v>
      </c>
      <c r="S6" s="160">
        <v>171</v>
      </c>
      <c r="T6" s="139"/>
      <c r="U6" s="139"/>
    </row>
    <row r="7" spans="1:21" ht="15.75" thickBot="1" x14ac:dyDescent="0.3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</row>
    <row r="8" spans="1:21" ht="15.75" thickBot="1" x14ac:dyDescent="0.3">
      <c r="A8" s="10" t="s">
        <v>22</v>
      </c>
      <c r="B8" s="301" t="s">
        <v>19</v>
      </c>
      <c r="C8" s="301"/>
      <c r="D8" s="301"/>
      <c r="E8" s="301"/>
      <c r="F8" s="301"/>
      <c r="G8" s="302"/>
      <c r="H8" s="298" t="s">
        <v>24</v>
      </c>
      <c r="I8" s="297"/>
      <c r="J8" s="299"/>
      <c r="K8" s="10" t="s">
        <v>48</v>
      </c>
      <c r="L8" s="298" t="s">
        <v>49</v>
      </c>
      <c r="M8" s="299"/>
      <c r="N8" s="298" t="s">
        <v>50</v>
      </c>
      <c r="O8" s="297"/>
      <c r="P8" s="347" t="s">
        <v>50</v>
      </c>
      <c r="Q8" s="348"/>
      <c r="R8" s="348"/>
      <c r="S8" s="349"/>
      <c r="T8" s="139"/>
      <c r="U8" s="139"/>
    </row>
    <row r="9" spans="1:21" ht="15.75" thickBot="1" x14ac:dyDescent="0.3">
      <c r="A9" s="11" t="s">
        <v>23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9" t="s">
        <v>14</v>
      </c>
      <c r="H9" s="7" t="s">
        <v>25</v>
      </c>
      <c r="I9" s="8" t="s">
        <v>26</v>
      </c>
      <c r="J9" s="9" t="s">
        <v>27</v>
      </c>
      <c r="K9" s="88"/>
      <c r="L9" s="93"/>
      <c r="M9" s="94"/>
      <c r="N9" s="298" t="s">
        <v>59</v>
      </c>
      <c r="O9" s="297"/>
      <c r="P9" s="344" t="s">
        <v>61</v>
      </c>
      <c r="Q9" s="345"/>
      <c r="R9" s="345"/>
      <c r="S9" s="346"/>
      <c r="T9" s="139"/>
      <c r="U9" s="139"/>
    </row>
    <row r="10" spans="1:21" ht="15.75" thickBot="1" x14ac:dyDescent="0.3">
      <c r="A10" s="13" t="s">
        <v>16</v>
      </c>
      <c r="B10" s="14">
        <v>64</v>
      </c>
      <c r="C10" s="14">
        <v>337</v>
      </c>
      <c r="D10" s="14">
        <v>630</v>
      </c>
      <c r="E10" s="14">
        <v>558</v>
      </c>
      <c r="F10" s="14">
        <v>620</v>
      </c>
      <c r="G10" s="15">
        <v>248</v>
      </c>
      <c r="H10" s="5">
        <f>B10+C10</f>
        <v>401</v>
      </c>
      <c r="I10">
        <f>D10+E10</f>
        <v>1188</v>
      </c>
      <c r="J10" s="6">
        <f>F10+G10</f>
        <v>868</v>
      </c>
      <c r="K10" s="89"/>
      <c r="L10" s="91"/>
      <c r="M10" s="92"/>
      <c r="N10" s="91"/>
      <c r="O10" s="79"/>
      <c r="P10" s="350" t="s">
        <v>60</v>
      </c>
      <c r="Q10" s="351"/>
      <c r="R10" s="351"/>
      <c r="S10" s="352"/>
      <c r="T10" s="139"/>
      <c r="U10" s="139"/>
    </row>
    <row r="11" spans="1:21" ht="15.75" thickBot="1" x14ac:dyDescent="0.3">
      <c r="A11" s="11" t="s">
        <v>15</v>
      </c>
      <c r="B11" s="8">
        <v>40.6</v>
      </c>
      <c r="C11" s="8">
        <v>40.700000000000003</v>
      </c>
      <c r="D11" s="8">
        <v>37.9</v>
      </c>
      <c r="E11" s="8">
        <v>38.4</v>
      </c>
      <c r="F11" s="8">
        <v>42.3</v>
      </c>
      <c r="G11" s="9">
        <v>45.6</v>
      </c>
      <c r="H11" s="27"/>
      <c r="I11" s="28"/>
      <c r="J11" s="29"/>
      <c r="K11" s="90"/>
      <c r="L11" s="24" t="s">
        <v>1</v>
      </c>
      <c r="M11" s="26" t="s">
        <v>2</v>
      </c>
      <c r="N11" s="24" t="s">
        <v>1</v>
      </c>
      <c r="O11" s="25" t="s">
        <v>2</v>
      </c>
      <c r="P11" s="166" t="s">
        <v>62</v>
      </c>
      <c r="Q11" s="167" t="s">
        <v>63</v>
      </c>
      <c r="R11" s="167" t="s">
        <v>64</v>
      </c>
      <c r="S11" s="168" t="s">
        <v>65</v>
      </c>
      <c r="T11" s="139"/>
      <c r="U11" s="139"/>
    </row>
    <row r="12" spans="1:21" x14ac:dyDescent="0.25">
      <c r="A12" s="12" t="s">
        <v>18</v>
      </c>
      <c r="B12" s="20">
        <f t="shared" ref="B12:G12" si="2">B11/100*B10</f>
        <v>25.984000000000002</v>
      </c>
      <c r="C12" s="20">
        <f t="shared" si="2"/>
        <v>137.15900000000002</v>
      </c>
      <c r="D12" s="20">
        <f t="shared" si="2"/>
        <v>238.77</v>
      </c>
      <c r="E12" s="20">
        <f t="shared" si="2"/>
        <v>214.27199999999999</v>
      </c>
      <c r="F12" s="20">
        <f t="shared" si="2"/>
        <v>262.26</v>
      </c>
      <c r="G12" s="21">
        <f t="shared" si="2"/>
        <v>113.08800000000001</v>
      </c>
      <c r="H12" s="30">
        <f>B12+C12</f>
        <v>163.14300000000003</v>
      </c>
      <c r="I12" s="20">
        <f>D12+E12</f>
        <v>453.04200000000003</v>
      </c>
      <c r="J12" s="21">
        <f>F12+G12</f>
        <v>375.34800000000001</v>
      </c>
      <c r="K12" s="87">
        <v>237</v>
      </c>
      <c r="L12" s="97">
        <v>8</v>
      </c>
      <c r="M12" s="98">
        <v>35</v>
      </c>
      <c r="N12" s="97">
        <v>18</v>
      </c>
      <c r="O12" s="163">
        <v>65</v>
      </c>
      <c r="P12" s="169">
        <f>N12-L12</f>
        <v>10</v>
      </c>
      <c r="Q12" s="165">
        <f>O12-M12+13.8</f>
        <v>43.8</v>
      </c>
      <c r="R12" s="165">
        <v>10</v>
      </c>
      <c r="S12" s="170">
        <v>45</v>
      </c>
      <c r="T12" s="139"/>
      <c r="U12" s="139"/>
    </row>
    <row r="13" spans="1:21" ht="15.75" thickBot="1" x14ac:dyDescent="0.3">
      <c r="A13" s="11" t="s">
        <v>17</v>
      </c>
      <c r="B13" s="22">
        <f t="shared" ref="B13:G13" si="3">(1-B11/100)*B10</f>
        <v>38.015999999999998</v>
      </c>
      <c r="C13" s="22">
        <f t="shared" si="3"/>
        <v>199.84099999999998</v>
      </c>
      <c r="D13" s="22">
        <f t="shared" si="3"/>
        <v>391.23</v>
      </c>
      <c r="E13" s="22">
        <f t="shared" si="3"/>
        <v>343.72800000000001</v>
      </c>
      <c r="F13" s="22">
        <f t="shared" si="3"/>
        <v>357.73999999999995</v>
      </c>
      <c r="G13" s="23">
        <f t="shared" si="3"/>
        <v>134.91200000000001</v>
      </c>
      <c r="H13" s="31">
        <f>B13+C13</f>
        <v>237.85699999999997</v>
      </c>
      <c r="I13" s="22">
        <f>D13+E13</f>
        <v>734.95800000000008</v>
      </c>
      <c r="J13" s="23">
        <f>F13+G13</f>
        <v>492.65199999999993</v>
      </c>
      <c r="K13" s="86">
        <v>488</v>
      </c>
      <c r="L13" s="99">
        <v>16</v>
      </c>
      <c r="M13" s="100">
        <v>87</v>
      </c>
      <c r="N13" s="99">
        <v>24</v>
      </c>
      <c r="O13" s="164">
        <v>115</v>
      </c>
      <c r="P13" s="171">
        <f>N13-L13</f>
        <v>8</v>
      </c>
      <c r="Q13" s="172">
        <f>O13-M13+13.8</f>
        <v>41.8</v>
      </c>
      <c r="R13" s="172">
        <v>15</v>
      </c>
      <c r="S13" s="160">
        <v>91</v>
      </c>
      <c r="T13" s="139"/>
      <c r="U13" s="139"/>
    </row>
    <row r="14" spans="1:21" x14ac:dyDescent="0.25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</row>
    <row r="15" spans="1:21" x14ac:dyDescent="0.25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1" x14ac:dyDescent="0.25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1:21" x14ac:dyDescent="0.25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</row>
    <row r="18" spans="1:21" ht="15.75" thickBot="1" x14ac:dyDescent="0.3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</row>
    <row r="19" spans="1:21" ht="15.75" thickBot="1" x14ac:dyDescent="0.3">
      <c r="A19" s="10" t="s">
        <v>20</v>
      </c>
      <c r="B19" s="300" t="s">
        <v>19</v>
      </c>
      <c r="C19" s="301"/>
      <c r="D19" s="301"/>
      <c r="E19" s="301"/>
      <c r="F19" s="301"/>
      <c r="G19" s="301"/>
      <c r="H19" s="298" t="s">
        <v>24</v>
      </c>
      <c r="I19" s="297"/>
      <c r="J19" s="299"/>
      <c r="K19" s="298" t="s">
        <v>58</v>
      </c>
      <c r="L19" s="297"/>
      <c r="M19" s="299"/>
      <c r="P19" s="139"/>
      <c r="Q19" s="139"/>
      <c r="R19" s="139"/>
      <c r="S19" s="139"/>
      <c r="T19" s="139"/>
      <c r="U19" s="139"/>
    </row>
    <row r="20" spans="1:21" ht="15.75" thickBot="1" x14ac:dyDescent="0.3">
      <c r="A20" s="11" t="s">
        <v>21</v>
      </c>
      <c r="B20" s="7" t="s">
        <v>9</v>
      </c>
      <c r="C20" s="8" t="s">
        <v>10</v>
      </c>
      <c r="D20" s="8" t="s">
        <v>11</v>
      </c>
      <c r="E20" s="8" t="s">
        <v>12</v>
      </c>
      <c r="F20" s="8" t="s">
        <v>13</v>
      </c>
      <c r="G20" s="8" t="s">
        <v>14</v>
      </c>
      <c r="H20" s="7" t="s">
        <v>25</v>
      </c>
      <c r="I20" s="8" t="s">
        <v>26</v>
      </c>
      <c r="J20" s="9" t="s">
        <v>27</v>
      </c>
      <c r="K20" s="7" t="s">
        <v>25</v>
      </c>
      <c r="L20" s="8" t="s">
        <v>26</v>
      </c>
      <c r="M20" s="9" t="s">
        <v>27</v>
      </c>
      <c r="P20" s="139"/>
      <c r="Q20" s="139"/>
      <c r="R20" s="139"/>
      <c r="S20" s="139"/>
      <c r="T20" s="139"/>
      <c r="U20" s="139"/>
    </row>
    <row r="21" spans="1:21" x14ac:dyDescent="0.25">
      <c r="A21" s="12" t="s">
        <v>54</v>
      </c>
      <c r="B21" s="30">
        <v>29</v>
      </c>
      <c r="C21" s="20">
        <v>72</v>
      </c>
      <c r="D21" s="20">
        <v>154</v>
      </c>
      <c r="E21" s="20">
        <v>139</v>
      </c>
      <c r="F21" s="20">
        <v>285</v>
      </c>
      <c r="G21" s="20">
        <v>251</v>
      </c>
      <c r="H21" s="102">
        <f>B21+C21</f>
        <v>101</v>
      </c>
      <c r="I21" s="103">
        <f>D21+E21</f>
        <v>293</v>
      </c>
      <c r="J21" s="104">
        <f>F21+G21</f>
        <v>536</v>
      </c>
      <c r="K21" s="120">
        <f>H21/H23</f>
        <v>1.2930482652669313E-2</v>
      </c>
      <c r="L21" s="108">
        <f t="shared" ref="L21:M21" si="4">I21/I23</f>
        <v>1.4039963582347022E-2</v>
      </c>
      <c r="M21" s="109">
        <f t="shared" si="4"/>
        <v>1.4329635075524663E-2</v>
      </c>
      <c r="N21">
        <f>L21/$K$21</f>
        <v>1.0858035202149761</v>
      </c>
      <c r="O21">
        <f>M21/$K$21</f>
        <v>1.1082057383655757</v>
      </c>
      <c r="P21" s="139"/>
      <c r="Q21" s="139"/>
      <c r="R21" s="139"/>
      <c r="S21" s="139"/>
      <c r="T21" s="139"/>
      <c r="U21" s="139"/>
    </row>
    <row r="22" spans="1:21" ht="15.75" thickBot="1" x14ac:dyDescent="0.3">
      <c r="A22" s="11" t="s">
        <v>55</v>
      </c>
      <c r="B22" s="31">
        <v>80</v>
      </c>
      <c r="C22" s="22">
        <v>112</v>
      </c>
      <c r="D22" s="22">
        <v>232</v>
      </c>
      <c r="E22" s="22">
        <v>202</v>
      </c>
      <c r="F22" s="22">
        <v>439</v>
      </c>
      <c r="G22" s="22">
        <v>339</v>
      </c>
      <c r="H22" s="31">
        <f>B22+C22</f>
        <v>192</v>
      </c>
      <c r="I22" s="22">
        <f>D22+E22</f>
        <v>434</v>
      </c>
      <c r="J22" s="23">
        <f>F22+G22</f>
        <v>778</v>
      </c>
      <c r="K22" s="117">
        <f>H22/H24</f>
        <v>1.9595835884874464E-2</v>
      </c>
      <c r="L22" s="118">
        <f t="shared" ref="L22" si="5">I22/I24</f>
        <v>1.7082578918365739E-2</v>
      </c>
      <c r="M22" s="119">
        <f t="shared" ref="M22" si="6">J22/J24</f>
        <v>1.7871910318845906E-2</v>
      </c>
      <c r="N22">
        <f>L22/$K$21</f>
        <v>1.321109147835196</v>
      </c>
      <c r="O22">
        <f>M22/$K$21</f>
        <v>1.3821533811931224</v>
      </c>
      <c r="P22" s="139"/>
      <c r="Q22" s="139"/>
      <c r="R22" s="139"/>
      <c r="S22" s="139"/>
      <c r="T22" s="139"/>
      <c r="U22" s="139"/>
    </row>
    <row r="23" spans="1:21" x14ac:dyDescent="0.25">
      <c r="A23" s="12" t="s">
        <v>56</v>
      </c>
      <c r="B23" s="30">
        <v>2397</v>
      </c>
      <c r="C23" s="20">
        <v>5414</v>
      </c>
      <c r="D23" s="20">
        <v>10677</v>
      </c>
      <c r="E23" s="20">
        <v>10192</v>
      </c>
      <c r="F23" s="20">
        <v>20344</v>
      </c>
      <c r="G23" s="20">
        <v>17061</v>
      </c>
      <c r="H23" s="102">
        <f t="shared" ref="H23:H24" si="7">B23+C23</f>
        <v>7811</v>
      </c>
      <c r="I23" s="103">
        <f t="shared" ref="I23:I24" si="8">D23+E23</f>
        <v>20869</v>
      </c>
      <c r="J23" s="104">
        <f t="shared" ref="J23:J24" si="9">F23+G23</f>
        <v>37405</v>
      </c>
      <c r="K23" s="140"/>
      <c r="L23" s="139"/>
      <c r="M23" s="139"/>
      <c r="N23" s="139"/>
      <c r="O23" s="139"/>
      <c r="P23" s="139"/>
      <c r="Q23" s="139"/>
      <c r="R23" s="139"/>
      <c r="S23" s="139"/>
      <c r="T23" s="139"/>
      <c r="U23" s="139"/>
    </row>
    <row r="24" spans="1:21" ht="15.75" thickBot="1" x14ac:dyDescent="0.3">
      <c r="A24" s="11" t="s">
        <v>57</v>
      </c>
      <c r="B24" s="31">
        <v>3215</v>
      </c>
      <c r="C24" s="22">
        <v>6583</v>
      </c>
      <c r="D24" s="22">
        <v>12508</v>
      </c>
      <c r="E24" s="22">
        <v>12898</v>
      </c>
      <c r="F24" s="22">
        <v>24060</v>
      </c>
      <c r="G24" s="22">
        <v>19472</v>
      </c>
      <c r="H24" s="31">
        <f t="shared" si="7"/>
        <v>9798</v>
      </c>
      <c r="I24" s="22">
        <f t="shared" si="8"/>
        <v>25406</v>
      </c>
      <c r="J24" s="23">
        <f t="shared" si="9"/>
        <v>43532</v>
      </c>
      <c r="K24" s="140"/>
      <c r="L24" s="139"/>
      <c r="M24" s="139"/>
      <c r="N24" s="139"/>
      <c r="O24" s="139"/>
      <c r="P24" s="139"/>
      <c r="Q24" s="139"/>
      <c r="R24" s="139"/>
      <c r="S24" s="139"/>
      <c r="T24" s="139"/>
      <c r="U24" s="139"/>
    </row>
    <row r="25" spans="1:21" ht="15.75" thickBot="1" x14ac:dyDescent="0.3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</row>
    <row r="26" spans="1:21" ht="15.75" thickBot="1" x14ac:dyDescent="0.3">
      <c r="A26" s="10" t="s">
        <v>22</v>
      </c>
      <c r="B26" s="138" t="s">
        <v>19</v>
      </c>
      <c r="C26" s="3"/>
      <c r="D26" s="3"/>
      <c r="E26" s="3"/>
      <c r="F26" s="3"/>
      <c r="G26" s="3"/>
      <c r="H26" s="24" t="s">
        <v>24</v>
      </c>
      <c r="I26" s="25"/>
      <c r="J26" s="26"/>
      <c r="K26" s="25" t="s">
        <v>58</v>
      </c>
      <c r="L26" s="25"/>
      <c r="M26" s="26"/>
      <c r="P26" s="139"/>
      <c r="Q26" s="139"/>
      <c r="R26" s="139"/>
      <c r="S26" s="139"/>
      <c r="T26" s="139"/>
      <c r="U26" s="139"/>
    </row>
    <row r="27" spans="1:21" ht="15.75" thickBot="1" x14ac:dyDescent="0.3">
      <c r="A27" s="11" t="s">
        <v>23</v>
      </c>
      <c r="B27" s="7" t="s">
        <v>9</v>
      </c>
      <c r="C27" s="8" t="s">
        <v>10</v>
      </c>
      <c r="D27" s="8" t="s">
        <v>11</v>
      </c>
      <c r="E27" s="8" t="s">
        <v>12</v>
      </c>
      <c r="F27" s="8" t="s">
        <v>13</v>
      </c>
      <c r="G27" s="8" t="s">
        <v>14</v>
      </c>
      <c r="H27" s="7" t="s">
        <v>25</v>
      </c>
      <c r="I27" s="8" t="s">
        <v>26</v>
      </c>
      <c r="J27" s="9" t="s">
        <v>27</v>
      </c>
      <c r="K27" s="8" t="s">
        <v>25</v>
      </c>
      <c r="L27" s="8" t="s">
        <v>26</v>
      </c>
      <c r="M27" s="9" t="s">
        <v>27</v>
      </c>
      <c r="P27" s="139"/>
      <c r="Q27" s="139"/>
      <c r="R27" s="139"/>
      <c r="S27" s="139"/>
      <c r="T27" s="139"/>
      <c r="U27" s="139"/>
    </row>
    <row r="28" spans="1:21" x14ac:dyDescent="0.25">
      <c r="A28" s="12" t="s">
        <v>54</v>
      </c>
      <c r="B28" s="30">
        <v>8</v>
      </c>
      <c r="C28" s="20">
        <v>35</v>
      </c>
      <c r="D28" s="20">
        <v>51</v>
      </c>
      <c r="E28" s="20">
        <v>52</v>
      </c>
      <c r="F28" s="20">
        <v>67</v>
      </c>
      <c r="G28" s="20">
        <v>24</v>
      </c>
      <c r="H28" s="102">
        <f>B28+C28</f>
        <v>43</v>
      </c>
      <c r="I28" s="103">
        <f>D28+E28</f>
        <v>103</v>
      </c>
      <c r="J28" s="104">
        <f>F28+G28</f>
        <v>91</v>
      </c>
      <c r="K28" s="108">
        <f>H28/H30</f>
        <v>1.9205002233139794E-2</v>
      </c>
      <c r="L28" s="108">
        <f t="shared" ref="L28:L29" si="10">I28/I30</f>
        <v>1.6437918927545484E-2</v>
      </c>
      <c r="M28" s="109">
        <f t="shared" ref="M28:M29" si="11">J28/J30</f>
        <v>1.6987119656524174E-2</v>
      </c>
      <c r="N28">
        <f>L28/$K$28</f>
        <v>0.8559186157854497</v>
      </c>
      <c r="O28">
        <f>M28/$K$28</f>
        <v>0.88451537002227032</v>
      </c>
      <c r="P28" s="139"/>
      <c r="Q28" s="139"/>
      <c r="R28" s="139"/>
      <c r="S28" s="139"/>
      <c r="T28" s="139"/>
      <c r="U28" s="139"/>
    </row>
    <row r="29" spans="1:21" ht="15.75" thickBot="1" x14ac:dyDescent="0.3">
      <c r="A29" s="11" t="s">
        <v>55</v>
      </c>
      <c r="B29" s="31">
        <v>16</v>
      </c>
      <c r="C29" s="22">
        <v>87</v>
      </c>
      <c r="D29" s="22">
        <v>140</v>
      </c>
      <c r="E29" s="22">
        <v>122</v>
      </c>
      <c r="F29" s="22">
        <v>92</v>
      </c>
      <c r="G29" s="22">
        <v>31</v>
      </c>
      <c r="H29" s="31">
        <f>B29+C29</f>
        <v>103</v>
      </c>
      <c r="I29" s="22">
        <f>D29+E29</f>
        <v>262</v>
      </c>
      <c r="J29" s="23">
        <f>F29+G29</f>
        <v>123</v>
      </c>
      <c r="K29" s="118">
        <f>H29/H31</f>
        <v>3.1987577639751553E-2</v>
      </c>
      <c r="L29" s="118">
        <f t="shared" si="10"/>
        <v>2.7872340425531914E-2</v>
      </c>
      <c r="M29" s="119">
        <f t="shared" si="11"/>
        <v>1.9200749297533563E-2</v>
      </c>
      <c r="N29">
        <f>L29/$K$29</f>
        <v>0.87134889485643463</v>
      </c>
      <c r="O29">
        <f>M29/$K$29</f>
        <v>0.60025643435007836</v>
      </c>
      <c r="P29" s="139"/>
      <c r="Q29" s="139"/>
      <c r="R29" s="139"/>
      <c r="S29" s="139"/>
      <c r="T29" s="139"/>
      <c r="U29" s="139"/>
    </row>
    <row r="30" spans="1:21" x14ac:dyDescent="0.25">
      <c r="A30" s="12" t="s">
        <v>56</v>
      </c>
      <c r="B30" s="30">
        <v>316</v>
      </c>
      <c r="C30" s="20">
        <v>1923</v>
      </c>
      <c r="D30" s="20">
        <v>3352</v>
      </c>
      <c r="E30" s="20">
        <v>2914</v>
      </c>
      <c r="F30" s="20">
        <v>3761</v>
      </c>
      <c r="G30" s="20">
        <v>1596</v>
      </c>
      <c r="H30" s="30">
        <f t="shared" ref="H30:H31" si="12">B30+C30</f>
        <v>2239</v>
      </c>
      <c r="I30" s="20">
        <f t="shared" ref="I30:I31" si="13">D30+E30</f>
        <v>6266</v>
      </c>
      <c r="J30" s="21">
        <f t="shared" ref="J30:J31" si="14">F30+G30</f>
        <v>5357</v>
      </c>
      <c r="K30" s="20"/>
      <c r="L30" s="20"/>
      <c r="M30" s="20"/>
      <c r="P30" s="139"/>
      <c r="Q30" s="139"/>
      <c r="R30" s="139"/>
      <c r="S30" s="139"/>
      <c r="T30" s="139"/>
      <c r="U30" s="139"/>
    </row>
    <row r="31" spans="1:21" ht="15.75" thickBot="1" x14ac:dyDescent="0.3">
      <c r="A31" s="11" t="s">
        <v>57</v>
      </c>
      <c r="B31" s="31">
        <v>463</v>
      </c>
      <c r="C31" s="22">
        <v>2757</v>
      </c>
      <c r="D31" s="22">
        <v>5096</v>
      </c>
      <c r="E31" s="22">
        <v>4304</v>
      </c>
      <c r="F31" s="22">
        <v>4601</v>
      </c>
      <c r="G31" s="22">
        <v>1805</v>
      </c>
      <c r="H31" s="31">
        <f t="shared" si="12"/>
        <v>3220</v>
      </c>
      <c r="I31" s="22">
        <f t="shared" si="13"/>
        <v>9400</v>
      </c>
      <c r="J31" s="23">
        <f t="shared" si="14"/>
        <v>6406</v>
      </c>
      <c r="K31" s="20"/>
      <c r="L31" s="20"/>
      <c r="M31" s="20"/>
      <c r="P31" s="139"/>
      <c r="Q31" s="139"/>
      <c r="R31" s="139"/>
      <c r="S31" s="139"/>
      <c r="T31" s="139"/>
      <c r="U31" s="139"/>
    </row>
    <row r="32" spans="1:21" x14ac:dyDescent="0.25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</row>
    <row r="33" spans="1:21" x14ac:dyDescent="0.25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</row>
    <row r="34" spans="1:21" x14ac:dyDescent="0.25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</row>
    <row r="35" spans="1:21" x14ac:dyDescent="0.25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</row>
    <row r="36" spans="1:21" x14ac:dyDescent="0.25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</row>
    <row r="37" spans="1:21" x14ac:dyDescent="0.25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</row>
    <row r="38" spans="1:21" x14ac:dyDescent="0.25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</row>
    <row r="39" spans="1:21" x14ac:dyDescent="0.25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</row>
  </sheetData>
  <mergeCells count="19">
    <mergeCell ref="P2:S2"/>
    <mergeCell ref="P1:S1"/>
    <mergeCell ref="P3:S3"/>
    <mergeCell ref="K19:M19"/>
    <mergeCell ref="N9:O9"/>
    <mergeCell ref="N2:O2"/>
    <mergeCell ref="P8:S8"/>
    <mergeCell ref="P9:S9"/>
    <mergeCell ref="P10:S10"/>
    <mergeCell ref="N1:O1"/>
    <mergeCell ref="L8:M8"/>
    <mergeCell ref="N8:O8"/>
    <mergeCell ref="L1:M1"/>
    <mergeCell ref="B19:G19"/>
    <mergeCell ref="H19:J19"/>
    <mergeCell ref="B1:G1"/>
    <mergeCell ref="B8:G8"/>
    <mergeCell ref="H1:J1"/>
    <mergeCell ref="H8:J8"/>
  </mergeCells>
  <pageMargins left="0.7" right="0.7" top="0.75" bottom="0.75" header="0.3" footer="0.3"/>
  <headerFooter>
    <oddFooter>&amp;L_x000D_&amp;1#&amp;"Calibri"&amp;10&amp;K000000 Classification: Internal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A026-3F35-449E-BDA7-44E765EED87F}">
  <sheetPr>
    <tabColor theme="0" tint="-4.9989318521683403E-2"/>
  </sheetPr>
  <dimension ref="A1:I8"/>
  <sheetViews>
    <sheetView zoomScale="130" zoomScaleNormal="130" workbookViewId="0">
      <selection activeCell="F8" sqref="F8"/>
    </sheetView>
  </sheetViews>
  <sheetFormatPr defaultRowHeight="15" x14ac:dyDescent="0.25"/>
  <cols>
    <col min="3" max="3" width="10.42578125" customWidth="1"/>
    <col min="4" max="4" width="13.28515625" customWidth="1"/>
    <col min="5" max="5" width="17.5703125" customWidth="1"/>
    <col min="6" max="6" width="12" bestFit="1" customWidth="1"/>
    <col min="7" max="8" width="10" customWidth="1"/>
  </cols>
  <sheetData>
    <row r="1" spans="1:9" x14ac:dyDescent="0.25">
      <c r="A1" s="85" t="s">
        <v>0</v>
      </c>
      <c r="B1" s="85" t="s">
        <v>52</v>
      </c>
      <c r="C1" s="85" t="s">
        <v>111</v>
      </c>
      <c r="D1" s="85" t="s">
        <v>112</v>
      </c>
      <c r="E1" s="85" t="s">
        <v>109</v>
      </c>
      <c r="F1" s="85" t="s">
        <v>106</v>
      </c>
      <c r="G1" s="85" t="s">
        <v>108</v>
      </c>
      <c r="H1" s="85" t="s">
        <v>109</v>
      </c>
      <c r="I1" s="85" t="s">
        <v>105</v>
      </c>
    </row>
    <row r="2" spans="1:9" x14ac:dyDescent="0.25">
      <c r="A2" s="85" t="s">
        <v>2</v>
      </c>
      <c r="B2" s="85">
        <v>9.4022299999999994</v>
      </c>
      <c r="C2" s="85">
        <f>B2/1000</f>
        <v>9.4022299999999993E-3</v>
      </c>
      <c r="D2" s="85">
        <v>0.40200510204081702</v>
      </c>
      <c r="E2" s="278">
        <f>1-EXP(-C2)</f>
        <v>9.358167239715498E-3</v>
      </c>
      <c r="F2" s="85" t="s">
        <v>107</v>
      </c>
      <c r="G2" s="85">
        <f ca="1">NORMINV(RAND(),B2,D2)/1000</f>
        <v>9.8502317449128286E-3</v>
      </c>
      <c r="H2" s="85">
        <f ca="1">1-EXP(-G2)</f>
        <v>9.8018771105562452E-3</v>
      </c>
      <c r="I2" s="85" t="s">
        <v>107</v>
      </c>
    </row>
    <row r="3" spans="1:9" x14ac:dyDescent="0.25">
      <c r="A3" s="85" t="s">
        <v>3</v>
      </c>
      <c r="B3" s="85">
        <v>8.9561499999999992</v>
      </c>
      <c r="C3" s="85">
        <f t="shared" ref="C3:C4" si="0">B3/1000</f>
        <v>8.9561499999999995E-3</v>
      </c>
      <c r="D3" s="85">
        <v>0.46900510204081702</v>
      </c>
      <c r="E3" s="278">
        <f t="shared" ref="E3:E4" si="1">1-EXP(-C3)</f>
        <v>8.9161631536958108E-3</v>
      </c>
      <c r="F3" s="85">
        <f>E3/$E$2</f>
        <v>0.95276809286503783</v>
      </c>
      <c r="G3" s="85">
        <f t="shared" ref="G3:G4" ca="1" si="2">NORMINV(RAND(),B3,D3)/1000</f>
        <v>9.5193095291195642E-3</v>
      </c>
      <c r="H3" s="85">
        <f t="shared" ref="H3:H4" ca="1" si="3">1-EXP(-G3)</f>
        <v>9.474144329617129E-3</v>
      </c>
      <c r="I3" s="85">
        <f ca="1">H3/H2</f>
        <v>0.96656428383639292</v>
      </c>
    </row>
    <row r="4" spans="1:9" x14ac:dyDescent="0.25">
      <c r="A4" s="85" t="s">
        <v>51</v>
      </c>
      <c r="B4" s="85">
        <v>8.6316766666666709</v>
      </c>
      <c r="C4" s="85">
        <f t="shared" si="0"/>
        <v>8.6316766666666711E-3</v>
      </c>
      <c r="D4" s="85">
        <v>0.49142517006802799</v>
      </c>
      <c r="E4" s="278">
        <f t="shared" si="1"/>
        <v>8.5945306997862181E-3</v>
      </c>
      <c r="F4" s="85">
        <f>E4/$E$2</f>
        <v>0.91839892145884583</v>
      </c>
      <c r="G4" s="85">
        <f t="shared" ca="1" si="2"/>
        <v>8.2891501722512535E-3</v>
      </c>
      <c r="H4" s="85">
        <f t="shared" ca="1" si="3"/>
        <v>8.2548898951760874E-3</v>
      </c>
      <c r="I4" s="85">
        <f ca="1">G4/G2</f>
        <v>0.84151828981406462</v>
      </c>
    </row>
    <row r="6" spans="1:9" x14ac:dyDescent="0.25">
      <c r="A6" t="s">
        <v>52</v>
      </c>
      <c r="B6" t="s">
        <v>110</v>
      </c>
    </row>
    <row r="8" spans="1:9" x14ac:dyDescent="0.25">
      <c r="D8" s="277"/>
    </row>
  </sheetData>
  <pageMargins left="0.7" right="0.7" top="0.75" bottom="0.75" header="0.3" footer="0.3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RR</vt:lpstr>
      <vt:lpstr>Combine_uw_no_KM</vt:lpstr>
      <vt:lpstr>Censoring_mid_KM</vt:lpstr>
      <vt:lpstr>Censoring_mid_Plots</vt:lpstr>
      <vt:lpstr>No censoring_KM</vt:lpstr>
      <vt:lpstr>No censoring_Plots</vt:lpstr>
      <vt:lpstr>Observed_KM</vt:lpstr>
      <vt:lpstr>Cohort</vt:lpstr>
      <vt:lpstr>Non_diab_mort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Milkovska</cp:lastModifiedBy>
  <dcterms:created xsi:type="dcterms:W3CDTF">2015-06-05T18:17:20Z</dcterms:created>
  <dcterms:modified xsi:type="dcterms:W3CDTF">2023-07-12T12:52:04Z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2023-07-12T12:51:52Z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18a9e8e5-0f51-4aa3-a58e-ba8a7c3a20f6</vt:lpwstr>
  </property>
  <property fmtid="{D5CDD505-2E9C-101B-9397-08002B2CF9AE}" pid="8" name="MSIP_Label_8772ba27-cab8-4042-a351-a31f6e4eacdc_ContentBits">
    <vt:lpwstr>2</vt:lpwstr>
  </property>
</Properties>
</file>