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440" windowHeight="7755"/>
  </bookViews>
  <sheets>
    <sheet name="Sheet1" sheetId="1" r:id="rId1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1" i="1"/>
  <c r="E60"/>
  <c r="E59"/>
  <c r="E58"/>
  <c r="E57"/>
  <c r="E50"/>
  <c r="G54"/>
  <c r="G53"/>
  <c r="G44"/>
  <c r="G45" s="1"/>
  <c r="G52"/>
  <c r="G51"/>
  <c r="G50"/>
  <c r="E54"/>
  <c r="E53"/>
  <c r="E52"/>
  <c r="E51"/>
  <c r="E44"/>
  <c r="E45"/>
  <c r="G47"/>
  <c r="G46"/>
  <c r="G40"/>
  <c r="G43"/>
  <c r="E47"/>
  <c r="E46"/>
  <c r="E39"/>
  <c r="E43"/>
  <c r="G39"/>
  <c r="E40"/>
  <c r="G37"/>
  <c r="E37"/>
  <c r="G36"/>
  <c r="G35"/>
  <c r="E36"/>
  <c r="E35"/>
</calcChain>
</file>

<file path=xl/sharedStrings.xml><?xml version="1.0" encoding="utf-8"?>
<sst xmlns="http://schemas.openxmlformats.org/spreadsheetml/2006/main" count="148" uniqueCount="79">
  <si>
    <t>102/61</t>
  </si>
  <si>
    <t>kön</t>
  </si>
  <si>
    <t>kvinna</t>
  </si>
  <si>
    <t>man</t>
  </si>
  <si>
    <t>tränar minst 3 ggr/vecka</t>
  </si>
  <si>
    <t>nej</t>
  </si>
  <si>
    <t>ja</t>
  </si>
  <si>
    <t>110/75</t>
  </si>
  <si>
    <t>110/80</t>
  </si>
  <si>
    <t>121/61</t>
  </si>
  <si>
    <t>120/70</t>
  </si>
  <si>
    <t>105/67</t>
  </si>
  <si>
    <t>107/63</t>
  </si>
  <si>
    <t>115/61</t>
  </si>
  <si>
    <t>118/78</t>
  </si>
  <si>
    <t>121/70</t>
  </si>
  <si>
    <t>122/76</t>
  </si>
  <si>
    <t>108/58</t>
  </si>
  <si>
    <t>117/70</t>
  </si>
  <si>
    <t>120/75</t>
  </si>
  <si>
    <t>130/84</t>
  </si>
  <si>
    <t>168/76</t>
  </si>
  <si>
    <t>168/113</t>
  </si>
  <si>
    <t>163/90</t>
  </si>
  <si>
    <t>146/95</t>
  </si>
  <si>
    <t>124/70</t>
  </si>
  <si>
    <t>148/97</t>
  </si>
  <si>
    <t>131/70</t>
  </si>
  <si>
    <t>130/85</t>
  </si>
  <si>
    <t>125/73</t>
  </si>
  <si>
    <t>148/91</t>
  </si>
  <si>
    <t>123/73</t>
  </si>
  <si>
    <t>128/74</t>
  </si>
  <si>
    <t>Tid för åter-ställning [min]</t>
  </si>
  <si>
    <t>arbetstryck [mm Hg]</t>
  </si>
  <si>
    <t>arbetspuls [slag/min]</t>
  </si>
  <si>
    <t>vilotryck [mm Hg]</t>
  </si>
  <si>
    <t>vilopuls [slag/min]</t>
  </si>
  <si>
    <t>-</t>
  </si>
  <si>
    <t>114/73</t>
  </si>
  <si>
    <t>148/83</t>
  </si>
  <si>
    <t>140/90</t>
  </si>
  <si>
    <t>145/97</t>
  </si>
  <si>
    <t>135/80</t>
  </si>
  <si>
    <t>102/72</t>
  </si>
  <si>
    <t>115/75</t>
  </si>
  <si>
    <t>93/60</t>
  </si>
  <si>
    <t>110/62</t>
  </si>
  <si>
    <t>108/70</t>
  </si>
  <si>
    <t>142/99</t>
  </si>
  <si>
    <t>167/99</t>
  </si>
  <si>
    <t>141/89</t>
  </si>
  <si>
    <t>121/76</t>
  </si>
  <si>
    <t>123/76</t>
  </si>
  <si>
    <t>116/69</t>
  </si>
  <si>
    <t>103/69</t>
  </si>
  <si>
    <t>80/60</t>
  </si>
  <si>
    <t>100/60</t>
  </si>
  <si>
    <t>99/69</t>
  </si>
  <si>
    <t>95/61</t>
  </si>
  <si>
    <t>127/84</t>
  </si>
  <si>
    <t>91/67</t>
  </si>
  <si>
    <t>106/74</t>
  </si>
  <si>
    <t>108/63</t>
  </si>
  <si>
    <t>119/100</t>
  </si>
  <si>
    <t>131/75</t>
  </si>
  <si>
    <t>tjejer medel:</t>
  </si>
  <si>
    <t>Killar medel:</t>
  </si>
  <si>
    <t>total medel:</t>
  </si>
  <si>
    <t>tränad medel:</t>
  </si>
  <si>
    <t>otränad medel:</t>
  </si>
  <si>
    <t>Tjejer medel:</t>
  </si>
  <si>
    <t>Otränad medel:</t>
  </si>
  <si>
    <t>Tränad medel:</t>
  </si>
  <si>
    <t>Puls</t>
  </si>
  <si>
    <t>Tryck (systole)</t>
  </si>
  <si>
    <t>Tryck (Diastole)</t>
  </si>
  <si>
    <t>Total medel:</t>
  </si>
  <si>
    <t>Tid för återställning :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</si>
</sst>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right"/>
    </xf>
    <xf numFmtId="0" fontId="0" fillId="0" borderId="3" xfId="0" applyFill="1" applyBorder="1" applyAlignment="1">
      <alignment vertical="center"/>
    </xf>
    <xf numFmtId="0" fontId="0" fillId="0" borderId="4" xfId="0" applyBorder="1"/>
    <xf numFmtId="0" fontId="0" fillId="0" borderId="4" xfId="0" applyBorder="1" applyAlignment="1">
      <alignment horizontal="right"/>
    </xf>
    <xf numFmtId="0" fontId="0" fillId="0" borderId="5" xfId="0" applyBorder="1"/>
    <xf numFmtId="0" fontId="0" fillId="0" borderId="2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7" xfId="0" applyFill="1" applyBorder="1" applyAlignment="1">
      <alignment vertical="center"/>
    </xf>
    <xf numFmtId="0" fontId="0" fillId="0" borderId="8" xfId="0" applyBorder="1"/>
    <xf numFmtId="0" fontId="0" fillId="0" borderId="8" xfId="0" applyBorder="1" applyAlignment="1">
      <alignment horizontal="right"/>
    </xf>
    <xf numFmtId="0" fontId="0" fillId="0" borderId="9" xfId="0" applyBorder="1" applyAlignment="1">
      <alignment horizontal="right"/>
    </xf>
  </cellXfs>
  <cellStyles count="1">
    <cellStyle name="Normal" xfId="0" builtinId="0"/>
  </cellStyles>
  <dxfs count="12">
    <dxf>
      <alignment horizontal="right" vertical="bottom" textRotation="0" wrapText="0" indent="0" relativeIndent="255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right" vertical="bottom" textRotation="0" wrapText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right" vertical="bottom" textRotation="0" wrapText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right" vertical="bottom" textRotation="0" wrapText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right" vertical="bottom" textRotation="0" wrapText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right" vertical="bottom" textRotation="0" wrapText="0" indent="0" relativeIndent="255" justifyLastLine="0" shrinkToFit="0" readingOrder="0"/>
    </dxf>
    <dxf>
      <border outline="0">
        <bottom style="thin">
          <color indexed="64"/>
        </bottom>
      </border>
    </dxf>
    <dxf>
      <alignment horizontal="general" vertical="bottom" textRotation="0" wrapText="1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sv-SE"/>
  <c:chart>
    <c:title>
      <c:tx>
        <c:rich>
          <a:bodyPr/>
          <a:lstStyle/>
          <a:p>
            <a:pPr>
              <a:defRPr/>
            </a:pPr>
            <a:r>
              <a:rPr lang="sv-SE"/>
              <a:t>Vilopuls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strRef>
              <c:f>(Sheet1!$D$35:$D$37,Sheet1!$D$39:$D$40)</c:f>
              <c:strCache>
                <c:ptCount val="5"/>
                <c:pt idx="0">
                  <c:v>tjejer medel:</c:v>
                </c:pt>
                <c:pt idx="1">
                  <c:v>Killar medel:</c:v>
                </c:pt>
                <c:pt idx="2">
                  <c:v>total medel:</c:v>
                </c:pt>
                <c:pt idx="3">
                  <c:v>tränad medel:</c:v>
                </c:pt>
                <c:pt idx="4">
                  <c:v>otränad medel:</c:v>
                </c:pt>
              </c:strCache>
            </c:strRef>
          </c:cat>
          <c:val>
            <c:numRef>
              <c:f>(Sheet1!$E$35:$E$37,Sheet1!$E$39:$E$40)</c:f>
              <c:numCache>
                <c:formatCode>General</c:formatCode>
                <c:ptCount val="5"/>
                <c:pt idx="0">
                  <c:v>60.666666666666664</c:v>
                </c:pt>
                <c:pt idx="1">
                  <c:v>70.954545454545453</c:v>
                </c:pt>
                <c:pt idx="2">
                  <c:v>68.75</c:v>
                </c:pt>
                <c:pt idx="3">
                  <c:v>67.545454545454547</c:v>
                </c:pt>
                <c:pt idx="4">
                  <c:v>69.529411764705884</c:v>
                </c:pt>
              </c:numCache>
            </c:numRef>
          </c:val>
        </c:ser>
        <c:axId val="65146880"/>
        <c:axId val="65148416"/>
      </c:barChart>
      <c:catAx>
        <c:axId val="65146880"/>
        <c:scaling>
          <c:orientation val="minMax"/>
        </c:scaling>
        <c:axPos val="b"/>
        <c:majorTickMark val="none"/>
        <c:tickLblPos val="nextTo"/>
        <c:crossAx val="65148416"/>
        <c:crosses val="autoZero"/>
        <c:auto val="1"/>
        <c:lblAlgn val="ctr"/>
        <c:lblOffset val="100"/>
      </c:catAx>
      <c:valAx>
        <c:axId val="6514841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sv-SE"/>
                  <a:t>Puls </a:t>
                </a:r>
                <a:r>
                  <a:rPr lang="sv-SE" baseline="0"/>
                  <a:t> (slag/minut)</a:t>
                </a:r>
                <a:endParaRPr lang="sv-SE"/>
              </a:p>
            </c:rich>
          </c:tx>
          <c:layout/>
        </c:title>
        <c:numFmt formatCode="General" sourceLinked="1"/>
        <c:tickLblPos val="nextTo"/>
        <c:crossAx val="65146880"/>
        <c:crosses val="autoZero"/>
        <c:crossBetween val="between"/>
      </c:valAx>
    </c:plotArea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sv-SE"/>
  <c:chart>
    <c:title>
      <c:tx>
        <c:rich>
          <a:bodyPr/>
          <a:lstStyle/>
          <a:p>
            <a:pPr>
              <a:defRPr/>
            </a:pPr>
            <a:r>
              <a:rPr lang="sv-SE"/>
              <a:t>Arbetsplus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strRef>
              <c:f>(Sheet1!$D$35:$D$37,Sheet1!$D$39:$D$40)</c:f>
              <c:strCache>
                <c:ptCount val="5"/>
                <c:pt idx="0">
                  <c:v>tjejer medel:</c:v>
                </c:pt>
                <c:pt idx="1">
                  <c:v>Killar medel:</c:v>
                </c:pt>
                <c:pt idx="2">
                  <c:v>total medel:</c:v>
                </c:pt>
                <c:pt idx="3">
                  <c:v>tränad medel:</c:v>
                </c:pt>
                <c:pt idx="4">
                  <c:v>otränad medel:</c:v>
                </c:pt>
              </c:strCache>
            </c:strRef>
          </c:cat>
          <c:val>
            <c:numRef>
              <c:f>(Sheet1!$G$35:$G$37,Sheet1!$G$39:$G$40)</c:f>
              <c:numCache>
                <c:formatCode>General</c:formatCode>
                <c:ptCount val="5"/>
                <c:pt idx="0">
                  <c:v>102</c:v>
                </c:pt>
                <c:pt idx="1">
                  <c:v>119.27272727272727</c:v>
                </c:pt>
                <c:pt idx="2">
                  <c:v>115.57142857142857</c:v>
                </c:pt>
                <c:pt idx="3">
                  <c:v>103</c:v>
                </c:pt>
                <c:pt idx="4">
                  <c:v>130.76470588235293</c:v>
                </c:pt>
              </c:numCache>
            </c:numRef>
          </c:val>
        </c:ser>
        <c:axId val="65185280"/>
        <c:axId val="65186816"/>
      </c:barChart>
      <c:catAx>
        <c:axId val="65185280"/>
        <c:scaling>
          <c:orientation val="minMax"/>
        </c:scaling>
        <c:axPos val="b"/>
        <c:majorTickMark val="none"/>
        <c:tickLblPos val="nextTo"/>
        <c:crossAx val="65186816"/>
        <c:crosses val="autoZero"/>
        <c:auto val="1"/>
        <c:lblAlgn val="ctr"/>
        <c:lblOffset val="100"/>
      </c:catAx>
      <c:valAx>
        <c:axId val="6518681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sv-SE"/>
                  <a:t>Pyls (slag/minut)</a:t>
                </a:r>
              </a:p>
            </c:rich>
          </c:tx>
          <c:layout/>
        </c:title>
        <c:numFmt formatCode="General" sourceLinked="1"/>
        <c:tickLblPos val="nextTo"/>
        <c:crossAx val="65185280"/>
        <c:crosses val="autoZero"/>
        <c:crossBetween val="between"/>
      </c:valAx>
    </c:plotArea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sv-SE"/>
  <c:chart>
    <c:title>
      <c:tx>
        <c:rich>
          <a:bodyPr/>
          <a:lstStyle/>
          <a:p>
            <a:pPr>
              <a:defRPr/>
            </a:pPr>
            <a:r>
              <a:rPr lang="sv-SE"/>
              <a:t>Tryck (systole) i vila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strRef>
              <c:f>Sheet1!$D$43:$D$47</c:f>
              <c:strCache>
                <c:ptCount val="5"/>
                <c:pt idx="0">
                  <c:v>Tjejer medel:</c:v>
                </c:pt>
                <c:pt idx="1">
                  <c:v>Killar medel:</c:v>
                </c:pt>
                <c:pt idx="2">
                  <c:v>total medel:</c:v>
                </c:pt>
                <c:pt idx="3">
                  <c:v>Tränad medel:</c:v>
                </c:pt>
                <c:pt idx="4">
                  <c:v>Otränad medel:</c:v>
                </c:pt>
              </c:strCache>
            </c:strRef>
          </c:cat>
          <c:val>
            <c:numRef>
              <c:f>Sheet1!$E$43:$E$47</c:f>
              <c:numCache>
                <c:formatCode>General</c:formatCode>
                <c:ptCount val="5"/>
                <c:pt idx="0">
                  <c:v>102.66666666666667</c:v>
                </c:pt>
                <c:pt idx="1">
                  <c:v>114.45454545454545</c:v>
                </c:pt>
                <c:pt idx="2">
                  <c:v>108.56060606060606</c:v>
                </c:pt>
                <c:pt idx="3">
                  <c:v>113.18181818181819</c:v>
                </c:pt>
                <c:pt idx="4">
                  <c:v>110.47058823529412</c:v>
                </c:pt>
              </c:numCache>
            </c:numRef>
          </c:val>
        </c:ser>
        <c:axId val="68299392"/>
        <c:axId val="68317568"/>
      </c:barChart>
      <c:catAx>
        <c:axId val="68299392"/>
        <c:scaling>
          <c:orientation val="minMax"/>
        </c:scaling>
        <c:axPos val="b"/>
        <c:majorTickMark val="none"/>
        <c:tickLblPos val="nextTo"/>
        <c:crossAx val="68317568"/>
        <c:crosses val="autoZero"/>
        <c:auto val="1"/>
        <c:lblAlgn val="ctr"/>
        <c:lblOffset val="100"/>
      </c:catAx>
      <c:valAx>
        <c:axId val="6831756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sv-SE"/>
                  <a:t>Tryck (mmHg)</a:t>
                </a:r>
              </a:p>
            </c:rich>
          </c:tx>
          <c:layout/>
        </c:title>
        <c:numFmt formatCode="General" sourceLinked="1"/>
        <c:tickLblPos val="nextTo"/>
        <c:crossAx val="68299392"/>
        <c:crosses val="autoZero"/>
        <c:crossBetween val="between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sv-SE"/>
  <c:chart>
    <c:title>
      <c:tx>
        <c:rich>
          <a:bodyPr/>
          <a:lstStyle/>
          <a:p>
            <a:pPr>
              <a:defRPr/>
            </a:pPr>
            <a:r>
              <a:rPr lang="sv-SE"/>
              <a:t>Tryck (systole) i arbete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strRef>
              <c:f>Sheet1!$D$43:$D$47</c:f>
              <c:strCache>
                <c:ptCount val="5"/>
                <c:pt idx="0">
                  <c:v>Tjejer medel:</c:v>
                </c:pt>
                <c:pt idx="1">
                  <c:v>Killar medel:</c:v>
                </c:pt>
                <c:pt idx="2">
                  <c:v>total medel:</c:v>
                </c:pt>
                <c:pt idx="3">
                  <c:v>Tränad medel:</c:v>
                </c:pt>
                <c:pt idx="4">
                  <c:v>Otränad medel:</c:v>
                </c:pt>
              </c:strCache>
            </c:strRef>
          </c:cat>
          <c:val>
            <c:numRef>
              <c:f>Sheet1!$G$43:$G$47</c:f>
              <c:numCache>
                <c:formatCode>General</c:formatCode>
                <c:ptCount val="5"/>
                <c:pt idx="0">
                  <c:v>126.66666666666667</c:v>
                </c:pt>
                <c:pt idx="1">
                  <c:v>134.65</c:v>
                </c:pt>
                <c:pt idx="2">
                  <c:v>130.65833333333333</c:v>
                </c:pt>
                <c:pt idx="3">
                  <c:v>131.81818181818181</c:v>
                </c:pt>
                <c:pt idx="4">
                  <c:v>134</c:v>
                </c:pt>
              </c:numCache>
            </c:numRef>
          </c:val>
        </c:ser>
        <c:axId val="68349952"/>
        <c:axId val="68351488"/>
      </c:barChart>
      <c:catAx>
        <c:axId val="68349952"/>
        <c:scaling>
          <c:orientation val="minMax"/>
        </c:scaling>
        <c:axPos val="b"/>
        <c:majorTickMark val="none"/>
        <c:tickLblPos val="nextTo"/>
        <c:crossAx val="68351488"/>
        <c:crosses val="autoZero"/>
        <c:auto val="1"/>
        <c:lblAlgn val="ctr"/>
        <c:lblOffset val="100"/>
      </c:catAx>
      <c:valAx>
        <c:axId val="6835148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sv-SE"/>
                  <a:t>Tryck (mmHg)</a:t>
                </a:r>
              </a:p>
            </c:rich>
          </c:tx>
          <c:layout/>
        </c:title>
        <c:numFmt formatCode="General" sourceLinked="1"/>
        <c:tickLblPos val="nextTo"/>
        <c:crossAx val="68349952"/>
        <c:crosses val="autoZero"/>
        <c:crossBetween val="between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sv-SE"/>
  <c:chart>
    <c:title>
      <c:tx>
        <c:rich>
          <a:bodyPr/>
          <a:lstStyle/>
          <a:p>
            <a:pPr>
              <a:defRPr/>
            </a:pPr>
            <a:r>
              <a:rPr lang="sv-SE"/>
              <a:t>Tryck (Diastole) i vila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strRef>
              <c:f>Sheet1!$D$50:$D$54</c:f>
              <c:strCache>
                <c:ptCount val="5"/>
                <c:pt idx="0">
                  <c:v>Tjejer medel:</c:v>
                </c:pt>
                <c:pt idx="1">
                  <c:v>Killar medel:</c:v>
                </c:pt>
                <c:pt idx="2">
                  <c:v>Total medel:</c:v>
                </c:pt>
                <c:pt idx="3">
                  <c:v>Tränad medel:</c:v>
                </c:pt>
                <c:pt idx="4">
                  <c:v>Otränad medel:</c:v>
                </c:pt>
              </c:strCache>
            </c:strRef>
          </c:cat>
          <c:val>
            <c:numRef>
              <c:f>Sheet1!$E$50:$E$54</c:f>
              <c:numCache>
                <c:formatCode>General</c:formatCode>
                <c:ptCount val="5"/>
                <c:pt idx="0">
                  <c:v>68.666666666666671</c:v>
                </c:pt>
                <c:pt idx="1">
                  <c:v>71.36363636363636</c:v>
                </c:pt>
                <c:pt idx="2">
                  <c:v>70.015151515151516</c:v>
                </c:pt>
                <c:pt idx="3">
                  <c:v>73.818181818181813</c:v>
                </c:pt>
                <c:pt idx="4">
                  <c:v>68.82352941176471</c:v>
                </c:pt>
              </c:numCache>
            </c:numRef>
          </c:val>
        </c:ser>
        <c:axId val="67982848"/>
        <c:axId val="67984384"/>
      </c:barChart>
      <c:catAx>
        <c:axId val="67982848"/>
        <c:scaling>
          <c:orientation val="minMax"/>
        </c:scaling>
        <c:axPos val="b"/>
        <c:majorTickMark val="none"/>
        <c:tickLblPos val="nextTo"/>
        <c:crossAx val="67984384"/>
        <c:crosses val="autoZero"/>
        <c:auto val="1"/>
        <c:lblAlgn val="ctr"/>
        <c:lblOffset val="100"/>
      </c:catAx>
      <c:valAx>
        <c:axId val="6798438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sv-SE"/>
                  <a:t>Tryck</a:t>
                </a:r>
                <a:r>
                  <a:rPr lang="sv-SE" baseline="0"/>
                  <a:t> (mmHg)</a:t>
                </a:r>
              </a:p>
            </c:rich>
          </c:tx>
          <c:layout/>
        </c:title>
        <c:numFmt formatCode="General" sourceLinked="1"/>
        <c:tickLblPos val="nextTo"/>
        <c:crossAx val="67982848"/>
        <c:crosses val="autoZero"/>
        <c:crossBetween val="between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sv-SE"/>
  <c:chart>
    <c:title>
      <c:tx>
        <c:rich>
          <a:bodyPr/>
          <a:lstStyle/>
          <a:p>
            <a:pPr>
              <a:defRPr/>
            </a:pPr>
            <a:r>
              <a:rPr lang="sv-SE"/>
              <a:t>Tryck (Diastole) i arbete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strRef>
              <c:f>Sheet1!$D$50:$D$54</c:f>
              <c:strCache>
                <c:ptCount val="5"/>
                <c:pt idx="0">
                  <c:v>Tjejer medel:</c:v>
                </c:pt>
                <c:pt idx="1">
                  <c:v>Killar medel:</c:v>
                </c:pt>
                <c:pt idx="2">
                  <c:v>Total medel:</c:v>
                </c:pt>
                <c:pt idx="3">
                  <c:v>Tränad medel:</c:v>
                </c:pt>
                <c:pt idx="4">
                  <c:v>Otränad medel:</c:v>
                </c:pt>
              </c:strCache>
            </c:strRef>
          </c:cat>
          <c:val>
            <c:numRef>
              <c:f>Sheet1!$G$50:$G$54</c:f>
              <c:numCache>
                <c:formatCode>General</c:formatCode>
                <c:ptCount val="5"/>
                <c:pt idx="0">
                  <c:v>74.833333333333329</c:v>
                </c:pt>
                <c:pt idx="1">
                  <c:v>83.428571428571431</c:v>
                </c:pt>
                <c:pt idx="2">
                  <c:v>79.13095238095238</c:v>
                </c:pt>
                <c:pt idx="3">
                  <c:v>80.090909090909093</c:v>
                </c:pt>
                <c:pt idx="4">
                  <c:v>82.5</c:v>
                </c:pt>
              </c:numCache>
            </c:numRef>
          </c:val>
        </c:ser>
        <c:axId val="68004864"/>
        <c:axId val="68354816"/>
      </c:barChart>
      <c:catAx>
        <c:axId val="68004864"/>
        <c:scaling>
          <c:orientation val="minMax"/>
        </c:scaling>
        <c:axPos val="b"/>
        <c:majorTickMark val="none"/>
        <c:tickLblPos val="nextTo"/>
        <c:crossAx val="68354816"/>
        <c:crosses val="autoZero"/>
        <c:auto val="1"/>
        <c:lblAlgn val="ctr"/>
        <c:lblOffset val="100"/>
      </c:catAx>
      <c:valAx>
        <c:axId val="6835481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sv-SE"/>
                  <a:t>Tryck</a:t>
                </a:r>
                <a:r>
                  <a:rPr lang="sv-SE" baseline="0"/>
                  <a:t> (mmHg)</a:t>
                </a:r>
                <a:endParaRPr lang="sv-SE"/>
              </a:p>
            </c:rich>
          </c:tx>
          <c:layout/>
        </c:title>
        <c:numFmt formatCode="General" sourceLinked="1"/>
        <c:tickLblPos val="nextTo"/>
        <c:crossAx val="68004864"/>
        <c:crosses val="autoZero"/>
        <c:crossBetween val="between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sv-SE"/>
  <c:chart>
    <c:title>
      <c:tx>
        <c:rich>
          <a:bodyPr/>
          <a:lstStyle/>
          <a:p>
            <a:pPr>
              <a:defRPr/>
            </a:pPr>
            <a:r>
              <a:rPr lang="sv-SE"/>
              <a:t>Tid för återställning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strRef>
              <c:f>Sheet1!$D$57:$D$61</c:f>
              <c:strCache>
                <c:ptCount val="5"/>
                <c:pt idx="0">
                  <c:v>Tjejer medel:</c:v>
                </c:pt>
                <c:pt idx="1">
                  <c:v>Killar medel:</c:v>
                </c:pt>
                <c:pt idx="2">
                  <c:v>Total medel:</c:v>
                </c:pt>
                <c:pt idx="3">
                  <c:v>Tränad medel:</c:v>
                </c:pt>
                <c:pt idx="4">
                  <c:v>Otränad medel:</c:v>
                </c:pt>
              </c:strCache>
            </c:strRef>
          </c:cat>
          <c:val>
            <c:numRef>
              <c:f>Sheet1!$E$57:$E$61</c:f>
              <c:numCache>
                <c:formatCode>General</c:formatCode>
                <c:ptCount val="5"/>
                <c:pt idx="0">
                  <c:v>3.5833333333333335</c:v>
                </c:pt>
                <c:pt idx="1">
                  <c:v>6.2058823529411766</c:v>
                </c:pt>
                <c:pt idx="2">
                  <c:v>4.8946078431372548</c:v>
                </c:pt>
                <c:pt idx="3">
                  <c:v>5.0999999999999996</c:v>
                </c:pt>
                <c:pt idx="4">
                  <c:v>5.8461538461538458</c:v>
                </c:pt>
              </c:numCache>
            </c:numRef>
          </c:val>
        </c:ser>
        <c:dLbls/>
        <c:axId val="47481984"/>
        <c:axId val="47483520"/>
      </c:barChart>
      <c:catAx>
        <c:axId val="47481984"/>
        <c:scaling>
          <c:orientation val="minMax"/>
        </c:scaling>
        <c:axPos val="b"/>
        <c:majorTickMark val="none"/>
        <c:tickLblPos val="nextTo"/>
        <c:crossAx val="47483520"/>
        <c:crosses val="autoZero"/>
        <c:auto val="1"/>
        <c:lblAlgn val="ctr"/>
        <c:lblOffset val="100"/>
      </c:catAx>
      <c:valAx>
        <c:axId val="4748352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sv-SE"/>
                  <a:t>Tid</a:t>
                </a:r>
                <a:r>
                  <a:rPr lang="sv-SE" baseline="0"/>
                  <a:t> (min)</a:t>
                </a:r>
                <a:endParaRPr lang="sv-SE"/>
              </a:p>
            </c:rich>
          </c:tx>
          <c:layout/>
        </c:title>
        <c:numFmt formatCode="General" sourceLinked="1"/>
        <c:tickLblPos val="nextTo"/>
        <c:crossAx val="4748198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333374</xdr:colOff>
      <xdr:row>63</xdr:row>
      <xdr:rowOff>161925</xdr:rowOff>
    </xdr:from>
    <xdr:to>
      <xdr:col>5</xdr:col>
      <xdr:colOff>1181099</xdr:colOff>
      <xdr:row>78</xdr:row>
      <xdr:rowOff>161925</xdr:rowOff>
    </xdr:to>
    <xdr:graphicFrame macro="">
      <xdr:nvGraphicFramePr>
        <xdr:cNvPr id="8" name="Diagram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161925</xdr:colOff>
      <xdr:row>64</xdr:row>
      <xdr:rowOff>76200</xdr:rowOff>
    </xdr:from>
    <xdr:to>
      <xdr:col>9</xdr:col>
      <xdr:colOff>104775</xdr:colOff>
      <xdr:row>78</xdr:row>
      <xdr:rowOff>152400</xdr:rowOff>
    </xdr:to>
    <xdr:graphicFrame macro="">
      <xdr:nvGraphicFramePr>
        <xdr:cNvPr id="9" name="Diagram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447675</xdr:colOff>
      <xdr:row>80</xdr:row>
      <xdr:rowOff>133350</xdr:rowOff>
    </xdr:from>
    <xdr:to>
      <xdr:col>5</xdr:col>
      <xdr:colOff>866775</xdr:colOff>
      <xdr:row>95</xdr:row>
      <xdr:rowOff>19050</xdr:rowOff>
    </xdr:to>
    <xdr:graphicFrame macro="">
      <xdr:nvGraphicFramePr>
        <xdr:cNvPr id="4" name="Diagra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104775</xdr:colOff>
      <xdr:row>80</xdr:row>
      <xdr:rowOff>180975</xdr:rowOff>
    </xdr:from>
    <xdr:to>
      <xdr:col>9</xdr:col>
      <xdr:colOff>47625</xdr:colOff>
      <xdr:row>95</xdr:row>
      <xdr:rowOff>66675</xdr:rowOff>
    </xdr:to>
    <xdr:graphicFrame macro="">
      <xdr:nvGraphicFramePr>
        <xdr:cNvPr id="5" name="Diagra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438150</xdr:colOff>
      <xdr:row>96</xdr:row>
      <xdr:rowOff>161925</xdr:rowOff>
    </xdr:from>
    <xdr:to>
      <xdr:col>5</xdr:col>
      <xdr:colOff>857250</xdr:colOff>
      <xdr:row>111</xdr:row>
      <xdr:rowOff>47625</xdr:rowOff>
    </xdr:to>
    <xdr:graphicFrame macro="">
      <xdr:nvGraphicFramePr>
        <xdr:cNvPr id="6" name="Diagra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133350</xdr:colOff>
      <xdr:row>97</xdr:row>
      <xdr:rowOff>9525</xdr:rowOff>
    </xdr:from>
    <xdr:to>
      <xdr:col>9</xdr:col>
      <xdr:colOff>76200</xdr:colOff>
      <xdr:row>111</xdr:row>
      <xdr:rowOff>85725</xdr:rowOff>
    </xdr:to>
    <xdr:graphicFrame macro="">
      <xdr:nvGraphicFramePr>
        <xdr:cNvPr id="7" name="Diagra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514350</xdr:colOff>
      <xdr:row>45</xdr:row>
      <xdr:rowOff>152400</xdr:rowOff>
    </xdr:from>
    <xdr:to>
      <xdr:col>8</xdr:col>
      <xdr:colOff>971550</xdr:colOff>
      <xdr:row>60</xdr:row>
      <xdr:rowOff>38100</xdr:rowOff>
    </xdr:to>
    <xdr:graphicFrame macro="">
      <xdr:nvGraphicFramePr>
        <xdr:cNvPr id="10" name="Diagram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4" name="Table4" displayName="Table4" ref="C3:I31" totalsRowShown="0" headerRowDxfId="11" dataDxfId="9" headerRowBorderDxfId="10" tableBorderDxfId="8" totalsRowBorderDxfId="7">
  <autoFilter ref="C3:I31"/>
  <tableColumns count="7">
    <tableColumn id="1" name="kön" dataDxfId="6"/>
    <tableColumn id="2" name="tränar minst 3 ggr/vecka" dataDxfId="5"/>
    <tableColumn id="3" name="vilopuls [slag/min]" dataDxfId="4"/>
    <tableColumn id="4" name="vilotryck [mm Hg]" dataDxfId="3"/>
    <tableColumn id="5" name="arbetspuls [slag/min]" dataDxfId="2"/>
    <tableColumn id="6" name="arbetstryck [mm Hg]" dataDxfId="1"/>
    <tableColumn id="7" name="Tid för åter-ställning [min]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C3:I61"/>
  <sheetViews>
    <sheetView tabSelected="1" topLeftCell="A95" workbookViewId="0">
      <selection activeCell="D57" sqref="D57:E61"/>
    </sheetView>
  </sheetViews>
  <sheetFormatPr defaultRowHeight="15"/>
  <cols>
    <col min="3" max="3" width="9.140625" customWidth="1"/>
    <col min="4" max="4" width="24.28515625" customWidth="1"/>
    <col min="5" max="5" width="19.7109375" customWidth="1"/>
    <col min="6" max="6" width="18.7109375" customWidth="1"/>
    <col min="7" max="7" width="22" customWidth="1"/>
    <col min="8" max="8" width="21" customWidth="1"/>
    <col min="9" max="9" width="26.42578125" customWidth="1"/>
  </cols>
  <sheetData>
    <row r="3" spans="3:9" ht="30" customHeight="1">
      <c r="C3" s="6" t="s">
        <v>1</v>
      </c>
      <c r="D3" s="7" t="s">
        <v>4</v>
      </c>
      <c r="E3" s="7" t="s">
        <v>37</v>
      </c>
      <c r="F3" s="7" t="s">
        <v>36</v>
      </c>
      <c r="G3" s="7" t="s">
        <v>35</v>
      </c>
      <c r="H3" s="7" t="s">
        <v>34</v>
      </c>
      <c r="I3" s="8" t="s">
        <v>33</v>
      </c>
    </row>
    <row r="4" spans="3:9">
      <c r="C4" s="3" t="s">
        <v>2</v>
      </c>
      <c r="D4" s="1" t="s">
        <v>5</v>
      </c>
      <c r="E4" s="2">
        <v>66</v>
      </c>
      <c r="F4" s="2" t="s">
        <v>7</v>
      </c>
      <c r="G4" s="2">
        <v>130</v>
      </c>
      <c r="H4" s="2" t="s">
        <v>20</v>
      </c>
      <c r="I4" s="4">
        <v>6</v>
      </c>
    </row>
    <row r="5" spans="3:9">
      <c r="C5" s="3" t="s">
        <v>2</v>
      </c>
      <c r="D5" s="1" t="s">
        <v>6</v>
      </c>
      <c r="E5" s="2">
        <v>58</v>
      </c>
      <c r="F5" s="2" t="s">
        <v>8</v>
      </c>
      <c r="G5" s="2">
        <v>103</v>
      </c>
      <c r="H5" s="2" t="s">
        <v>21</v>
      </c>
      <c r="I5" s="4">
        <v>2.5</v>
      </c>
    </row>
    <row r="6" spans="3:9">
      <c r="C6" s="3" t="s">
        <v>3</v>
      </c>
      <c r="D6" s="1" t="s">
        <v>6</v>
      </c>
      <c r="E6" s="2">
        <v>60</v>
      </c>
      <c r="F6" s="2" t="s">
        <v>9</v>
      </c>
      <c r="G6" s="2">
        <v>88</v>
      </c>
      <c r="H6" s="2" t="s">
        <v>22</v>
      </c>
      <c r="I6" s="4">
        <v>6</v>
      </c>
    </row>
    <row r="7" spans="3:9">
      <c r="C7" s="3" t="s">
        <v>3</v>
      </c>
      <c r="D7" s="1" t="s">
        <v>5</v>
      </c>
      <c r="E7" s="2">
        <v>75</v>
      </c>
      <c r="F7" s="2" t="s">
        <v>19</v>
      </c>
      <c r="G7" s="2">
        <v>150</v>
      </c>
      <c r="H7" s="2" t="s">
        <v>23</v>
      </c>
      <c r="I7" s="4">
        <v>6</v>
      </c>
    </row>
    <row r="8" spans="3:9">
      <c r="C8" s="3" t="s">
        <v>3</v>
      </c>
      <c r="D8" s="1" t="s">
        <v>6</v>
      </c>
      <c r="E8" s="2">
        <v>62</v>
      </c>
      <c r="F8" s="2" t="s">
        <v>10</v>
      </c>
      <c r="G8" s="2">
        <v>101</v>
      </c>
      <c r="H8" s="2" t="s">
        <v>24</v>
      </c>
      <c r="I8" s="4">
        <v>5</v>
      </c>
    </row>
    <row r="9" spans="3:9">
      <c r="C9" s="3" t="s">
        <v>3</v>
      </c>
      <c r="D9" s="1" t="s">
        <v>5</v>
      </c>
      <c r="E9" s="2">
        <v>74</v>
      </c>
      <c r="F9" s="2" t="s">
        <v>11</v>
      </c>
      <c r="G9" s="2">
        <v>160</v>
      </c>
      <c r="H9" s="2" t="s">
        <v>25</v>
      </c>
      <c r="I9" s="4">
        <v>7</v>
      </c>
    </row>
    <row r="10" spans="3:9">
      <c r="C10" s="3" t="s">
        <v>3</v>
      </c>
      <c r="D10" s="1" t="s">
        <v>6</v>
      </c>
      <c r="E10" s="2">
        <v>102</v>
      </c>
      <c r="F10" s="2" t="s">
        <v>7</v>
      </c>
      <c r="G10" s="2">
        <v>142</v>
      </c>
      <c r="H10" s="2" t="s">
        <v>0</v>
      </c>
      <c r="I10" s="4">
        <v>2</v>
      </c>
    </row>
    <row r="11" spans="3:9">
      <c r="C11" s="3" t="s">
        <v>3</v>
      </c>
      <c r="D11" s="1" t="s">
        <v>5</v>
      </c>
      <c r="E11" s="2">
        <v>57</v>
      </c>
      <c r="F11" s="2" t="s">
        <v>12</v>
      </c>
      <c r="G11" s="2">
        <v>125</v>
      </c>
      <c r="H11" s="2" t="s">
        <v>26</v>
      </c>
      <c r="I11" s="4">
        <v>7</v>
      </c>
    </row>
    <row r="12" spans="3:9">
      <c r="C12" s="3" t="s">
        <v>3</v>
      </c>
      <c r="D12" s="1" t="s">
        <v>6</v>
      </c>
      <c r="E12" s="2">
        <v>69</v>
      </c>
      <c r="F12" s="2" t="s">
        <v>13</v>
      </c>
      <c r="G12" s="2">
        <v>135</v>
      </c>
      <c r="H12" s="2" t="s">
        <v>27</v>
      </c>
      <c r="I12" s="4">
        <v>12</v>
      </c>
    </row>
    <row r="13" spans="3:9">
      <c r="C13" s="3" t="s">
        <v>3</v>
      </c>
      <c r="D13" s="1" t="s">
        <v>6</v>
      </c>
      <c r="E13" s="2">
        <v>84</v>
      </c>
      <c r="F13" s="2" t="s">
        <v>14</v>
      </c>
      <c r="G13" s="2">
        <v>102</v>
      </c>
      <c r="H13" s="2" t="s">
        <v>28</v>
      </c>
      <c r="I13" s="4">
        <v>3</v>
      </c>
    </row>
    <row r="14" spans="3:9">
      <c r="C14" s="3" t="s">
        <v>3</v>
      </c>
      <c r="D14" s="1" t="s">
        <v>5</v>
      </c>
      <c r="E14" s="2">
        <v>67</v>
      </c>
      <c r="F14" s="2" t="s">
        <v>15</v>
      </c>
      <c r="G14" s="2">
        <v>120</v>
      </c>
      <c r="H14" s="2" t="s">
        <v>29</v>
      </c>
      <c r="I14" s="4">
        <v>6</v>
      </c>
    </row>
    <row r="15" spans="3:9">
      <c r="C15" s="3" t="s">
        <v>3</v>
      </c>
      <c r="D15" s="1" t="s">
        <v>5</v>
      </c>
      <c r="E15" s="2">
        <v>72</v>
      </c>
      <c r="F15" s="2" t="s">
        <v>16</v>
      </c>
      <c r="G15" s="2">
        <v>138</v>
      </c>
      <c r="H15" s="2" t="s">
        <v>30</v>
      </c>
      <c r="I15" s="4">
        <v>6</v>
      </c>
    </row>
    <row r="16" spans="3:9">
      <c r="C16" s="3" t="s">
        <v>3</v>
      </c>
      <c r="D16" s="1" t="s">
        <v>5</v>
      </c>
      <c r="E16" s="2">
        <v>80</v>
      </c>
      <c r="F16" s="2" t="s">
        <v>18</v>
      </c>
      <c r="G16" s="2">
        <v>120</v>
      </c>
      <c r="H16" s="2" t="s">
        <v>31</v>
      </c>
      <c r="I16" s="4">
        <v>9</v>
      </c>
    </row>
    <row r="17" spans="3:9">
      <c r="C17" s="3" t="s">
        <v>3</v>
      </c>
      <c r="D17" s="1" t="s">
        <v>5</v>
      </c>
      <c r="E17" s="2">
        <v>97</v>
      </c>
      <c r="F17" s="2" t="s">
        <v>17</v>
      </c>
      <c r="G17" s="2">
        <v>188</v>
      </c>
      <c r="H17" s="2" t="s">
        <v>32</v>
      </c>
      <c r="I17" s="4">
        <v>9</v>
      </c>
    </row>
    <row r="18" spans="3:9">
      <c r="C18" s="3" t="s">
        <v>3</v>
      </c>
      <c r="D18" s="1" t="s">
        <v>5</v>
      </c>
      <c r="E18" s="2">
        <v>55</v>
      </c>
      <c r="F18" s="2" t="s">
        <v>52</v>
      </c>
      <c r="G18" s="2">
        <v>124</v>
      </c>
      <c r="H18" s="2" t="s">
        <v>39</v>
      </c>
      <c r="I18" s="4">
        <v>3</v>
      </c>
    </row>
    <row r="19" spans="3:9">
      <c r="C19" s="3" t="s">
        <v>3</v>
      </c>
      <c r="D19" s="1" t="s">
        <v>5</v>
      </c>
      <c r="E19" s="2">
        <v>78</v>
      </c>
      <c r="F19" s="2" t="s">
        <v>53</v>
      </c>
      <c r="G19" s="2">
        <v>136</v>
      </c>
      <c r="H19" s="2" t="s">
        <v>40</v>
      </c>
      <c r="I19" s="4">
        <v>5</v>
      </c>
    </row>
    <row r="20" spans="3:9">
      <c r="C20" s="3" t="s">
        <v>3</v>
      </c>
      <c r="D20" s="1" t="s">
        <v>5</v>
      </c>
      <c r="E20" s="2">
        <v>67</v>
      </c>
      <c r="F20" s="2" t="s">
        <v>54</v>
      </c>
      <c r="G20" s="2">
        <v>137</v>
      </c>
      <c r="H20" s="2" t="s">
        <v>38</v>
      </c>
      <c r="I20" s="4">
        <v>4</v>
      </c>
    </row>
    <row r="21" spans="3:9">
      <c r="C21" s="3" t="s">
        <v>3</v>
      </c>
      <c r="D21" s="1" t="s">
        <v>5</v>
      </c>
      <c r="E21" s="2">
        <v>60</v>
      </c>
      <c r="F21" s="2" t="s">
        <v>55</v>
      </c>
      <c r="G21" s="2">
        <v>120</v>
      </c>
      <c r="H21" s="2" t="s">
        <v>41</v>
      </c>
      <c r="I21" s="5" t="s">
        <v>38</v>
      </c>
    </row>
    <row r="22" spans="3:9">
      <c r="C22" s="3" t="s">
        <v>3</v>
      </c>
      <c r="D22" s="1" t="s">
        <v>5</v>
      </c>
      <c r="E22" s="2">
        <v>78</v>
      </c>
      <c r="F22" s="2" t="s">
        <v>56</v>
      </c>
      <c r="G22" s="2">
        <v>120</v>
      </c>
      <c r="H22" s="2" t="s">
        <v>42</v>
      </c>
      <c r="I22" s="5" t="s">
        <v>38</v>
      </c>
    </row>
    <row r="23" spans="3:9">
      <c r="C23" s="3" t="s">
        <v>2</v>
      </c>
      <c r="D23" s="1" t="s">
        <v>6</v>
      </c>
      <c r="E23" s="2">
        <v>60</v>
      </c>
      <c r="F23" s="2" t="s">
        <v>57</v>
      </c>
      <c r="G23" s="2">
        <v>125</v>
      </c>
      <c r="H23" s="2" t="s">
        <v>43</v>
      </c>
      <c r="I23" s="5">
        <v>3</v>
      </c>
    </row>
    <row r="24" spans="3:9">
      <c r="C24" s="3" t="s">
        <v>2</v>
      </c>
      <c r="D24" s="1" t="s">
        <v>6</v>
      </c>
      <c r="E24" s="2">
        <v>49</v>
      </c>
      <c r="F24" s="2" t="s">
        <v>58</v>
      </c>
      <c r="G24" s="2">
        <v>60</v>
      </c>
      <c r="H24" s="2" t="s">
        <v>44</v>
      </c>
      <c r="I24" s="5">
        <v>2</v>
      </c>
    </row>
    <row r="25" spans="3:9">
      <c r="C25" s="3" t="s">
        <v>2</v>
      </c>
      <c r="D25" s="1" t="s">
        <v>5</v>
      </c>
      <c r="E25" s="2">
        <v>54</v>
      </c>
      <c r="F25" s="2" t="s">
        <v>59</v>
      </c>
      <c r="G25" s="2">
        <v>124</v>
      </c>
      <c r="H25" s="2" t="s">
        <v>45</v>
      </c>
      <c r="I25" s="5">
        <v>4</v>
      </c>
    </row>
    <row r="26" spans="3:9">
      <c r="C26" s="3" t="s">
        <v>3</v>
      </c>
      <c r="D26" s="1" t="s">
        <v>6</v>
      </c>
      <c r="E26" s="2">
        <v>79</v>
      </c>
      <c r="F26" s="2" t="s">
        <v>60</v>
      </c>
      <c r="G26" s="2">
        <v>82</v>
      </c>
      <c r="H26" s="2" t="s">
        <v>46</v>
      </c>
      <c r="I26" s="5">
        <v>3.5</v>
      </c>
    </row>
    <row r="27" spans="3:9">
      <c r="C27" s="3" t="s">
        <v>2</v>
      </c>
      <c r="D27" s="1" t="s">
        <v>5</v>
      </c>
      <c r="E27" s="2">
        <v>77</v>
      </c>
      <c r="F27" s="2" t="s">
        <v>61</v>
      </c>
      <c r="G27" s="2">
        <v>70</v>
      </c>
      <c r="H27" s="2" t="s">
        <v>47</v>
      </c>
      <c r="I27" s="5">
        <v>4</v>
      </c>
    </row>
    <row r="28" spans="3:9">
      <c r="C28" s="3" t="s">
        <v>3</v>
      </c>
      <c r="D28" s="1" t="s">
        <v>6</v>
      </c>
      <c r="E28" s="2">
        <v>45</v>
      </c>
      <c r="F28" s="2" t="s">
        <v>62</v>
      </c>
      <c r="G28" s="2">
        <v>72</v>
      </c>
      <c r="H28" s="2" t="s">
        <v>48</v>
      </c>
      <c r="I28" s="5" t="s">
        <v>38</v>
      </c>
    </row>
    <row r="29" spans="3:9">
      <c r="C29" s="3" t="s">
        <v>3</v>
      </c>
      <c r="D29" s="1" t="s">
        <v>5</v>
      </c>
      <c r="E29" s="2">
        <v>61</v>
      </c>
      <c r="F29" s="2" t="s">
        <v>63</v>
      </c>
      <c r="G29" s="2">
        <v>138</v>
      </c>
      <c r="H29" s="2" t="s">
        <v>49</v>
      </c>
      <c r="I29" s="5" t="s">
        <v>38</v>
      </c>
    </row>
    <row r="30" spans="3:9">
      <c r="C30" s="3" t="s">
        <v>3</v>
      </c>
      <c r="D30" s="1" t="s">
        <v>6</v>
      </c>
      <c r="E30" s="2">
        <v>75</v>
      </c>
      <c r="F30" s="2" t="s">
        <v>64</v>
      </c>
      <c r="G30" s="2">
        <v>123</v>
      </c>
      <c r="H30" s="2" t="s">
        <v>50</v>
      </c>
      <c r="I30" s="5">
        <v>12</v>
      </c>
    </row>
    <row r="31" spans="3:9">
      <c r="C31" s="9" t="s">
        <v>3</v>
      </c>
      <c r="D31" s="10" t="s">
        <v>5</v>
      </c>
      <c r="E31" s="11">
        <v>64</v>
      </c>
      <c r="F31" s="11" t="s">
        <v>65</v>
      </c>
      <c r="G31" s="11">
        <v>123</v>
      </c>
      <c r="H31" s="11" t="s">
        <v>51</v>
      </c>
      <c r="I31" s="12" t="s">
        <v>38</v>
      </c>
    </row>
    <row r="34" spans="4:7">
      <c r="D34" t="s">
        <v>74</v>
      </c>
    </row>
    <row r="35" spans="4:7">
      <c r="D35" t="s">
        <v>66</v>
      </c>
      <c r="E35">
        <f>(66+58+60+49+77+54)/6</f>
        <v>60.666666666666664</v>
      </c>
      <c r="G35">
        <f>(G27+G25+G24+G23+G5+G4)/6</f>
        <v>102</v>
      </c>
    </row>
    <row r="36" spans="4:7">
      <c r="D36" t="s">
        <v>67</v>
      </c>
      <c r="E36">
        <f>(E6+E7+E8+E9+E11+E10+E12+E13+E14+E15+E16+E17+E18+E19+E20+E21+E22+E26+E28+E29+E30+E31)/22</f>
        <v>70.954545454545453</v>
      </c>
      <c r="G36">
        <f>(G31+G30+G29+G28+G26+G22+G21+G20+G19+G18+G17+G16+G15+G13+G12+G11+G10+G9+G8+G7+G6)/22</f>
        <v>119.27272727272727</v>
      </c>
    </row>
    <row r="37" spans="4:7">
      <c r="D37" t="s">
        <v>68</v>
      </c>
      <c r="E37">
        <f>((E35*6)+(E36*22))/28</f>
        <v>68.75</v>
      </c>
      <c r="G37">
        <f>((G35*6)+(G36*22))/28</f>
        <v>115.57142857142857</v>
      </c>
    </row>
    <row r="39" spans="4:7">
      <c r="D39" t="s">
        <v>69</v>
      </c>
      <c r="E39">
        <f>(E5+E6+E8+E10+E12+E13+E23+E24+E26+E28+E30)/11</f>
        <v>67.545454545454547</v>
      </c>
      <c r="G39">
        <f>(G5+G6+G8+G10+G12+G13+G23+G24+G26+G28+G30)/11</f>
        <v>103</v>
      </c>
    </row>
    <row r="40" spans="4:7">
      <c r="D40" t="s">
        <v>70</v>
      </c>
      <c r="E40">
        <f>(E4+E7+E9+E11+E14+E16+E15+E17+E18+E19+E20+E21+E22+E25+E27+E29+E31)/17</f>
        <v>69.529411764705884</v>
      </c>
      <c r="G40">
        <f>(G4+G7+G9+G11+G14+G15+G16+G17+G18+G19+G20+G21+G22+G25+G27+G29+G31)/17</f>
        <v>130.76470588235293</v>
      </c>
    </row>
    <row r="42" spans="4:7">
      <c r="D42" t="s">
        <v>75</v>
      </c>
    </row>
    <row r="43" spans="4:7">
      <c r="D43" t="s">
        <v>71</v>
      </c>
      <c r="E43">
        <f>((110+121+100+99+95+91)/6)</f>
        <v>102.66666666666667</v>
      </c>
      <c r="G43">
        <f>((130+168+135+102+115+110)/6)</f>
        <v>126.66666666666667</v>
      </c>
    </row>
    <row r="44" spans="4:7">
      <c r="D44" t="s">
        <v>67</v>
      </c>
      <c r="E44">
        <f>((121+120+120+105+110+107+115+118+121+122+117+108+121+123+116+103+80+127+106+108+119+131)/22)</f>
        <v>114.45454545454545</v>
      </c>
      <c r="G44">
        <f>((168+163+146+124+102+148+131+130+125+148+123+128+114+148+140+145+93+108+142+167)/20)</f>
        <v>134.65</v>
      </c>
    </row>
    <row r="45" spans="4:7">
      <c r="D45" t="s">
        <v>68</v>
      </c>
      <c r="E45">
        <f>((E44+E43)/2)</f>
        <v>108.56060606060606</v>
      </c>
      <c r="G45">
        <f>((G44+G43)/2)</f>
        <v>130.65833333333333</v>
      </c>
    </row>
    <row r="46" spans="4:7">
      <c r="D46" t="s">
        <v>73</v>
      </c>
      <c r="E46">
        <f>((110+121+120+110+115+118+100+99+127+106+119)/11)</f>
        <v>113.18181818181819</v>
      </c>
      <c r="G46">
        <f>((168+168+146+102+131+130+135+102+93+108+167)/11)</f>
        <v>131.81818181818181</v>
      </c>
    </row>
    <row r="47" spans="4:7">
      <c r="D47" t="s">
        <v>72</v>
      </c>
      <c r="E47">
        <f>((110+120+105+107+121+122+117+108+121+123+116+103+80+95+91+108+131)/17)</f>
        <v>110.47058823529412</v>
      </c>
      <c r="G47">
        <f>((130+163+124+148+125+148+123+128+114+148+140+145+115+110+142+141)/16)</f>
        <v>134</v>
      </c>
    </row>
    <row r="49" spans="4:7">
      <c r="D49" t="s">
        <v>76</v>
      </c>
    </row>
    <row r="50" spans="4:7">
      <c r="D50" t="s">
        <v>71</v>
      </c>
      <c r="E50">
        <f>((75+80+60+69+61+67)/6)</f>
        <v>68.666666666666671</v>
      </c>
      <c r="G50">
        <f>((84+76+80+72+75+62)/6)</f>
        <v>74.833333333333329</v>
      </c>
    </row>
    <row r="51" spans="4:7">
      <c r="D51" t="s">
        <v>67</v>
      </c>
      <c r="E51">
        <f>((61+75+70+67+75+63+61+78+70+76+70+58+76+76+69+69+60+84+74+63+100+75)/22)</f>
        <v>71.36363636363636</v>
      </c>
      <c r="G51">
        <f xml:space="preserve"> ((113+90+95+70+61+97+70+85+73+91+73+74+73+83+90+97+60+70+99+99+89)/21)</f>
        <v>83.428571428571431</v>
      </c>
    </row>
    <row r="52" spans="4:7">
      <c r="D52" t="s">
        <v>77</v>
      </c>
      <c r="E52">
        <f>((E50+E51)/2)</f>
        <v>70.015151515151516</v>
      </c>
      <c r="G52">
        <f>((G50+G51)/2)</f>
        <v>79.13095238095238</v>
      </c>
    </row>
    <row r="53" spans="4:7">
      <c r="D53" t="s">
        <v>73</v>
      </c>
      <c r="E53">
        <f>((80+61+70+75+61+78+60+69+84+74+100)/11)</f>
        <v>73.818181818181813</v>
      </c>
      <c r="G53">
        <f>((76+113+95+61+70+85+80+72+60+70+99)/11)</f>
        <v>80.090909090909093</v>
      </c>
    </row>
    <row r="54" spans="4:7">
      <c r="D54" t="s">
        <v>72</v>
      </c>
      <c r="E54">
        <f>((75+75+67+63+70+76+70+58+76+76+69+69+60+61+67+63+75)/17)</f>
        <v>68.82352941176471</v>
      </c>
      <c r="G54">
        <f>((84+90+70+97+73+91+73+74+73+83+90+97+75+62+99+89)/16)</f>
        <v>82.5</v>
      </c>
    </row>
    <row r="56" spans="4:7">
      <c r="D56" t="s">
        <v>78</v>
      </c>
    </row>
    <row r="57" spans="4:7">
      <c r="D57" t="s">
        <v>71</v>
      </c>
      <c r="E57">
        <f>((I4+I5+I23+I24+I25+I27)/6)</f>
        <v>3.5833333333333335</v>
      </c>
    </row>
    <row r="58" spans="4:7">
      <c r="D58" t="s">
        <v>67</v>
      </c>
      <c r="E58">
        <f>((I6+I7+I8+I9+I10+I11+I12+I13+I14+I15+I16+I17+I18+I19+I20+I26+I30)/17)</f>
        <v>6.2058823529411766</v>
      </c>
    </row>
    <row r="59" spans="4:7">
      <c r="D59" t="s">
        <v>77</v>
      </c>
      <c r="E59">
        <f>(E57+E58)/2</f>
        <v>4.8946078431372548</v>
      </c>
    </row>
    <row r="60" spans="4:7">
      <c r="D60" t="s">
        <v>73</v>
      </c>
      <c r="E60">
        <f>((I5+I6+I8+I10+I12+I13+I23+I24+I26+I30)/10)</f>
        <v>5.0999999999999996</v>
      </c>
    </row>
    <row r="61" spans="4:7">
      <c r="D61" t="s">
        <v>72</v>
      </c>
      <c r="E61">
        <f>(I4+I7+I9+I11+I14+I15+I16+I17+I18+I19+I20+I25+I27)/13</f>
        <v>5.8461538461538458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Patrik</dc:creator>
  <cp:lastModifiedBy>emil.r.nygren</cp:lastModifiedBy>
  <dcterms:created xsi:type="dcterms:W3CDTF">2013-02-18T13:06:48Z</dcterms:created>
  <dcterms:modified xsi:type="dcterms:W3CDTF">2013-04-04T16:48:27Z</dcterms:modified>
</cp:coreProperties>
</file>