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C:\Users\emilykokolrivera\Downloads\"/>
    </mc:Choice>
  </mc:AlternateContent>
  <xr:revisionPtr revIDLastSave="0" documentId="8_{62C70306-B4F0-4A61-A679-79B9A9669B43}" xr6:coauthVersionLast="47" xr6:coauthVersionMax="47" xr10:uidLastSave="{00000000-0000-0000-0000-000000000000}"/>
  <bookViews>
    <workbookView xWindow="-110" yWindow="-110" windowWidth="19420" windowHeight="10300" xr2:uid="{00000000-000D-0000-FFFF-FFFF00000000}"/>
  </bookViews>
  <sheets>
    <sheet name="Dashboard" sheetId="5" r:id="rId1"/>
    <sheet name="Project Data" sheetId="1" r:id="rId2"/>
    <sheet name="Department Budget" sheetId="3" r:id="rId3"/>
    <sheet name="Status" sheetId="4" r:id="rId4"/>
  </sheets>
  <definedNames>
    <definedName name="EndDate">ProjectData[[#Headers],[End Date]]</definedName>
    <definedName name="Slicer_Department">#N/A</definedName>
    <definedName name="Slicer_Project_Manager">#N/A</definedName>
    <definedName name="Slicer_Status">#N/A</definedName>
    <definedName name="StartDate">ProjectData[[#Headers],[Start Date]]</definedName>
  </definedNames>
  <calcPr calcId="191028"/>
  <pivotCaches>
    <pivotCache cacheId="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2" i="5" l="1" a="1"/>
  <c r="K22" i="5" s="1"/>
  <c r="G22" i="5"/>
  <c r="C22" i="5"/>
  <c r="F2" i="1"/>
  <c r="K2" i="1"/>
  <c r="L2" i="1"/>
  <c r="F12" i="1"/>
  <c r="K12" i="1"/>
  <c r="L12" i="1"/>
  <c r="F10" i="1"/>
  <c r="K10" i="1"/>
  <c r="L10" i="1"/>
  <c r="F8" i="1"/>
  <c r="K8" i="1"/>
  <c r="L8" i="1"/>
  <c r="F6" i="1"/>
  <c r="K6" i="1"/>
  <c r="L6" i="1"/>
  <c r="F4" i="1"/>
  <c r="K4" i="1"/>
  <c r="L4" i="1"/>
  <c r="F3" i="1"/>
  <c r="F5" i="1"/>
  <c r="F7" i="1"/>
  <c r="F9" i="1"/>
  <c r="F11" i="1"/>
  <c r="F13" i="1"/>
  <c r="L3" i="1"/>
  <c r="L5" i="1"/>
  <c r="L7" i="1"/>
  <c r="L9" i="1"/>
  <c r="L11" i="1"/>
  <c r="L13" i="1"/>
  <c r="K3" i="1"/>
  <c r="K5" i="1"/>
  <c r="K7" i="1"/>
  <c r="K9" i="1"/>
  <c r="K11" i="1"/>
  <c r="K13"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<sst xmlns="http://schemas.openxmlformats.org/spreadsheetml/2006/main" count="102" uniqueCount="52">
  <si>
    <t>Project Name</t>
  </si>
  <si>
    <t>Department</t>
  </si>
  <si>
    <t>Project Manager</t>
  </si>
  <si>
    <t>Start Date</t>
  </si>
  <si>
    <t>End Date</t>
  </si>
  <si>
    <t>Days Remaining</t>
  </si>
  <si>
    <t>Status</t>
  </si>
  <si>
    <t>% Complete</t>
  </si>
  <si>
    <t>Budget ($)</t>
  </si>
  <si>
    <t>Actual Spend ($)</t>
  </si>
  <si>
    <t>Variance $</t>
  </si>
  <si>
    <t>Budget Utilization %</t>
  </si>
  <si>
    <t>Team Members</t>
  </si>
  <si>
    <t>Priority</t>
  </si>
  <si>
    <t>CRM Roadmap</t>
  </si>
  <si>
    <t>IT</t>
  </si>
  <si>
    <t>Jordan Lee</t>
  </si>
  <si>
    <t>In Progress</t>
  </si>
  <si>
    <t>High</t>
  </si>
  <si>
    <t>Learning Platform Redesign</t>
  </si>
  <si>
    <t>Education</t>
  </si>
  <si>
    <t>Casey Morgan</t>
  </si>
  <si>
    <t>On Hold</t>
  </si>
  <si>
    <t>Medium</t>
  </si>
  <si>
    <t>Member Portal Enhancements</t>
  </si>
  <si>
    <t>Member Engagement</t>
  </si>
  <si>
    <t>Taylor Chen</t>
  </si>
  <si>
    <t>Data Governance Audit</t>
  </si>
  <si>
    <t>Professional Affairs</t>
  </si>
  <si>
    <t>Riley Patel</t>
  </si>
  <si>
    <t>Completed</t>
  </si>
  <si>
    <t>Low</t>
  </si>
  <si>
    <t>Finance Automation</t>
  </si>
  <si>
    <t>Finance</t>
  </si>
  <si>
    <t>Alex Rivera</t>
  </si>
  <si>
    <t>Staff Training Program</t>
  </si>
  <si>
    <t>HR</t>
  </si>
  <si>
    <t>Jamie Brooks</t>
  </si>
  <si>
    <t>Sum of Budget ($)</t>
  </si>
  <si>
    <t>Sum of Actual Spend ($)</t>
  </si>
  <si>
    <t>Grand Total</t>
  </si>
  <si>
    <t>Count of Status</t>
  </si>
  <si>
    <t>Total Projects</t>
  </si>
  <si>
    <t>% Completed</t>
  </si>
  <si>
    <t>New Laptops for Staff</t>
  </si>
  <si>
    <t>Accreditation Standards Update</t>
  </si>
  <si>
    <t>Member Journey Mapping &amp; Onboarding Revamp</t>
  </si>
  <si>
    <t>Professional Standards Awareness Campaign</t>
  </si>
  <si>
    <t>Historical Budget Archive Consolidation</t>
  </si>
  <si>
    <t>Total Rewards &amp; Compensation Structure Redesign</t>
  </si>
  <si>
    <t>% Under Budget</t>
  </si>
  <si>
    <t>Project Status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</si>
</sst>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4" x14ac:knownFonts="1">
    <font>
      <sz val="11"/>
      <color theme="1"/>
      <name val="Calibri"/>
      <family val="2"/>
      <scheme val="minor"/>
    </font>
    <font>
      <b/>
      <sz val="11"/>
      <name val="Calibri"/>
      <family val="2"/>
    </font>
    <font>
      <sz val="11"/>
      <name val="Calibri"/>
      <family val="2"/>
    </font>
    <font>
      <b/>
      <sz val="14"/>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8">
    <xf numFmtId="0" fontId="0" fillId="0" borderId="0" xfId="0"/>
    <xf numFmtId="0" fontId="1" fillId="0" borderId="0" xfId="0" applyFont="1"/>
    <xf numFmtId="10" fontId="0" fillId="0" borderId="0" xfId="0" applyNumberFormat="1"/>
    <xf numFmtId="164" fontId="0" fillId="0" borderId="0" xfId="0" applyNumberFormat="1"/>
    <xf numFmtId="14" fontId="0" fillId="0" borderId="0" xfId="0" applyNumberFormat="1"/>
    <xf numFmtId="2" fontId="0" fillId="0" borderId="0" xfId="0" applyNumberFormat="1"/>
    <xf numFmtId="0" fontId="0" fillId="0" borderId="0" xfId="0" pivotButton="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14" fontId="2" fillId="0" borderId="0" xfId="0" applyNumberFormat="1" applyFont="1"/>
    <xf numFmtId="0" fontId="2" fillId="0" borderId="0" xfId="0" applyFont="1"/>
    <xf numFmtId="0" fontId="0" fillId="0" borderId="0" xfId="0" applyFont="1"/>
    <xf numFmtId="2" fontId="2" fillId="0" borderId="0" xfId="0" applyNumberFormat="1" applyFont="1"/>
    <xf numFmtId="10" fontId="2" fillId="0" borderId="0" xfId="0" applyNumberFormat="1" applyFont="1"/>
    <xf numFmtId="164" fontId="2" fillId="0" borderId="0" xfId="0" applyNumberFormat="1" applyFont="1"/>
    <xf numFmtId="0" fontId="0" fillId="0" borderId="0" xfId="0" applyNumberFormat="1"/>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10" fontId="0" fillId="2" borderId="7" xfId="0" applyNumberFormat="1" applyFill="1"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3" fillId="0" borderId="0" xfId="0" applyFont="1" applyAlignment="1">
      <alignment horizontal="center"/>
    </xf>
  </cellXfs>
  <cellStyles count="1">
    <cellStyle name="Normal" xfId="0" builtinId="0"/>
  </cellStyles>
  <dxfs count="15">
    <dxf>
      <font>
        <color rgb="FF9C0006"/>
      </font>
      <fill>
        <patternFill>
          <bgColor rgb="FFFFC7CE"/>
        </patternFill>
      </fill>
    </dxf>
    <dxf>
      <fill>
        <patternFill>
          <bgColor rgb="FF00B050"/>
        </patternFill>
      </fill>
    </dxf>
    <dxf>
      <fill>
        <patternFill>
          <bgColor rgb="FFFFFF00"/>
        </patternFill>
      </fill>
    </dxf>
    <dxf>
      <fill>
        <patternFill>
          <bgColor rgb="FFFF0000"/>
        </patternFill>
      </fill>
    </dxf>
    <dxf>
      <font>
        <b/>
        <color theme="1"/>
      </font>
      <border>
        <bottom style="thin">
          <color theme="6"/>
        </bottom>
        <vertical/>
        <horizontal/>
      </border>
    </dxf>
    <dxf>
      <font>
        <color theme="1"/>
      </font>
      <border diagonalUp="0" diagonalDown="0">
        <left/>
        <right/>
        <top/>
        <bottom/>
        <vertical/>
        <horizontal/>
      </border>
    </dxf>
    <dxf>
      <numFmt numFmtId="19" formatCode="m/d/yyyy"/>
    </dxf>
    <dxf>
      <numFmt numFmtId="2" formatCode="0.00"/>
    </dxf>
    <dxf>
      <numFmt numFmtId="19" formatCode="m/d/yyyy"/>
    </dxf>
    <dxf>
      <numFmt numFmtId="14" formatCode="0.00%"/>
    </dxf>
    <dxf>
      <numFmt numFmtId="164" formatCode="&quot;$&quot;#,##0.00"/>
    </dxf>
    <dxf>
      <numFmt numFmtId="164" formatCode="&quot;$&quot;#,##0.00"/>
    </dxf>
    <dxf>
      <numFmt numFmtId="164" formatCode="&quot;$&quot;#,##0.00"/>
    </dxf>
    <dxf>
      <numFmt numFmtId="14" formatCode="0.00%"/>
    </dxf>
    <dxf>
      <font>
        <b/>
        <i val="0"/>
        <strike val="0"/>
        <condense val="0"/>
        <extend val="0"/>
        <outline val="0"/>
        <shadow val="0"/>
        <u val="none"/>
        <vertAlign val="baseline"/>
        <sz val="11"/>
        <color auto="1"/>
        <name val="Calibri"/>
        <scheme val="none"/>
      </font>
    </dxf>
  </dxfs>
  <tableStyles count="1" defaultTableStyle="TableStyleMedium9" defaultPivotStyle="PivotStyleLight16">
    <tableStyle name="SlicerStyleLight3 2" pivot="0" table="0" count="10" xr9:uid="{ACF28E99-3351-4366-A814-C59B21D5A9A6}">
      <tableStyleElement type="wholeTable" dxfId="5"/>
      <tableStyleElement type="headerRow" dxfId="4"/>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[Project_Manager_Dashboard.xlsx]Status!PivotTable2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a:t>
            </a:r>
            <a:r>
              <a:rPr lang="en-US" baseline="0"/>
              <a:t> Status by Department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Status!$B$2:$B$3</c:f>
              <c:strCache>
                <c:ptCount val="1"/>
                <c:pt idx="0">
                  <c:v>Completed</c:v>
                </c:pt>
              </c:strCache>
            </c:strRef>
          </c:tx>
          <c:spPr>
            <a:solidFill>
              <a:schemeClr val="accent1"/>
            </a:solidFill>
            <a:ln>
              <a:noFill/>
            </a:ln>
            <a:effectLst/>
          </c:spPr>
          <c:invertIfNegative val="0"/>
          <c:cat>
            <c:strRef>
              <c:f>Status!$A$4:$A$10</c:f>
              <c:strCache>
                <c:ptCount val="6"/>
                <c:pt idx="0">
                  <c:v>Education</c:v>
                </c:pt>
                <c:pt idx="1">
                  <c:v>Finance</c:v>
                </c:pt>
                <c:pt idx="2">
                  <c:v>HR</c:v>
                </c:pt>
                <c:pt idx="3">
                  <c:v>IT</c:v>
                </c:pt>
                <c:pt idx="4">
                  <c:v>Member Engagement</c:v>
                </c:pt>
                <c:pt idx="5">
                  <c:v>Professional Affairs</c:v>
                </c:pt>
              </c:strCache>
            </c:strRef>
          </c:cat>
          <c:val>
            <c:numRef>
              <c:f>Status!$B$4:$B$10</c:f>
              <c:numCache>
                <c:formatCode>General</c:formatCode>
                <c:ptCount val="6"/>
                <c:pt idx="2">
                  <c:v>1</c:v>
                </c:pt>
                <c:pt idx="5">
                  <c:v>1</c:v>
                </c:pt>
              </c:numCache>
            </c:numRef>
          </c:val>
          <c:extLst>
            <c:ext xmlns:c16="http://schemas.microsoft.com/office/drawing/2014/chart" uri="{C3380CC4-5D6E-409C-BE32-E72D297353CC}">
              <c16:uniqueId val="{00000000-2559-4995-91E0-9E5C5CF4AFCE}"/>
            </c:ext>
          </c:extLst>
        </c:ser>
        <c:ser>
          <c:idx val="1"/>
          <c:order val="1"/>
          <c:tx>
            <c:strRef>
              <c:f>Status!$C$2:$C$3</c:f>
              <c:strCache>
                <c:ptCount val="1"/>
                <c:pt idx="0">
                  <c:v>In Progress</c:v>
                </c:pt>
              </c:strCache>
            </c:strRef>
          </c:tx>
          <c:spPr>
            <a:solidFill>
              <a:schemeClr val="accent4"/>
            </a:solidFill>
            <a:ln>
              <a:noFill/>
            </a:ln>
            <a:effectLst/>
          </c:spPr>
          <c:invertIfNegative val="0"/>
          <c:cat>
            <c:strRef>
              <c:f>Status!$A$4:$A$10</c:f>
              <c:strCache>
                <c:ptCount val="6"/>
                <c:pt idx="0">
                  <c:v>Education</c:v>
                </c:pt>
                <c:pt idx="1">
                  <c:v>Finance</c:v>
                </c:pt>
                <c:pt idx="2">
                  <c:v>HR</c:v>
                </c:pt>
                <c:pt idx="3">
                  <c:v>IT</c:v>
                </c:pt>
                <c:pt idx="4">
                  <c:v>Member Engagement</c:v>
                </c:pt>
                <c:pt idx="5">
                  <c:v>Professional Affairs</c:v>
                </c:pt>
              </c:strCache>
            </c:strRef>
          </c:cat>
          <c:val>
            <c:numRef>
              <c:f>Status!$C$4:$C$10</c:f>
              <c:numCache>
                <c:formatCode>General</c:formatCode>
                <c:ptCount val="6"/>
                <c:pt idx="0">
                  <c:v>1</c:v>
                </c:pt>
                <c:pt idx="1">
                  <c:v>2</c:v>
                </c:pt>
                <c:pt idx="2">
                  <c:v>1</c:v>
                </c:pt>
                <c:pt idx="3">
                  <c:v>2</c:v>
                </c:pt>
                <c:pt idx="4">
                  <c:v>1</c:v>
                </c:pt>
                <c:pt idx="5">
                  <c:v>1</c:v>
                </c:pt>
              </c:numCache>
            </c:numRef>
          </c:val>
          <c:extLst>
            <c:ext xmlns:c16="http://schemas.microsoft.com/office/drawing/2014/chart" uri="{C3380CC4-5D6E-409C-BE32-E72D297353CC}">
              <c16:uniqueId val="{00000004-2559-4995-91E0-9E5C5CF4AFCE}"/>
            </c:ext>
          </c:extLst>
        </c:ser>
        <c:ser>
          <c:idx val="2"/>
          <c:order val="2"/>
          <c:tx>
            <c:strRef>
              <c:f>Status!$D$2:$D$3</c:f>
              <c:strCache>
                <c:ptCount val="1"/>
                <c:pt idx="0">
                  <c:v>On Hold</c:v>
                </c:pt>
              </c:strCache>
            </c:strRef>
          </c:tx>
          <c:spPr>
            <a:solidFill>
              <a:schemeClr val="accent3"/>
            </a:solidFill>
            <a:ln>
              <a:noFill/>
            </a:ln>
            <a:effectLst/>
          </c:spPr>
          <c:invertIfNegative val="0"/>
          <c:cat>
            <c:strRef>
              <c:f>Status!$A$4:$A$10</c:f>
              <c:strCache>
                <c:ptCount val="6"/>
                <c:pt idx="0">
                  <c:v>Education</c:v>
                </c:pt>
                <c:pt idx="1">
                  <c:v>Finance</c:v>
                </c:pt>
                <c:pt idx="2">
                  <c:v>HR</c:v>
                </c:pt>
                <c:pt idx="3">
                  <c:v>IT</c:v>
                </c:pt>
                <c:pt idx="4">
                  <c:v>Member Engagement</c:v>
                </c:pt>
                <c:pt idx="5">
                  <c:v>Professional Affairs</c:v>
                </c:pt>
              </c:strCache>
            </c:strRef>
          </c:cat>
          <c:val>
            <c:numRef>
              <c:f>Status!$D$4:$D$10</c:f>
              <c:numCache>
                <c:formatCode>General</c:formatCode>
                <c:ptCount val="6"/>
                <c:pt idx="0">
                  <c:v>1</c:v>
                </c:pt>
                <c:pt idx="4">
                  <c:v>1</c:v>
                </c:pt>
              </c:numCache>
            </c:numRef>
          </c:val>
          <c:extLst>
            <c:ext xmlns:c16="http://schemas.microsoft.com/office/drawing/2014/chart" uri="{C3380CC4-5D6E-409C-BE32-E72D297353CC}">
              <c16:uniqueId val="{00000005-2559-4995-91E0-9E5C5CF4AFCE}"/>
            </c:ext>
          </c:extLst>
        </c:ser>
        <c:dLbls>
          <c:showLegendKey val="0"/>
          <c:showVal val="0"/>
          <c:showCatName val="0"/>
          <c:showSerName val="0"/>
          <c:showPercent val="0"/>
          <c:showBubbleSize val="0"/>
        </c:dLbls>
        <c:gapWidth val="150"/>
        <c:overlap val="100"/>
        <c:axId val="1584049359"/>
        <c:axId val="1584073839"/>
      </c:barChart>
      <c:catAx>
        <c:axId val="1584049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4073839"/>
        <c:crosses val="autoZero"/>
        <c:auto val="1"/>
        <c:lblAlgn val="ctr"/>
        <c:lblOffset val="100"/>
        <c:noMultiLvlLbl val="0"/>
      </c:catAx>
      <c:valAx>
        <c:axId val="15840738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4049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[Project_Manager_Dashboard.xlsx]Department Budget!PivotTable1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Department Budget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'Department Budget'!$B$2</c:f>
              <c:strCache>
                <c:ptCount val="1"/>
                <c:pt idx="0">
                  <c:v>Sum of Budget ($)</c:v>
                </c:pt>
              </c:strCache>
            </c:strRef>
          </c:tx>
          <c:spPr>
            <a:solidFill>
              <a:schemeClr val="accent1"/>
            </a:solidFill>
            <a:ln>
              <a:noFill/>
            </a:ln>
            <a:effectLst/>
          </c:spPr>
          <c:invertIfNegative val="0"/>
          <c:cat>
            <c:strRef>
              <c:f>'Department Budget'!$A$3:$A$9</c:f>
              <c:strCache>
                <c:ptCount val="6"/>
                <c:pt idx="0">
                  <c:v>Education</c:v>
                </c:pt>
                <c:pt idx="1">
                  <c:v>Finance</c:v>
                </c:pt>
                <c:pt idx="2">
                  <c:v>HR</c:v>
                </c:pt>
                <c:pt idx="3">
                  <c:v>IT</c:v>
                </c:pt>
                <c:pt idx="4">
                  <c:v>Member Engagement</c:v>
                </c:pt>
                <c:pt idx="5">
                  <c:v>Professional Affairs</c:v>
                </c:pt>
              </c:strCache>
            </c:strRef>
          </c:cat>
          <c:val>
            <c:numRef>
              <c:f>'Department Budget'!$B$3:$B$9</c:f>
              <c:numCache>
                <c:formatCode>"$"#,##0.00</c:formatCode>
                <c:ptCount val="6"/>
                <c:pt idx="0">
                  <c:v>140000</c:v>
                </c:pt>
                <c:pt idx="1">
                  <c:v>130000</c:v>
                </c:pt>
                <c:pt idx="2">
                  <c:v>695000</c:v>
                </c:pt>
                <c:pt idx="3">
                  <c:v>620000</c:v>
                </c:pt>
                <c:pt idx="4">
                  <c:v>200000</c:v>
                </c:pt>
                <c:pt idx="5">
                  <c:v>90000</c:v>
                </c:pt>
              </c:numCache>
            </c:numRef>
          </c:val>
          <c:extLst>
            <c:ext xmlns:c16="http://schemas.microsoft.com/office/drawing/2014/chart" uri="{C3380CC4-5D6E-409C-BE32-E72D297353CC}">
              <c16:uniqueId val="{00000000-AE6E-4F85-8D6C-77E7D31BC089}"/>
            </c:ext>
          </c:extLst>
        </c:ser>
        <c:ser>
          <c:idx val="1"/>
          <c:order val="1"/>
          <c:tx>
            <c:strRef>
              <c:f>'Department Budget'!$C$2</c:f>
              <c:strCache>
                <c:ptCount val="1"/>
                <c:pt idx="0">
                  <c:v>Sum of Actual Spend ($)</c:v>
                </c:pt>
              </c:strCache>
            </c:strRef>
          </c:tx>
          <c:spPr>
            <a:solidFill>
              <a:schemeClr val="accent3"/>
            </a:solidFill>
            <a:ln>
              <a:noFill/>
            </a:ln>
            <a:effectLst/>
          </c:spPr>
          <c:invertIfNegative val="0"/>
          <c:cat>
            <c:strRef>
              <c:f>'Department Budget'!$A$3:$A$9</c:f>
              <c:strCache>
                <c:ptCount val="6"/>
                <c:pt idx="0">
                  <c:v>Education</c:v>
                </c:pt>
                <c:pt idx="1">
                  <c:v>Finance</c:v>
                </c:pt>
                <c:pt idx="2">
                  <c:v>HR</c:v>
                </c:pt>
                <c:pt idx="3">
                  <c:v>IT</c:v>
                </c:pt>
                <c:pt idx="4">
                  <c:v>Member Engagement</c:v>
                </c:pt>
                <c:pt idx="5">
                  <c:v>Professional Affairs</c:v>
                </c:pt>
              </c:strCache>
            </c:strRef>
          </c:cat>
          <c:val>
            <c:numRef>
              <c:f>'Department Budget'!$C$3:$C$9</c:f>
              <c:numCache>
                <c:formatCode>"$"#,##0.00</c:formatCode>
                <c:ptCount val="6"/>
                <c:pt idx="0">
                  <c:v>100000</c:v>
                </c:pt>
                <c:pt idx="1">
                  <c:v>77000</c:v>
                </c:pt>
                <c:pt idx="2">
                  <c:v>544200</c:v>
                </c:pt>
                <c:pt idx="3">
                  <c:v>553000</c:v>
                </c:pt>
                <c:pt idx="4">
                  <c:v>192000</c:v>
                </c:pt>
                <c:pt idx="5">
                  <c:v>76500</c:v>
                </c:pt>
              </c:numCache>
            </c:numRef>
          </c:val>
          <c:extLst>
            <c:ext xmlns:c16="http://schemas.microsoft.com/office/drawing/2014/chart" uri="{C3380CC4-5D6E-409C-BE32-E72D297353CC}">
              <c16:uniqueId val="{00000001-AE6E-4F85-8D6C-77E7D31BC089}"/>
            </c:ext>
          </c:extLst>
        </c:ser>
        <c:dLbls>
          <c:showLegendKey val="0"/>
          <c:showVal val="0"/>
          <c:showCatName val="0"/>
          <c:showSerName val="0"/>
          <c:showPercent val="0"/>
          <c:showBubbleSize val="0"/>
        </c:dLbls>
        <c:gapWidth val="219"/>
        <c:overlap val="-27"/>
        <c:axId val="1800345679"/>
        <c:axId val="1800352879"/>
      </c:barChart>
      <c:catAx>
        <c:axId val="1800345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0352879"/>
        <c:crosses val="autoZero"/>
        <c:auto val="1"/>
        <c:lblAlgn val="ctr"/>
        <c:lblOffset val="100"/>
        <c:noMultiLvlLbl val="0"/>
      </c:catAx>
      <c:valAx>
        <c:axId val="180035287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0345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158750</xdr:colOff>
      <xdr:row>3</xdr:row>
      <xdr:rowOff>3175</xdr:rowOff>
    </xdr:from>
    <xdr:to>
      <xdr:col>7</xdr:col>
      <xdr:colOff>463550</xdr:colOff>
      <xdr:row>17</xdr:row>
      <xdr:rowOff>168275</xdr:rowOff>
    </xdr:to>
    <xdr:graphicFrame macro="">
      <xdr:nvGraphicFramePr>
        <xdr:cNvPr id="2" name="Chart 1">
          <a:extLst>
            <a:ext uri="{FF2B5EF4-FFF2-40B4-BE49-F238E27FC236}">
              <a16:creationId xmlns:a16="http://schemas.microsoft.com/office/drawing/2014/main" id="{44FE6D89-8DC2-4284-000A-DEAAD4D013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12700</xdr:colOff>
      <xdr:row>2</xdr:row>
      <xdr:rowOff>136525</xdr:rowOff>
    </xdr:from>
    <xdr:to>
      <xdr:col>16</xdr:col>
      <xdr:colOff>317500</xdr:colOff>
      <xdr:row>17</xdr:row>
      <xdr:rowOff>117475</xdr:rowOff>
    </xdr:to>
    <xdr:graphicFrame macro="">
      <xdr:nvGraphicFramePr>
        <xdr:cNvPr id="3" name="Chart 1">
          <a:extLst>
            <a:ext uri="{FF2B5EF4-FFF2-40B4-BE49-F238E27FC236}">
              <a16:creationId xmlns:a16="http://schemas.microsoft.com/office/drawing/2014/main" id="{0C90FF1D-A651-9402-3C68-7CFFE7758D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21</xdr:col>
      <xdr:colOff>57150</xdr:colOff>
      <xdr:row>9</xdr:row>
      <xdr:rowOff>146051</xdr:rowOff>
    </xdr:from>
    <xdr:to>
      <xdr:col>24</xdr:col>
      <xdr:colOff>57150</xdr:colOff>
      <xdr:row>20</xdr:row>
      <xdr:rowOff>86180</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3E2E19B1-F353-48D6-7CB0-3D87DEE8FBF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2858750" y="1435101"/>
              <a:ext cx="1828800" cy="1974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469900</xdr:colOff>
      <xdr:row>2</xdr:row>
      <xdr:rowOff>171451</xdr:rowOff>
    </xdr:from>
    <xdr:to>
      <xdr:col>20</xdr:col>
      <xdr:colOff>469900</xdr:colOff>
      <xdr:row>13</xdr:row>
      <xdr:rowOff>152401</xdr:rowOff>
    </xdr:to>
    <mc:AlternateContent xmlns:mc="http://schemas.openxmlformats.org/markup-compatibility/2006" xmlns:a14="http://schemas.microsoft.com/office/drawing/2010/main">
      <mc:Choice Requires="a14">
        <xdr:graphicFrame macro="">
          <xdr:nvGraphicFramePr>
            <xdr:cNvPr id="5" name="Project Manager">
              <a:extLst>
                <a:ext uri="{FF2B5EF4-FFF2-40B4-BE49-F238E27FC236}">
                  <a16:creationId xmlns:a16="http://schemas.microsoft.com/office/drawing/2014/main" id="{BC71D923-D659-13C1-7F7F-F6B41101F5B6}"/>
                </a:ext>
              </a:extLst>
            </xdr:cNvPr>
            <xdr:cNvGraphicFramePr/>
          </xdr:nvGraphicFramePr>
          <xdr:xfrm>
            <a:off x="0" y="0"/>
            <a:ext cx="0" cy="0"/>
          </xdr:xfrm>
          <a:graphic>
            <a:graphicData uri="http://schemas.microsoft.com/office/drawing/2010/slicer">
              <sle:slicer xmlns:sle="http://schemas.microsoft.com/office/drawing/2010/slicer" name="Project Manager"/>
            </a:graphicData>
          </a:graphic>
        </xdr:graphicFrame>
      </mc:Choice>
      <mc:Fallback xmlns="">
        <xdr:sp macro="" textlink="">
          <xdr:nvSpPr>
            <xdr:cNvPr id="0" name=""/>
            <xdr:cNvSpPr>
              <a:spLocks noTextEdit="1"/>
            </xdr:cNvSpPr>
          </xdr:nvSpPr>
          <xdr:spPr>
            <a:xfrm>
              <a:off x="10833100" y="171451"/>
              <a:ext cx="1828800" cy="2006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25400</xdr:colOff>
      <xdr:row>3</xdr:row>
      <xdr:rowOff>12701</xdr:rowOff>
    </xdr:from>
    <xdr:to>
      <xdr:col>24</xdr:col>
      <xdr:colOff>25400</xdr:colOff>
      <xdr:row>9</xdr:row>
      <xdr:rowOff>50800</xdr:rowOff>
    </xdr:to>
    <mc:AlternateContent xmlns:mc="http://schemas.openxmlformats.org/markup-compatibility/2006" xmlns:a14="http://schemas.microsoft.com/office/drawing/2010/main">
      <mc:Choice Requires="a14">
        <xdr:graphicFrame macro="">
          <xdr:nvGraphicFramePr>
            <xdr:cNvPr id="6" name="Status">
              <a:extLst>
                <a:ext uri="{FF2B5EF4-FFF2-40B4-BE49-F238E27FC236}">
                  <a16:creationId xmlns:a16="http://schemas.microsoft.com/office/drawing/2014/main" id="{5913FCE4-CA47-3AE3-3D0A-3AF4BABBF70F}"/>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12827000" y="196851"/>
              <a:ext cx="1828800" cy="1143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kol-Rivera, Emily" refreshedDate="45947.366986342589" createdVersion="8" refreshedVersion="8" minRefreshableVersion="3" recordCount="12" xr:uid="{6BE33DD9-C6A5-43DA-A7F0-42BC7B0D302B}">
  <cacheSource type="worksheet">
    <worksheetSource name="ProjectData"/>
  </cacheSource>
  <cacheFields count="14">
    <cacheField name="Project Name" numFmtId="0">
      <sharedItems/>
    </cacheField>
    <cacheField name="Department" numFmtId="0">
      <sharedItems count="6">
        <s v="IT"/>
        <s v="Education"/>
        <s v="Member Engagement"/>
        <s v="Professional Affairs"/>
        <s v="Finance"/>
        <s v="HR"/>
      </sharedItems>
    </cacheField>
    <cacheField name="Project Manager" numFmtId="0">
      <sharedItems count="6">
        <s v="Casey Morgan"/>
        <s v="Jordan Lee"/>
        <s v="Taylor Chen"/>
        <s v="Jamie Brooks"/>
        <s v="Riley Patel"/>
        <s v="Alex Rivera"/>
      </sharedItems>
    </cacheField>
    <cacheField name="Start Date" numFmtId="14">
      <sharedItems containsSemiMixedTypes="0" containsNonDate="0" containsDate="1" containsString="0" minDate="2025-01-01T00:00:00" maxDate="2025-07-01T00:00:00"/>
    </cacheField>
    <cacheField name="End Date" numFmtId="14">
      <sharedItems containsSemiMixedTypes="0" containsNonDate="0" containsDate="1" containsString="0" minDate="2025-08-30T00:00:00" maxDate="2026-02-02T00:00:00"/>
    </cacheField>
    <cacheField name="Days Remaining" numFmtId="2">
      <sharedItems containsSemiMixedTypes="0" containsString="0" containsNumber="1" containsInteger="1" minValue="-48" maxValue="107"/>
    </cacheField>
    <cacheField name="Status" numFmtId="0">
      <sharedItems count="3">
        <s v="In Progress"/>
        <s v="On Hold"/>
        <s v="Completed"/>
      </sharedItems>
    </cacheField>
    <cacheField name="% Complete" numFmtId="10">
      <sharedItems containsSemiMixedTypes="0" containsString="0" containsNumber="1" minValue="0.35" maxValue="1"/>
    </cacheField>
    <cacheField name="Budget ($)" numFmtId="164">
      <sharedItems containsSemiMixedTypes="0" containsString="0" containsNumber="1" containsInteger="1" minValue="20000" maxValue="650000"/>
    </cacheField>
    <cacheField name="Actual Spend ($)" numFmtId="164">
      <sharedItems containsSemiMixedTypes="0" containsString="0" containsNumber="1" containsInteger="1" minValue="10000" maxValue="500000"/>
    </cacheField>
    <cacheField name="Variance $" numFmtId="164">
      <sharedItems containsSemiMixedTypes="0" containsString="0" containsNumber="1" containsInteger="1" minValue="-5000" maxValue="150000"/>
    </cacheField>
    <cacheField name="Budget Utilization %" numFmtId="10">
      <sharedItems containsSemiMixedTypes="0" containsString="0" containsNumber="1" minValue="0.5" maxValue="1.04"/>
    </cacheField>
    <cacheField name="Team Members" numFmtId="0">
      <sharedItems containsSemiMixedTypes="0" containsString="0" containsNumber="1" containsInteger="1" minValue="2" maxValue="8"/>
    </cacheField>
    <cacheField name="Priority" numFmtId="0">
      <sharedItems/>
    </cacheField>
  </cacheFields>
  <extLst>
    <ext xmlns:x14="http://schemas.microsoft.com/office/spreadsheetml/2009/9/main" uri="{725AE2AE-9491-48be-B2B4-4EB974FC3084}">
      <x14:pivotCacheDefinition pivotCacheId="4084775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s v="New Laptops for Staff"/>
    <x v="0"/>
    <x v="0"/>
    <d v="2025-01-01T00:00:00"/>
    <d v="2025-11-01T00:00:00"/>
    <n v="15"/>
    <x v="0"/>
    <n v="0.5"/>
    <n v="500000"/>
    <n v="475000"/>
    <n v="25000"/>
    <n v="0.95"/>
    <n v="8"/>
    <s v="Medium"/>
  </r>
  <r>
    <s v="CRM Roadmap"/>
    <x v="0"/>
    <x v="1"/>
    <d v="2025-03-01T00:00:00"/>
    <d v="2025-12-31T00:00:00"/>
    <n v="75"/>
    <x v="0"/>
    <n v="0.65"/>
    <n v="120000"/>
    <n v="78000"/>
    <n v="42000"/>
    <n v="0.65"/>
    <n v="6"/>
    <s v="High"/>
  </r>
  <r>
    <s v="Accreditation Standards Update"/>
    <x v="1"/>
    <x v="1"/>
    <d v="2025-06-01T00:00:00"/>
    <d v="2025-12-15T00:00:00"/>
    <n v="59"/>
    <x v="0"/>
    <n v="0.6"/>
    <n v="50000"/>
    <n v="45000"/>
    <n v="5000"/>
    <n v="0.9"/>
    <n v="4"/>
    <s v="Low"/>
  </r>
  <r>
    <s v="Learning Platform Redesign"/>
    <x v="1"/>
    <x v="0"/>
    <d v="2025-02-15T00:00:00"/>
    <d v="2025-11-15T00:00:00"/>
    <n v="29"/>
    <x v="1"/>
    <n v="0.45"/>
    <n v="90000"/>
    <n v="55000"/>
    <n v="35000"/>
    <n v="0.61111111111111116"/>
    <n v="4"/>
    <s v="Medium"/>
  </r>
  <r>
    <s v="Member Journey Mapping &amp; Onboarding Revamp"/>
    <x v="2"/>
    <x v="2"/>
    <d v="2025-02-10T00:00:00"/>
    <d v="2026-01-15T00:00:00"/>
    <n v="90"/>
    <x v="1"/>
    <n v="0.35"/>
    <n v="125000"/>
    <n v="130000"/>
    <n v="-5000"/>
    <n v="1.04"/>
    <n v="5"/>
    <s v="High"/>
  </r>
  <r>
    <s v="Member Portal Enhancements"/>
    <x v="2"/>
    <x v="2"/>
    <d v="2025-04-01T00:00:00"/>
    <d v="2025-10-31T00:00:00"/>
    <n v="14"/>
    <x v="0"/>
    <n v="0.8"/>
    <n v="75000"/>
    <n v="62000"/>
    <n v="13000"/>
    <n v="0.82666666666666666"/>
    <n v="5"/>
    <s v="High"/>
  </r>
  <r>
    <s v="Professional Standards Awareness Campaign"/>
    <x v="3"/>
    <x v="3"/>
    <d v="2025-03-15T00:00:00"/>
    <d v="2025-12-01T00:00:00"/>
    <n v="45"/>
    <x v="0"/>
    <n v="0.55000000000000004"/>
    <n v="30000"/>
    <n v="17000"/>
    <n v="13000"/>
    <n v="0.56666666666666665"/>
    <n v="3"/>
    <s v="Medium"/>
  </r>
  <r>
    <s v="Data Governance Audit"/>
    <x v="3"/>
    <x v="4"/>
    <d v="2025-01-15T00:00:00"/>
    <d v="2025-09-15T00:00:00"/>
    <n v="-32"/>
    <x v="2"/>
    <n v="1"/>
    <n v="60000"/>
    <n v="59500"/>
    <n v="500"/>
    <n v="0.9916666666666667"/>
    <n v="3"/>
    <s v="Low"/>
  </r>
  <r>
    <s v="Historical Budget Archive Consolidation"/>
    <x v="4"/>
    <x v="4"/>
    <d v="2025-06-30T00:00:00"/>
    <d v="2025-12-31T00:00:00"/>
    <n v="75"/>
    <x v="0"/>
    <n v="0.85"/>
    <n v="20000"/>
    <n v="10000"/>
    <n v="10000"/>
    <n v="0.5"/>
    <n v="2"/>
    <s v="Medium"/>
  </r>
  <r>
    <s v="Finance Automation"/>
    <x v="4"/>
    <x v="5"/>
    <d v="2025-05-10T00:00:00"/>
    <d v="2025-12-15T00:00:00"/>
    <n v="59"/>
    <x v="0"/>
    <n v="0.5"/>
    <n v="110000"/>
    <n v="67000"/>
    <n v="43000"/>
    <n v="0.60909090909090913"/>
    <n v="4"/>
    <s v="High"/>
  </r>
  <r>
    <s v="Total Rewards &amp; Compensation Structure Redesign"/>
    <x v="5"/>
    <x v="5"/>
    <d v="2025-02-01T00:00:00"/>
    <d v="2026-02-01T00:00:00"/>
    <n v="107"/>
    <x v="0"/>
    <n v="0.65"/>
    <n v="650000"/>
    <n v="500000"/>
    <n v="150000"/>
    <n v="0.76923076923076927"/>
    <n v="3"/>
    <s v="High"/>
  </r>
  <r>
    <s v="Staff Training Program"/>
    <x v="5"/>
    <x v="3"/>
    <d v="2025-02-01T00:00:00"/>
    <d v="2025-08-30T00:00:00"/>
    <n v="-48"/>
    <x v="2"/>
    <n v="1"/>
    <n v="45000"/>
    <n v="44200"/>
    <n v="800"/>
    <n v="0.98222222222222222"/>
    <n v="2"/>
    <s v="Mediu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CDA3B1-3432-45D8-B122-6A35B1C481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A2:C9" firstHeaderRow="0" firstDataRow="1" firstDataCol="1"/>
  <pivotFields count="14">
    <pivotField compact="0" outline="0" showAll="0"/>
    <pivotField axis="axisRow" compact="0" outline="0" showAll="0">
      <items count="7">
        <item x="1"/>
        <item x="4"/>
        <item x="5"/>
        <item x="0"/>
        <item x="2"/>
        <item x="3"/>
        <item t="default"/>
      </items>
    </pivotField>
    <pivotField compact="0" outline="0" showAll="0">
      <items count="7">
        <item x="5"/>
        <item x="0"/>
        <item x="3"/>
        <item x="1"/>
        <item x="4"/>
        <item x="2"/>
        <item t="default"/>
      </items>
    </pivotField>
    <pivotField compact="0" numFmtId="14" outline="0" showAll="0"/>
    <pivotField compact="0" numFmtId="14" outline="0" showAll="0"/>
    <pivotField compact="0" numFmtId="2" outline="0" showAll="0"/>
    <pivotField compact="0" outline="0" showAll="0">
      <items count="4">
        <item x="2"/>
        <item x="0"/>
        <item x="1"/>
        <item t="default"/>
      </items>
    </pivotField>
    <pivotField compact="0" numFmtId="10" outline="0" showAll="0"/>
    <pivotField dataField="1" compact="0" numFmtId="164" outline="0" showAll="0"/>
    <pivotField dataField="1" compact="0" numFmtId="164" outline="0" showAll="0"/>
    <pivotField compact="0" numFmtId="164" outline="0" showAll="0"/>
    <pivotField compact="0" numFmtId="10" outline="0" showAll="0"/>
    <pivotField compact="0" outline="0" showAll="0"/>
    <pivotField compact="0" outline="0" showAll="0"/>
  </pivotFields>
  <rowFields count="1">
    <field x="1"/>
  </rowFields>
  <rowItems count="7">
    <i>
      <x/>
    </i>
    <i>
      <x v="1"/>
    </i>
    <i>
      <x v="2"/>
    </i>
    <i>
      <x v="3"/>
    </i>
    <i>
      <x v="4"/>
    </i>
    <i>
      <x v="5"/>
    </i>
    <i t="grand">
      <x/>
    </i>
  </rowItems>
  <colFields count="1">
    <field x="-2"/>
  </colFields>
  <colItems count="2">
    <i>
      <x/>
    </i>
    <i i="1">
      <x v="1"/>
    </i>
  </colItems>
  <dataFields count="2">
    <dataField name="Sum of Budget ($)" fld="8" baseField="0" baseItem="0" numFmtId="164"/>
    <dataField name="Sum of Actual Spend ($)" fld="9" baseField="0" baseItem="0" numFmtId="164"/>
  </dataFields>
  <chartFormats count="2">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E95DA4-EB68-4951-AB80-00A91284F017}"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A2:E10" firstHeaderRow="1" firstDataRow="2" firstDataCol="1"/>
  <pivotFields count="14">
    <pivotField compact="0" outline="0" showAll="0"/>
    <pivotField axis="axisRow" compact="0" outline="0" showAll="0">
      <items count="7">
        <item x="1"/>
        <item x="4"/>
        <item x="5"/>
        <item x="0"/>
        <item x="2"/>
        <item x="3"/>
        <item t="default"/>
      </items>
    </pivotField>
    <pivotField compact="0" outline="0" showAll="0">
      <items count="7">
        <item x="5"/>
        <item x="0"/>
        <item x="3"/>
        <item x="1"/>
        <item x="4"/>
        <item x="2"/>
        <item t="default"/>
      </items>
    </pivotField>
    <pivotField compact="0" numFmtId="14" outline="0" showAll="0"/>
    <pivotField compact="0" numFmtId="14" outline="0" showAll="0"/>
    <pivotField compact="0" numFmtId="2" outline="0" showAll="0"/>
    <pivotField axis="axisCol" dataField="1" compact="0" outline="0" showAll="0">
      <items count="4">
        <item x="2"/>
        <item x="0"/>
        <item x="1"/>
        <item t="default"/>
      </items>
    </pivotField>
    <pivotField compact="0" numFmtId="10" outline="0" showAll="0"/>
    <pivotField compact="0" numFmtId="164" outline="0" showAll="0"/>
    <pivotField compact="0" numFmtId="164" outline="0" showAll="0"/>
    <pivotField compact="0" numFmtId="164" outline="0" showAll="0"/>
    <pivotField compact="0" numFmtId="10" outline="0" showAll="0"/>
    <pivotField compact="0" outline="0" showAll="0"/>
    <pivotField compact="0" outline="0" showAll="0"/>
  </pivotFields>
  <rowFields count="1">
    <field x="1"/>
  </rowFields>
  <rowItems count="7">
    <i>
      <x/>
    </i>
    <i>
      <x v="1"/>
    </i>
    <i>
      <x v="2"/>
    </i>
    <i>
      <x v="3"/>
    </i>
    <i>
      <x v="4"/>
    </i>
    <i>
      <x v="5"/>
    </i>
    <i t="grand">
      <x/>
    </i>
  </rowItems>
  <colFields count="1">
    <field x="6"/>
  </colFields>
  <colItems count="4">
    <i>
      <x/>
    </i>
    <i>
      <x v="1"/>
    </i>
    <i>
      <x v="2"/>
    </i>
    <i t="grand">
      <x/>
    </i>
  </colItems>
  <dataFields count="1">
    <dataField name="Count of Status" fld="6" subtotal="count" baseField="0" baseItem="0"/>
  </dataFields>
  <chartFormats count="3">
    <chartFormat chart="2" format="3" series="1">
      <pivotArea type="data" outline="0" fieldPosition="0">
        <references count="2">
          <reference field="4294967294" count="1" selected="0">
            <x v="0"/>
          </reference>
          <reference field="6" count="1" selected="0">
            <x v="0"/>
          </reference>
        </references>
      </pivotArea>
    </chartFormat>
    <chartFormat chart="2" format="4" series="1">
      <pivotArea type="data" outline="0" fieldPosition="0">
        <references count="2">
          <reference field="4294967294" count="1" selected="0">
            <x v="0"/>
          </reference>
          <reference field="6" count="1" selected="0">
            <x v="1"/>
          </reference>
        </references>
      </pivotArea>
    </chartFormat>
    <chartFormat chart="2" format="5" series="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BAC0BED-DF55-44B6-BC5D-B4D22A71CF02}" sourceName="Department">
  <pivotTables>
    <pivotTable tabId="4" name="PivotTable2"/>
    <pivotTable tabId="3" name="PivotTable1"/>
  </pivotTables>
  <data>
    <tabular pivotCacheId="408477505">
      <items count="6">
        <i x="1" s="1"/>
        <i x="4" s="1"/>
        <i x="5" s="1"/>
        <i x="0"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_Manager" xr10:uid="{924E125B-FFFB-41C1-8C66-ED6F6C060244}" sourceName="Project Manager">
  <pivotTables>
    <pivotTable tabId="4" name="PivotTable2"/>
    <pivotTable tabId="3" name="PivotTable1"/>
  </pivotTables>
  <data>
    <tabular pivotCacheId="408477505">
      <items count="6">
        <i x="5" s="1"/>
        <i x="0" s="1"/>
        <i x="3" s="1"/>
        <i x="1" s="1"/>
        <i x="4"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1EB3C8FD-CE75-46B4-B726-D72524BDD136}" sourceName="Status">
  <pivotTables>
    <pivotTable tabId="4" name="PivotTable2"/>
    <pivotTable tabId="3" name="PivotTable1"/>
  </pivotTables>
  <data>
    <tabular pivotCacheId="408477505">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2EE277BA-11F3-4D98-8760-28E8B427B6CD}" cache="Slicer_Department" caption="Department" style="SlicerStyleLight3 2" rowHeight="241300"/>
  <slicer name="Project Manager" xr10:uid="{39CE9F4D-3442-46BB-8F99-3571C2E64AAC}" cache="Slicer_Project_Manager" caption="Project Manager" style="SlicerStyleLight3 2" rowHeight="241300"/>
  <slicer name="Status" xr10:uid="{1D7A07A2-74F8-46A0-AB1A-7311860ACCCD}" cache="Slicer_Status" caption="Status" style="SlicerStyleLight3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B6B58F-A6D1-49CD-B916-E47E5CBF3B26}" name="ProjectData" displayName="ProjectData" ref="A1:N13" totalsRowShown="0" headerRowDxfId="14">
  <autoFilter ref="A1:N13" xr:uid="{5FB6B58F-A6D1-49CD-B916-E47E5CBF3B26}"/>
  <tableColumns count="14">
    <tableColumn id="1" xr3:uid="{E0AF2169-A33F-4EED-BC7C-3BC622E75ABE}" name="Project Name"/>
    <tableColumn id="2" xr3:uid="{7A059036-10F8-4A82-A531-F305D1FDE2FD}" name="Department"/>
    <tableColumn id="3" xr3:uid="{9B229EA0-71A3-4F83-BCA0-3AFE1CB359C4}" name="Project Manager"/>
    <tableColumn id="4" xr3:uid="{5CACBA67-ADDA-45BC-BB37-765C8A4E151C}" name="Start Date" dataDxfId="8"/>
    <tableColumn id="5" xr3:uid="{76897E5A-BEBC-4A98-A496-9BDD39180109}" name="End Date" dataDxfId="6"/>
    <tableColumn id="15" xr3:uid="{67092F09-291F-487C-9CF0-042544FECD2E}" name="Days Remaining" dataDxfId="7">
      <calculatedColumnFormula>E2-TODAY()</calculatedColumnFormula>
    </tableColumn>
    <tableColumn id="6" xr3:uid="{B389F3B5-AFF3-4FB5-BBDC-9F1203BAA858}" name="Status"/>
    <tableColumn id="7" xr3:uid="{793A87F8-5E55-4B00-B374-04BCB196A7AB}" name="% Complete" dataDxfId="13"/>
    <tableColumn id="8" xr3:uid="{1783B18E-3ACC-4C0B-A3B6-5DB566D7B7FD}" name="Budget ($)" dataDxfId="12"/>
    <tableColumn id="9" xr3:uid="{EF8E1D5C-DF61-49A8-93DA-333A952AD648}" name="Actual Spend ($)" dataDxfId="11"/>
    <tableColumn id="12" xr3:uid="{310F7C28-8CAF-4F43-BC1A-563B8A70F3FF}" name="Variance $" dataDxfId="10">
      <calculatedColumnFormula>ProjectData[[#This Row],[Budget ($)]]-ProjectData[[#This Row],[Actual Spend ($)]]</calculatedColumnFormula>
    </tableColumn>
    <tableColumn id="14" xr3:uid="{52A0598F-9F6F-4F32-99C0-386BCDB39F3F}" name="Budget Utilization %" dataDxfId="9">
      <calculatedColumnFormula>ProjectData[[#This Row],[Actual Spend ($)]]/ProjectData[[#This Row],[Budget ($)]]</calculatedColumnFormula>
    </tableColumn>
    <tableColumn id="10" xr3:uid="{F43744B0-AA2C-4567-AA1E-6A18AAF6083B}" name="Team Members"/>
    <tableColumn id="11" xr3:uid="{C971AC9C-C9E2-4AD6-993C-69753A842428}" name="Priorit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572AD-A9D8-41B8-909F-E65BD7BAF961}">
  <dimension ref="A2:R22"/>
  <sheetViews>
    <sheetView showGridLines="0" tabSelected="1" zoomScale="70" zoomScaleNormal="70" workbookViewId="0">
      <selection activeCell="P22" sqref="P22"/>
    </sheetView>
  </sheetViews>
  <sheetFormatPr defaultRowHeight="14.5" x14ac:dyDescent="0.35"/>
  <sheetData>
    <row r="2" spans="1:18" ht="18.5" x14ac:dyDescent="0.45">
      <c r="A2" s="27" t="s">
        <v>51</v>
      </c>
      <c r="B2" s="27"/>
      <c r="C2" s="27"/>
      <c r="D2" s="27"/>
      <c r="E2" s="27"/>
      <c r="F2" s="27"/>
      <c r="G2" s="27"/>
      <c r="H2" s="27"/>
      <c r="I2" s="27"/>
      <c r="J2" s="27"/>
      <c r="K2" s="27"/>
      <c r="L2" s="27"/>
      <c r="M2" s="27"/>
      <c r="N2" s="27"/>
      <c r="O2" s="27"/>
      <c r="P2" s="27"/>
      <c r="Q2" s="27"/>
      <c r="R2" s="27"/>
    </row>
    <row r="19" spans="2:12" ht="15" thickBot="1" x14ac:dyDescent="0.4"/>
    <row r="20" spans="2:12" x14ac:dyDescent="0.35">
      <c r="B20" s="24"/>
      <c r="C20" s="25" t="s">
        <v>42</v>
      </c>
      <c r="D20" s="26"/>
      <c r="F20" s="7"/>
      <c r="G20" s="8" t="s">
        <v>43</v>
      </c>
      <c r="H20" s="9"/>
      <c r="J20" s="24"/>
      <c r="K20" s="25" t="s">
        <v>50</v>
      </c>
      <c r="L20" s="26"/>
    </row>
    <row r="21" spans="2:12" x14ac:dyDescent="0.35">
      <c r="B21" s="10"/>
      <c r="C21" s="11"/>
      <c r="D21" s="12"/>
      <c r="F21" s="10"/>
      <c r="G21" s="11"/>
      <c r="H21" s="12"/>
      <c r="J21" s="10"/>
      <c r="K21" s="11"/>
      <c r="L21" s="12"/>
    </row>
    <row r="22" spans="2:12" ht="15" thickBot="1" x14ac:dyDescent="0.4">
      <c r="B22" s="20"/>
      <c r="C22" s="21">
        <f>COUNTA(_xlfn.UNIQUE(ProjectData[Project Name]))</f>
        <v>12</v>
      </c>
      <c r="D22" s="22"/>
      <c r="F22" s="20"/>
      <c r="G22" s="23">
        <f>COUNTIFS(ProjectData[Status],"Completed")/COUNTA(ProjectData[Status])</f>
        <v>0.16666666666666666</v>
      </c>
      <c r="H22" s="22"/>
      <c r="J22" s="20"/>
      <c r="K22" s="23" cm="1">
        <f t="array" ref="K22">SUMPRODUCT(--(ProjectData[Actual Spend ($)]&lt;ProjectData[Budget ($)]),--(ProjectData[Budget ($)]&lt;&gt;""))
/
SUMPRODUCT(--(ProjectData[Budget ($)]&lt;&gt;""))</f>
        <v>0.91666666666666663</v>
      </c>
      <c r="L22" s="22"/>
    </row>
  </sheetData>
  <mergeCells count="1">
    <mergeCell ref="A2:R2"/>
  </mergeCells>
  <conditionalFormatting sqref="K22">
    <cfRule type="colorScale" priority="5">
      <colorScale>
        <cfvo type="min"/>
        <cfvo type="percentile" val="50"/>
        <cfvo type="max"/>
        <color rgb="FFF8696B"/>
        <color rgb="FFFFEB84"/>
        <color rgb="FF63BE7B"/>
      </colorScale>
    </cfRule>
  </conditionalFormatting>
  <conditionalFormatting sqref="G22">
    <cfRule type="expression" dxfId="3" priority="1">
      <formula>$G$22&lt;0.5</formula>
    </cfRule>
    <cfRule type="expression" dxfId="2" priority="2">
      <formula>AND($G$22&gt;=0.5,$G$22&lt;0.8)</formula>
    </cfRule>
    <cfRule type="expression" dxfId="1" priority="3">
      <formula>$G$22&gt;=0.8</formula>
    </cfRule>
  </conditionalFormatting>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
  <sheetViews>
    <sheetView workbookViewId="0">
      <pane ySplit="1" topLeftCell="A2" activePane="bottomLeft" state="frozen"/>
      <selection pane="bottomLeft" activeCell="D1" sqref="D1"/>
    </sheetView>
  </sheetViews>
  <sheetFormatPr defaultRowHeight="14.5" x14ac:dyDescent="0.35"/>
  <cols>
    <col min="1" max="5" width="18" customWidth="1"/>
    <col min="6" max="6" width="19.26953125" customWidth="1"/>
    <col min="7" max="14" width="18" customWidth="1"/>
  </cols>
  <sheetData>
    <row r="1" spans="1:14"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s="15" customFormat="1" x14ac:dyDescent="0.35">
      <c r="A2" s="14" t="s">
        <v>44</v>
      </c>
      <c r="B2" s="15" t="s">
        <v>15</v>
      </c>
      <c r="C2" s="15" t="s">
        <v>21</v>
      </c>
      <c r="D2" s="13">
        <v>45658</v>
      </c>
      <c r="E2" s="13">
        <v>45962</v>
      </c>
      <c r="F2" s="16">
        <f ca="1">E2-TODAY()</f>
        <v>15</v>
      </c>
      <c r="G2" s="14" t="s">
        <v>17</v>
      </c>
      <c r="H2" s="17">
        <v>0.5</v>
      </c>
      <c r="I2" s="18">
        <v>500000</v>
      </c>
      <c r="J2" s="18">
        <v>475000</v>
      </c>
      <c r="K2" s="18">
        <f>ProjectData[[#This Row],[Budget ($)]]-ProjectData[[#This Row],[Actual Spend ($)]]</f>
        <v>25000</v>
      </c>
      <c r="L2" s="17">
        <f>ProjectData[[#This Row],[Actual Spend ($)]]/ProjectData[[#This Row],[Budget ($)]]</f>
        <v>0.95</v>
      </c>
      <c r="M2" s="14">
        <v>8</v>
      </c>
      <c r="N2" s="14" t="s">
        <v>23</v>
      </c>
    </row>
    <row r="3" spans="1:14" x14ac:dyDescent="0.35">
      <c r="A3" t="s">
        <v>14</v>
      </c>
      <c r="B3" t="s">
        <v>15</v>
      </c>
      <c r="C3" t="s">
        <v>16</v>
      </c>
      <c r="D3" s="4">
        <v>45717</v>
      </c>
      <c r="E3" s="4">
        <v>46022</v>
      </c>
      <c r="F3" s="5">
        <f t="shared" ref="F3:F13" ca="1" si="0">E3-TODAY()</f>
        <v>75</v>
      </c>
      <c r="G3" t="s">
        <v>17</v>
      </c>
      <c r="H3" s="2">
        <v>0.65</v>
      </c>
      <c r="I3" s="3">
        <v>120000</v>
      </c>
      <c r="J3" s="3">
        <v>78000</v>
      </c>
      <c r="K3" s="3">
        <f>ProjectData[[#This Row],[Budget ($)]]-ProjectData[[#This Row],[Actual Spend ($)]]</f>
        <v>42000</v>
      </c>
      <c r="L3" s="2">
        <f>ProjectData[[#This Row],[Actual Spend ($)]]/ProjectData[[#This Row],[Budget ($)]]</f>
        <v>0.65</v>
      </c>
      <c r="M3">
        <v>6</v>
      </c>
      <c r="N3" t="s">
        <v>18</v>
      </c>
    </row>
    <row r="4" spans="1:14" x14ac:dyDescent="0.35">
      <c r="A4" t="s">
        <v>45</v>
      </c>
      <c r="B4" t="s">
        <v>20</v>
      </c>
      <c r="C4" t="s">
        <v>16</v>
      </c>
      <c r="D4" s="4">
        <v>45809</v>
      </c>
      <c r="E4" s="4">
        <v>46006</v>
      </c>
      <c r="F4" s="5">
        <f ca="1">E4-TODAY()</f>
        <v>59</v>
      </c>
      <c r="G4" t="s">
        <v>17</v>
      </c>
      <c r="H4" s="2">
        <v>0.6</v>
      </c>
      <c r="I4" s="3">
        <v>50000</v>
      </c>
      <c r="J4" s="3">
        <v>45000</v>
      </c>
      <c r="K4" s="3">
        <f>ProjectData[[#This Row],[Budget ($)]]-ProjectData[[#This Row],[Actual Spend ($)]]</f>
        <v>5000</v>
      </c>
      <c r="L4" s="2">
        <f>ProjectData[[#This Row],[Actual Spend ($)]]/ProjectData[[#This Row],[Budget ($)]]</f>
        <v>0.9</v>
      </c>
      <c r="M4">
        <v>4</v>
      </c>
      <c r="N4" t="s">
        <v>31</v>
      </c>
    </row>
    <row r="5" spans="1:14" x14ac:dyDescent="0.35">
      <c r="A5" t="s">
        <v>19</v>
      </c>
      <c r="B5" t="s">
        <v>20</v>
      </c>
      <c r="C5" t="s">
        <v>21</v>
      </c>
      <c r="D5" s="4">
        <v>45703</v>
      </c>
      <c r="E5" s="4">
        <v>45976</v>
      </c>
      <c r="F5" s="5">
        <f t="shared" ca="1" si="0"/>
        <v>29</v>
      </c>
      <c r="G5" t="s">
        <v>22</v>
      </c>
      <c r="H5" s="2">
        <v>0.45</v>
      </c>
      <c r="I5" s="3">
        <v>90000</v>
      </c>
      <c r="J5" s="3">
        <v>55000</v>
      </c>
      <c r="K5" s="3">
        <f>ProjectData[[#This Row],[Budget ($)]]-ProjectData[[#This Row],[Actual Spend ($)]]</f>
        <v>35000</v>
      </c>
      <c r="L5" s="2">
        <f>ProjectData[[#This Row],[Actual Spend ($)]]/ProjectData[[#This Row],[Budget ($)]]</f>
        <v>0.61111111111111116</v>
      </c>
      <c r="M5">
        <v>4</v>
      </c>
      <c r="N5" t="s">
        <v>23</v>
      </c>
    </row>
    <row r="6" spans="1:14" x14ac:dyDescent="0.35">
      <c r="A6" t="s">
        <v>46</v>
      </c>
      <c r="B6" t="s">
        <v>25</v>
      </c>
      <c r="C6" t="s">
        <v>26</v>
      </c>
      <c r="D6" s="4">
        <v>45698</v>
      </c>
      <c r="E6" s="4">
        <v>46037</v>
      </c>
      <c r="F6" s="5">
        <f ca="1">E6-TODAY()</f>
        <v>90</v>
      </c>
      <c r="G6" t="s">
        <v>22</v>
      </c>
      <c r="H6" s="2">
        <v>0.35</v>
      </c>
      <c r="I6" s="3">
        <v>125000</v>
      </c>
      <c r="J6" s="3">
        <v>130000</v>
      </c>
      <c r="K6" s="3">
        <f>ProjectData[[#This Row],[Budget ($)]]-ProjectData[[#This Row],[Actual Spend ($)]]</f>
        <v>-5000</v>
      </c>
      <c r="L6" s="2">
        <f>ProjectData[[#This Row],[Actual Spend ($)]]/ProjectData[[#This Row],[Budget ($)]]</f>
        <v>1.04</v>
      </c>
      <c r="M6">
        <v>5</v>
      </c>
      <c r="N6" t="s">
        <v>18</v>
      </c>
    </row>
    <row r="7" spans="1:14" x14ac:dyDescent="0.35">
      <c r="A7" t="s">
        <v>24</v>
      </c>
      <c r="B7" t="s">
        <v>25</v>
      </c>
      <c r="C7" t="s">
        <v>26</v>
      </c>
      <c r="D7" s="4">
        <v>45748</v>
      </c>
      <c r="E7" s="4">
        <v>45961</v>
      </c>
      <c r="F7" s="5">
        <f t="shared" ca="1" si="0"/>
        <v>14</v>
      </c>
      <c r="G7" t="s">
        <v>17</v>
      </c>
      <c r="H7" s="2">
        <v>0.8</v>
      </c>
      <c r="I7" s="3">
        <v>75000</v>
      </c>
      <c r="J7" s="3">
        <v>62000</v>
      </c>
      <c r="K7" s="3">
        <f>ProjectData[[#This Row],[Budget ($)]]-ProjectData[[#This Row],[Actual Spend ($)]]</f>
        <v>13000</v>
      </c>
      <c r="L7" s="2">
        <f>ProjectData[[#This Row],[Actual Spend ($)]]/ProjectData[[#This Row],[Budget ($)]]</f>
        <v>0.82666666666666666</v>
      </c>
      <c r="M7">
        <v>5</v>
      </c>
      <c r="N7" t="s">
        <v>18</v>
      </c>
    </row>
    <row r="8" spans="1:14" x14ac:dyDescent="0.35">
      <c r="A8" t="s">
        <v>47</v>
      </c>
      <c r="B8" t="s">
        <v>28</v>
      </c>
      <c r="C8" t="s">
        <v>37</v>
      </c>
      <c r="D8" s="4">
        <v>45731</v>
      </c>
      <c r="E8" s="4">
        <v>45992</v>
      </c>
      <c r="F8" s="5">
        <f ca="1">E8-TODAY()</f>
        <v>45</v>
      </c>
      <c r="G8" t="s">
        <v>17</v>
      </c>
      <c r="H8" s="2">
        <v>0.55000000000000004</v>
      </c>
      <c r="I8" s="3">
        <v>30000</v>
      </c>
      <c r="J8" s="3">
        <v>17000</v>
      </c>
      <c r="K8" s="3">
        <f>ProjectData[[#This Row],[Budget ($)]]-ProjectData[[#This Row],[Actual Spend ($)]]</f>
        <v>13000</v>
      </c>
      <c r="L8" s="2">
        <f>ProjectData[[#This Row],[Actual Spend ($)]]/ProjectData[[#This Row],[Budget ($)]]</f>
        <v>0.56666666666666665</v>
      </c>
      <c r="M8">
        <v>3</v>
      </c>
      <c r="N8" t="s">
        <v>23</v>
      </c>
    </row>
    <row r="9" spans="1:14" x14ac:dyDescent="0.35">
      <c r="A9" t="s">
        <v>27</v>
      </c>
      <c r="B9" t="s">
        <v>28</v>
      </c>
      <c r="C9" t="s">
        <v>29</v>
      </c>
      <c r="D9" s="4">
        <v>45672</v>
      </c>
      <c r="E9" s="4">
        <v>45915</v>
      </c>
      <c r="F9" s="5">
        <f t="shared" ca="1" si="0"/>
        <v>-32</v>
      </c>
      <c r="G9" t="s">
        <v>30</v>
      </c>
      <c r="H9" s="2">
        <v>1</v>
      </c>
      <c r="I9" s="3">
        <v>60000</v>
      </c>
      <c r="J9" s="3">
        <v>59500</v>
      </c>
      <c r="K9" s="3">
        <f>ProjectData[[#This Row],[Budget ($)]]-ProjectData[[#This Row],[Actual Spend ($)]]</f>
        <v>500</v>
      </c>
      <c r="L9" s="2">
        <f>ProjectData[[#This Row],[Actual Spend ($)]]/ProjectData[[#This Row],[Budget ($)]]</f>
        <v>0.9916666666666667</v>
      </c>
      <c r="M9">
        <v>3</v>
      </c>
      <c r="N9" t="s">
        <v>31</v>
      </c>
    </row>
    <row r="10" spans="1:14" x14ac:dyDescent="0.35">
      <c r="A10" t="s">
        <v>48</v>
      </c>
      <c r="B10" t="s">
        <v>33</v>
      </c>
      <c r="C10" t="s">
        <v>29</v>
      </c>
      <c r="D10" s="4">
        <v>45838</v>
      </c>
      <c r="E10" s="4">
        <v>46022</v>
      </c>
      <c r="F10" s="5">
        <f ca="1">E10-TODAY()</f>
        <v>75</v>
      </c>
      <c r="G10" t="s">
        <v>17</v>
      </c>
      <c r="H10" s="2">
        <v>0.85</v>
      </c>
      <c r="I10" s="3">
        <v>20000</v>
      </c>
      <c r="J10" s="3">
        <v>10000</v>
      </c>
      <c r="K10" s="3">
        <f>ProjectData[[#This Row],[Budget ($)]]-ProjectData[[#This Row],[Actual Spend ($)]]</f>
        <v>10000</v>
      </c>
      <c r="L10" s="2">
        <f>ProjectData[[#This Row],[Actual Spend ($)]]/ProjectData[[#This Row],[Budget ($)]]</f>
        <v>0.5</v>
      </c>
      <c r="M10">
        <v>2</v>
      </c>
      <c r="N10" t="s">
        <v>23</v>
      </c>
    </row>
    <row r="11" spans="1:14" x14ac:dyDescent="0.35">
      <c r="A11" t="s">
        <v>32</v>
      </c>
      <c r="B11" t="s">
        <v>33</v>
      </c>
      <c r="C11" t="s">
        <v>34</v>
      </c>
      <c r="D11" s="4">
        <v>45787</v>
      </c>
      <c r="E11" s="4">
        <v>46006</v>
      </c>
      <c r="F11" s="5">
        <f t="shared" ca="1" si="0"/>
        <v>59</v>
      </c>
      <c r="G11" t="s">
        <v>17</v>
      </c>
      <c r="H11" s="2">
        <v>0.5</v>
      </c>
      <c r="I11" s="3">
        <v>110000</v>
      </c>
      <c r="J11" s="3">
        <v>67000</v>
      </c>
      <c r="K11" s="3">
        <f>ProjectData[[#This Row],[Budget ($)]]-ProjectData[[#This Row],[Actual Spend ($)]]</f>
        <v>43000</v>
      </c>
      <c r="L11" s="2">
        <f>ProjectData[[#This Row],[Actual Spend ($)]]/ProjectData[[#This Row],[Budget ($)]]</f>
        <v>0.60909090909090913</v>
      </c>
      <c r="M11">
        <v>4</v>
      </c>
      <c r="N11" t="s">
        <v>18</v>
      </c>
    </row>
    <row r="12" spans="1:14" x14ac:dyDescent="0.35">
      <c r="A12" t="s">
        <v>49</v>
      </c>
      <c r="B12" t="s">
        <v>36</v>
      </c>
      <c r="C12" t="s">
        <v>34</v>
      </c>
      <c r="D12" s="4">
        <v>45689</v>
      </c>
      <c r="E12" s="4">
        <v>46054</v>
      </c>
      <c r="F12" s="5">
        <f ca="1">E12-TODAY()</f>
        <v>107</v>
      </c>
      <c r="G12" t="s">
        <v>17</v>
      </c>
      <c r="H12" s="2">
        <v>0.65</v>
      </c>
      <c r="I12" s="3">
        <v>650000</v>
      </c>
      <c r="J12" s="3">
        <v>500000</v>
      </c>
      <c r="K12" s="3">
        <f>ProjectData[[#This Row],[Budget ($)]]-ProjectData[[#This Row],[Actual Spend ($)]]</f>
        <v>150000</v>
      </c>
      <c r="L12" s="2">
        <f>ProjectData[[#This Row],[Actual Spend ($)]]/ProjectData[[#This Row],[Budget ($)]]</f>
        <v>0.76923076923076927</v>
      </c>
      <c r="M12">
        <v>3</v>
      </c>
      <c r="N12" t="s">
        <v>18</v>
      </c>
    </row>
    <row r="13" spans="1:14" x14ac:dyDescent="0.35">
      <c r="A13" t="s">
        <v>35</v>
      </c>
      <c r="B13" t="s">
        <v>36</v>
      </c>
      <c r="C13" t="s">
        <v>37</v>
      </c>
      <c r="D13" s="4">
        <v>45689</v>
      </c>
      <c r="E13" s="4">
        <v>45899</v>
      </c>
      <c r="F13" s="5">
        <f t="shared" ca="1" si="0"/>
        <v>-48</v>
      </c>
      <c r="G13" t="s">
        <v>30</v>
      </c>
      <c r="H13" s="2">
        <v>1</v>
      </c>
      <c r="I13" s="3">
        <v>45000</v>
      </c>
      <c r="J13" s="3">
        <v>44200</v>
      </c>
      <c r="K13" s="3">
        <f>ProjectData[[#This Row],[Budget ($)]]-ProjectData[[#This Row],[Actual Spend ($)]]</f>
        <v>800</v>
      </c>
      <c r="L13" s="2">
        <f>ProjectData[[#This Row],[Actual Spend ($)]]/ProjectData[[#This Row],[Budget ($)]]</f>
        <v>0.98222222222222222</v>
      </c>
      <c r="M13">
        <v>2</v>
      </c>
      <c r="N13" t="s">
        <v>23</v>
      </c>
    </row>
  </sheetData>
  <conditionalFormatting sqref="F2:F13">
    <cfRule type="cellIs" dxfId="0" priority="3" operator="lessThanOrEqual">
      <formula>0</formula>
    </cfRule>
  </conditionalFormatting>
  <conditionalFormatting sqref="H2:H13">
    <cfRule type="dataBar" priority="1">
      <dataBar>
        <cfvo type="min"/>
        <cfvo type="max"/>
        <color rgb="FF63C384"/>
      </dataBar>
      <extLst>
        <ext xmlns:x14="http://schemas.microsoft.com/office/spreadsheetml/2009/9/main" uri="{B025F937-C7B1-47D3-B67F-A62EFF666E3E}">
          <x14:id>{0F81FAA0-2A14-416C-93E1-51793136C419}</x14:id>
        </ext>
      </extLst>
    </cfRule>
    <cfRule type="dataBar" priority="2">
      <dataBar>
        <cfvo type="min"/>
        <cfvo type="max"/>
        <color rgb="FF63C384"/>
      </dataBar>
      <extLst>
        <ext xmlns:x14="http://schemas.microsoft.com/office/spreadsheetml/2009/9/main" uri="{B025F937-C7B1-47D3-B67F-A62EFF666E3E}">
          <x14:id>{BFC3AC08-B7BF-428C-A73D-AB892A5268EA}</x14:id>
        </ext>
      </extLst>
    </cfRule>
  </conditionalFormatting>
  <pageMargins left="0.75" right="0.75" top="1" bottom="1" header="0.5" footer="0.5"/>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0F81FAA0-2A14-416C-93E1-51793136C419}">
            <x14:dataBar minLength="0" maxLength="100" gradient="0">
              <x14:cfvo type="autoMin"/>
              <x14:cfvo type="autoMax"/>
              <x14:negativeFillColor rgb="FFFF0000"/>
              <x14:axisColor rgb="FF000000"/>
            </x14:dataBar>
          </x14:cfRule>
          <x14:cfRule type="dataBar" id="{BFC3AC08-B7BF-428C-A73D-AB892A5268EA}">
            <x14:dataBar minLength="0" maxLength="100" border="1" negativeBarBorderColorSameAsPositive="0">
              <x14:cfvo type="autoMin"/>
              <x14:cfvo type="autoMax"/>
              <x14:borderColor rgb="FF63C384"/>
              <x14:negativeFillColor rgb="FFFF0000"/>
              <x14:negativeBorderColor rgb="FFFF0000"/>
              <x14:axisColor rgb="FF000000"/>
            </x14:dataBar>
          </x14:cfRule>
          <xm:sqref>H2:H13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187CA-D442-4128-A94A-7752F8043714}">
  <dimension ref="A2:C9"/>
  <sheetViews>
    <sheetView workbookViewId="0">
      <selection activeCell="D14" sqref="D14"/>
    </sheetView>
  </sheetViews>
  <sheetFormatPr defaultRowHeight="14.5" x14ac:dyDescent="0.35"/>
  <cols>
    <col min="1" max="1" width="18.90625" bestFit="1" customWidth="1"/>
    <col min="2" max="2" width="15.81640625" bestFit="1" customWidth="1"/>
    <col min="3" max="3" width="20.90625" bestFit="1" customWidth="1"/>
  </cols>
  <sheetData>
    <row r="2" spans="1:3" x14ac:dyDescent="0.35">
      <c r="A2" s="6" t="s">
        <v>1</v>
      </c>
      <c r="B2" t="s">
        <v>38</v>
      </c>
      <c r="C2" t="s">
        <v>39</v>
      </c>
    </row>
    <row r="3" spans="1:3" x14ac:dyDescent="0.35">
      <c r="A3" t="s">
        <v>20</v>
      </c>
      <c r="B3" s="3">
        <v>140000</v>
      </c>
      <c r="C3" s="3">
        <v>100000</v>
      </c>
    </row>
    <row r="4" spans="1:3" x14ac:dyDescent="0.35">
      <c r="A4" t="s">
        <v>33</v>
      </c>
      <c r="B4" s="3">
        <v>130000</v>
      </c>
      <c r="C4" s="3">
        <v>77000</v>
      </c>
    </row>
    <row r="5" spans="1:3" x14ac:dyDescent="0.35">
      <c r="A5" t="s">
        <v>36</v>
      </c>
      <c r="B5" s="3">
        <v>695000</v>
      </c>
      <c r="C5" s="3">
        <v>544200</v>
      </c>
    </row>
    <row r="6" spans="1:3" x14ac:dyDescent="0.35">
      <c r="A6" t="s">
        <v>15</v>
      </c>
      <c r="B6" s="3">
        <v>620000</v>
      </c>
      <c r="C6" s="3">
        <v>553000</v>
      </c>
    </row>
    <row r="7" spans="1:3" x14ac:dyDescent="0.35">
      <c r="A7" t="s">
        <v>25</v>
      </c>
      <c r="B7" s="3">
        <v>200000</v>
      </c>
      <c r="C7" s="3">
        <v>192000</v>
      </c>
    </row>
    <row r="8" spans="1:3" x14ac:dyDescent="0.35">
      <c r="A8" t="s">
        <v>28</v>
      </c>
      <c r="B8" s="3">
        <v>90000</v>
      </c>
      <c r="C8" s="3">
        <v>76500</v>
      </c>
    </row>
    <row r="9" spans="1:3" x14ac:dyDescent="0.35">
      <c r="A9" t="s">
        <v>40</v>
      </c>
      <c r="B9" s="3">
        <v>1875000</v>
      </c>
      <c r="C9" s="3">
        <v>1542700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6B2CF-70BC-4E52-BF64-5090C3B1D51E}">
  <dimension ref="A2:E10"/>
  <sheetViews>
    <sheetView workbookViewId="0">
      <selection activeCell="E16" sqref="E16"/>
    </sheetView>
  </sheetViews>
  <sheetFormatPr defaultRowHeight="14.5" x14ac:dyDescent="0.35"/>
  <cols>
    <col min="1" max="1" width="18.90625" bestFit="1" customWidth="1"/>
    <col min="2" max="4" width="10.08984375" bestFit="1" customWidth="1"/>
    <col min="5" max="5" width="10.7265625" bestFit="1" customWidth="1"/>
  </cols>
  <sheetData>
    <row r="2" spans="1:5" x14ac:dyDescent="0.35">
      <c r="A2" s="6" t="s">
        <v>41</v>
      </c>
      <c r="B2" s="6" t="s">
        <v>6</v>
      </c>
    </row>
    <row r="3" spans="1:5" x14ac:dyDescent="0.35">
      <c r="A3" s="6" t="s">
        <v>1</v>
      </c>
      <c r="B3" t="s">
        <v>30</v>
      </c>
      <c r="C3" t="s">
        <v>17</v>
      </c>
      <c r="D3" t="s">
        <v>22</v>
      </c>
      <c r="E3" t="s">
        <v>40</v>
      </c>
    </row>
    <row r="4" spans="1:5" x14ac:dyDescent="0.35">
      <c r="A4" t="s">
        <v>20</v>
      </c>
      <c r="B4" s="19"/>
      <c r="C4" s="19">
        <v>1</v>
      </c>
      <c r="D4" s="19">
        <v>1</v>
      </c>
      <c r="E4" s="19">
        <v>2</v>
      </c>
    </row>
    <row r="5" spans="1:5" x14ac:dyDescent="0.35">
      <c r="A5" t="s">
        <v>33</v>
      </c>
      <c r="B5" s="19"/>
      <c r="C5" s="19">
        <v>2</v>
      </c>
      <c r="D5" s="19"/>
      <c r="E5" s="19">
        <v>2</v>
      </c>
    </row>
    <row r="6" spans="1:5" x14ac:dyDescent="0.35">
      <c r="A6" t="s">
        <v>36</v>
      </c>
      <c r="B6" s="19">
        <v>1</v>
      </c>
      <c r="C6" s="19">
        <v>1</v>
      </c>
      <c r="D6" s="19"/>
      <c r="E6" s="19">
        <v>2</v>
      </c>
    </row>
    <row r="7" spans="1:5" x14ac:dyDescent="0.35">
      <c r="A7" t="s">
        <v>15</v>
      </c>
      <c r="B7" s="19"/>
      <c r="C7" s="19">
        <v>2</v>
      </c>
      <c r="D7" s="19"/>
      <c r="E7" s="19">
        <v>2</v>
      </c>
    </row>
    <row r="8" spans="1:5" x14ac:dyDescent="0.35">
      <c r="A8" t="s">
        <v>25</v>
      </c>
      <c r="B8" s="19"/>
      <c r="C8" s="19">
        <v>1</v>
      </c>
      <c r="D8" s="19">
        <v>1</v>
      </c>
      <c r="E8" s="19">
        <v>2</v>
      </c>
    </row>
    <row r="9" spans="1:5" x14ac:dyDescent="0.35">
      <c r="A9" t="s">
        <v>28</v>
      </c>
      <c r="B9" s="19">
        <v>1</v>
      </c>
      <c r="C9" s="19">
        <v>1</v>
      </c>
      <c r="D9" s="19"/>
      <c r="E9" s="19">
        <v>2</v>
      </c>
    </row>
    <row r="10" spans="1:5" x14ac:dyDescent="0.35">
      <c r="A10" t="s">
        <v>40</v>
      </c>
      <c r="B10" s="19">
        <v>2</v>
      </c>
      <c r="C10" s="19">
        <v>8</v>
      </c>
      <c r="D10" s="19">
        <v>2</v>
      </c>
      <c r="E10" s="19">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690a9bb5-babd-4a91-bf29-faeecd30363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03F1772F6715C449F0A9DDE4097766E" ma:contentTypeVersion="11" ma:contentTypeDescription="Create a new document." ma:contentTypeScope="" ma:versionID="ebd5763b2a95fa8d11a29df13fc40789">
  <xsd:schema xmlns:xsd="http://www.w3.org/2001/XMLSchema" xmlns:xs="http://www.w3.org/2001/XMLSchema" xmlns:p="http://schemas.microsoft.com/office/2006/metadata/properties" xmlns:ns3="690a9bb5-babd-4a91-bf29-faeecd303630" targetNamespace="http://schemas.microsoft.com/office/2006/metadata/properties" ma:root="true" ma:fieldsID="1f84e7ae14fd26f855bf0c7aafe57739" ns3:_="">
    <xsd:import namespace="690a9bb5-babd-4a91-bf29-faeecd303630"/>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element ref="ns3:MediaServiceSystem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0a9bb5-babd-4a91-bf29-faeecd303630"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E8AE1F-FE55-4084-8ED2-1F4CF1E2711C}">
  <ds:schemaRefs>
    <ds:schemaRef ds:uri="http://www.w3.org/XML/1998/namespace"/>
    <ds:schemaRef ds:uri="http://schemas.openxmlformats.org/package/2006/metadata/core-properties"/>
    <ds:schemaRef ds:uri="http://schemas.microsoft.com/office/2006/documentManagement/types"/>
    <ds:schemaRef ds:uri="http://purl.org/dc/elements/1.1/"/>
    <ds:schemaRef ds:uri="http://purl.org/dc/terms/"/>
    <ds:schemaRef ds:uri="http://purl.org/dc/dcmitype/"/>
    <ds:schemaRef ds:uri="http://schemas.microsoft.com/office/infopath/2007/PartnerControls"/>
    <ds:schemaRef ds:uri="690a9bb5-babd-4a91-bf29-faeecd303630"/>
    <ds:schemaRef ds:uri="http://schemas.microsoft.com/office/2006/metadata/properties"/>
  </ds:schemaRefs>
</ds:datastoreItem>
</file>

<file path=customXml/itemProps2.xml><?xml version="1.0" encoding="utf-8"?>
<ds:datastoreItem xmlns:ds="http://schemas.openxmlformats.org/officeDocument/2006/customXml" ds:itemID="{6D8AAD4E-17BC-40A2-8DB5-15F2400D4973}">
  <ds:schemaRefs>
    <ds:schemaRef ds:uri="http://schemas.microsoft.com/sharepoint/v3/contenttype/forms"/>
  </ds:schemaRefs>
</ds:datastoreItem>
</file>

<file path=customXml/itemProps3.xml><?xml version="1.0" encoding="utf-8"?>
<ds:datastoreItem xmlns:ds="http://schemas.openxmlformats.org/officeDocument/2006/customXml" ds:itemID="{D17FEF01-2CAF-4577-A7B3-74377FE54A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0a9bb5-babd-4a91-bf29-faeecd3036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Dashboard</vt:lpstr>
      <vt:lpstr>Project Data</vt:lpstr>
      <vt:lpstr>Department Budget</vt:lpstr>
      <vt:lpstr>Status</vt:lpstr>
      <vt:lpstr>EndDate</vt:lpstr>
      <vt:lpstr>StartDate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Emily Kokol-Rivera</cp:lastModifiedBy>
  <cp:revision/>
  <dcterms:created xsi:type="dcterms:W3CDTF">2025-10-15T18:25:41Z</dcterms:created>
  <dcterms:modified xsi:type="dcterms:W3CDTF">2025-10-17T13:39:42Z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0x010100303F1772F6715C449F0A9DDE4097766E</vt:lpwstr>
  </property>
</Properties>
</file>