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1.xml" ContentType="application/vnd.openxmlformats-officedocument.drawing+xml"/>
  <Override PartName="/xl/comments1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omments1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1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alvaradotx.sharepoint.com/sites/strategicfinance/Shared Documents/General/Research Reports/Financial Models/"/>
    </mc:Choice>
  </mc:AlternateContent>
  <xr:revisionPtr revIDLastSave="0" documentId="8_{20CC434E-2567-4A08-A4B7-C402AC45D98B}" xr6:coauthVersionLast="47" xr6:coauthVersionMax="47" xr10:uidLastSave="{00000000-0000-0000-0000-000000000000}"/>
  <bookViews>
    <workbookView xWindow="1260" yWindow="2550" windowWidth="27840" windowHeight="16200" tabRatio="838" firstSheet="1" activeTab="1" xr2:uid="{31B8FF1A-F9C7-4025-8491-5601750B65C1}"/>
  </bookViews>
  <sheets>
    <sheet name="__FDSCACHE__" sheetId="26" state="veryHidden" r:id="rId1"/>
    <sheet name="Income" sheetId="21" r:id="rId2"/>
    <sheet name="IS" sheetId="16" r:id="rId3"/>
    <sheet name="BS" sheetId="17" r:id="rId4"/>
    <sheet name="CF" sheetId="18" r:id="rId5"/>
    <sheet name="SOTP" sheetId="45" r:id="rId6"/>
    <sheet name="Pipeline" sheetId="36" r:id="rId7"/>
    <sheet name="Newsflow" sheetId="37" r:id="rId8"/>
    <sheet name="SCZ DCF" sheetId="67" r:id="rId9"/>
    <sheet name="ADP DCF" sheetId="70" r:id="rId10"/>
    <sheet name="ASD DCF" sheetId="71" r:id="rId11"/>
    <sheet name="Schizophrenia Drug Peak Sales" sheetId="75" r:id="rId12"/>
    <sheet name="Cobenfy Launch" sheetId="72" r:id="rId13"/>
    <sheet name="Cobenfy Launch Commentary" sheetId="73" r:id="rId14"/>
    <sheet name="SCZ Pricing" sheetId="68" r:id="rId15"/>
    <sheet name="ASD" sheetId="74" r:id="rId16"/>
    <sheet name="Disclaimer" sheetId="31"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s>
  <definedNames>
    <definedName name="\a">#REF!</definedName>
    <definedName name="\b">#REF!</definedName>
    <definedName name="\c">#N/A</definedName>
    <definedName name="\g">#REF!</definedName>
    <definedName name="\O">[1]Sheet1!#REF!</definedName>
    <definedName name="\p">#REF!</definedName>
    <definedName name="\q">[2]ROCHE!#REF!</definedName>
    <definedName name="\r" localSheetId="9">[3]Sheet1!#REF!</definedName>
    <definedName name="\r" localSheetId="10">[3]Sheet1!#REF!</definedName>
    <definedName name="\r" localSheetId="11">[3]Sheet1!#REF!</definedName>
    <definedName name="\r" localSheetId="8">[3]Sheet1!#REF!</definedName>
    <definedName name="\r">#REF!</definedName>
    <definedName name="\s">[2]ROCHE!#REF!</definedName>
    <definedName name="\T" localSheetId="9">'[4]Noncurrent Assets'!#REF!</definedName>
    <definedName name="\T" localSheetId="10">'[4]Noncurrent Assets'!#REF!</definedName>
    <definedName name="\T" localSheetId="16">#REF!</definedName>
    <definedName name="\T" localSheetId="7">#REF!</definedName>
    <definedName name="\T" localSheetId="6">#REF!</definedName>
    <definedName name="\T" localSheetId="11">'[4]Noncurrent Assets'!#REF!</definedName>
    <definedName name="\T" localSheetId="8">'[4]Noncurrent Assets'!#REF!</definedName>
    <definedName name="\T">#REF!</definedName>
    <definedName name="\u">[2]ROCHE!#REF!</definedName>
    <definedName name="\v">[2]ROCHE!#REF!</definedName>
    <definedName name="\x">#N/A</definedName>
    <definedName name="\z">#N/A</definedName>
    <definedName name="_______new1"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_DAT1" localSheetId="9">'[5]Uti per course DK'!#REF!</definedName>
    <definedName name="______DAT1" localSheetId="10">'[5]Uti per course DK'!#REF!</definedName>
    <definedName name="______DAT1" localSheetId="11">'[5]Uti per course DK'!#REF!</definedName>
    <definedName name="______DAT1" localSheetId="8">'[5]Uti per course DK'!#REF!</definedName>
    <definedName name="______DAT1">#REF!</definedName>
    <definedName name="______DAT2" localSheetId="9">'[5]Uti per course DK'!#REF!</definedName>
    <definedName name="______DAT2" localSheetId="10">'[5]Uti per course DK'!#REF!</definedName>
    <definedName name="______DAT2" localSheetId="11">'[5]Uti per course DK'!#REF!</definedName>
    <definedName name="______DAT2" localSheetId="8">'[5]Uti per course DK'!#REF!</definedName>
    <definedName name="______DAT2">#REF!</definedName>
    <definedName name="______EPS94">#REF!</definedName>
    <definedName name="______EPS95">#REF!</definedName>
    <definedName name="______EPS96">#REF!</definedName>
    <definedName name="______Inc94">#REF!</definedName>
    <definedName name="______Inc96">#REF!</definedName>
    <definedName name="______Inc97">#REF!</definedName>
    <definedName name="______Inc98">#REF!</definedName>
    <definedName name="______Inc99">#REF!</definedName>
    <definedName name="_____Epo98" localSheetId="9">[6]Amgen!#REF!</definedName>
    <definedName name="_____Epo98" localSheetId="10">[6]Amgen!#REF!</definedName>
    <definedName name="_____Epo98" localSheetId="11">[6]Amgen!#REF!</definedName>
    <definedName name="_____Epo98" localSheetId="8">[6]Amgen!#REF!</definedName>
    <definedName name="_____Epo98">#REF!</definedName>
    <definedName name="_____EPS2000" localSheetId="9">[3]Sheet1!#REF!</definedName>
    <definedName name="_____EPS2000" localSheetId="10">[3]Sheet1!#REF!</definedName>
    <definedName name="_____EPS2000" localSheetId="11">[3]Sheet1!#REF!</definedName>
    <definedName name="_____EPS2000" localSheetId="8">[3]Sheet1!#REF!</definedName>
    <definedName name="_____EPS2000">#REF!</definedName>
    <definedName name="_____EPS93" localSheetId="9">[3]Sheet1!#REF!</definedName>
    <definedName name="_____EPS93" localSheetId="10">[3]Sheet1!#REF!</definedName>
    <definedName name="_____EPS93" localSheetId="11">[3]Sheet1!#REF!</definedName>
    <definedName name="_____EPS93" localSheetId="8">[3]Sheet1!#REF!</definedName>
    <definedName name="_____EPS93">#REF!</definedName>
    <definedName name="_____EPS97" localSheetId="9">[7]I!#REF!</definedName>
    <definedName name="_____EPS97" localSheetId="10">[7]I!#REF!</definedName>
    <definedName name="_____EPS97" localSheetId="11">[7]I!#REF!</definedName>
    <definedName name="_____EPS97" localSheetId="8">[7]I!#REF!</definedName>
    <definedName name="_____EPS97">#REF!</definedName>
    <definedName name="_____EPS98" localSheetId="9">[7]I!#REF!</definedName>
    <definedName name="_____EPS98" localSheetId="10">[7]I!#REF!</definedName>
    <definedName name="_____EPS98" localSheetId="11">[7]I!#REF!</definedName>
    <definedName name="_____EPS98" localSheetId="8">[7]I!#REF!</definedName>
    <definedName name="_____EPS98">#REF!</definedName>
    <definedName name="_____new1"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_SCF98" localSheetId="9">[6]Amgen!#REF!</definedName>
    <definedName name="_____SCF98" localSheetId="10">[6]Amgen!#REF!</definedName>
    <definedName name="_____SCF98" localSheetId="11">[6]Amgen!#REF!</definedName>
    <definedName name="_____SCF98" localSheetId="8">[6]Amgen!#REF!</definedName>
    <definedName name="_____SCF98">#REF!</definedName>
    <definedName name="____adj501">#REF!</definedName>
    <definedName name="____adj555">#REF!</definedName>
    <definedName name="____adj601">#REF!</definedName>
    <definedName name="____adj701">#REF!</definedName>
    <definedName name="____new1"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ccc1" localSheetId="9">[8]SWEDEN!$I$9:$L$48</definedName>
    <definedName name="___ccc1" localSheetId="10">[8]SWEDEN!$I$9:$L$48</definedName>
    <definedName name="___ccc1" localSheetId="11">[8]SWEDEN!$I$9:$L$48</definedName>
    <definedName name="___ccc1" localSheetId="8">[8]SWEDEN!$I$9:$L$48</definedName>
    <definedName name="___ccc1">#REF!</definedName>
    <definedName name="___ccc2" localSheetId="9">[9]Prm!$B$2:$L$53</definedName>
    <definedName name="___ccc2" localSheetId="10">[9]Prm!$B$2:$L$53</definedName>
    <definedName name="___ccc2" localSheetId="11">[9]Prm!$B$2:$L$53</definedName>
    <definedName name="___ccc2" localSheetId="8">[9]Prm!$B$2:$L$53</definedName>
    <definedName name="___ccc2">#REF!</definedName>
    <definedName name="___ccc4" localSheetId="9">[8]SWEDEN!#REF!</definedName>
    <definedName name="___ccc4" localSheetId="10">[8]SWEDEN!#REF!</definedName>
    <definedName name="___ccc4" localSheetId="11">[8]SWEDEN!#REF!</definedName>
    <definedName name="___ccc4" localSheetId="8">[8]SWEDEN!#REF!</definedName>
    <definedName name="___ccc4">#REF!</definedName>
    <definedName name="___ccc5" localSheetId="9">[8]SWEDEN!$I$9:$L$48</definedName>
    <definedName name="___ccc5" localSheetId="10">[8]SWEDEN!$I$9:$L$48</definedName>
    <definedName name="___ccc5" localSheetId="11">[8]SWEDEN!$I$9:$L$48</definedName>
    <definedName name="___ccc5" localSheetId="8">[8]SWEDEN!$I$9:$L$48</definedName>
    <definedName name="___ccc5">#REF!</definedName>
    <definedName name="___new1"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qqq1" localSheetId="9">[10]SWEDEN!#REF!</definedName>
    <definedName name="___qqq1" localSheetId="10">[10]SWEDEN!#REF!</definedName>
    <definedName name="___qqq1" localSheetId="11">[10]SWEDEN!#REF!</definedName>
    <definedName name="___qqq1" localSheetId="8">[10]SWEDEN!#REF!</definedName>
    <definedName name="___qqq1">#REF!</definedName>
    <definedName name="___qqq10" localSheetId="9">[8]SWEDEN!$I$9:$L$48</definedName>
    <definedName name="___qqq10" localSheetId="10">[8]SWEDEN!$I$9:$L$48</definedName>
    <definedName name="___qqq10" localSheetId="11">[8]SWEDEN!$I$9:$L$48</definedName>
    <definedName name="___qqq10" localSheetId="8">[8]SWEDEN!$I$9:$L$48</definedName>
    <definedName name="___qqq10">#REF!</definedName>
    <definedName name="___qqq2" localSheetId="9">[10]SWEDEN!$I$9:$L$48</definedName>
    <definedName name="___qqq2" localSheetId="10">[10]SWEDEN!$I$9:$L$48</definedName>
    <definedName name="___qqq2" localSheetId="11">[10]SWEDEN!$I$9:$L$48</definedName>
    <definedName name="___qqq2" localSheetId="8">[10]SWEDEN!$I$9:$L$48</definedName>
    <definedName name="___qqq2">#REF!</definedName>
    <definedName name="___qqq3" localSheetId="9">[11]コウホート出生率実績値!$A$2:$AZ$40</definedName>
    <definedName name="___qqq3" localSheetId="10">[11]コウホート出生率実績値!$A$2:$AZ$40</definedName>
    <definedName name="___qqq3" localSheetId="11">[11]コウホート出生率実績値!$A$2:$AZ$40</definedName>
    <definedName name="___qqq3" localSheetId="8">[11]コウホート出生率実績値!$A$2:$AZ$40</definedName>
    <definedName name="___qqq3">#REF!</definedName>
    <definedName name="___ｑｑｑ4" localSheetId="9">[8]SWEDEN!#REF!</definedName>
    <definedName name="___ｑｑｑ4" localSheetId="10">[8]SWEDEN!#REF!</definedName>
    <definedName name="___ｑｑｑ4" localSheetId="11">[8]SWEDEN!#REF!</definedName>
    <definedName name="___ｑｑｑ4" localSheetId="8">[8]SWEDEN!#REF!</definedName>
    <definedName name="___ｑｑｑ4">#REF!</definedName>
    <definedName name="___qqq5" localSheetId="9">[8]SWEDEN!$I$9:$L$48</definedName>
    <definedName name="___qqq5" localSheetId="10">[8]SWEDEN!$I$9:$L$48</definedName>
    <definedName name="___qqq5" localSheetId="11">[8]SWEDEN!$I$9:$L$48</definedName>
    <definedName name="___qqq5" localSheetId="8">[8]SWEDEN!$I$9:$L$48</definedName>
    <definedName name="___qqq5">#REF!</definedName>
    <definedName name="___qqq6" localSheetId="9">[8]SWEDEN!$B$9:$L$48</definedName>
    <definedName name="___qqq6" localSheetId="10">[8]SWEDEN!$B$9:$L$48</definedName>
    <definedName name="___qqq6" localSheetId="11">[8]SWEDEN!$B$9:$L$48</definedName>
    <definedName name="___qqq6" localSheetId="8">[8]SWEDEN!$B$9:$L$48</definedName>
    <definedName name="___qqq6">#REF!</definedName>
    <definedName name="___qqq7" localSheetId="9">[8]SWEDEN!$I$9:$L$48</definedName>
    <definedName name="___qqq7" localSheetId="10">[8]SWEDEN!$I$9:$L$48</definedName>
    <definedName name="___qqq7" localSheetId="11">[8]SWEDEN!$I$9:$L$48</definedName>
    <definedName name="___qqq7" localSheetId="8">[8]SWEDEN!$I$9:$L$48</definedName>
    <definedName name="___qqq7">#REF!</definedName>
    <definedName name="___qqq8" localSheetId="9">[9]Prm!$B$2:$L$53</definedName>
    <definedName name="___qqq8" localSheetId="10">[9]Prm!$B$2:$L$53</definedName>
    <definedName name="___qqq8" localSheetId="11">[9]Prm!$B$2:$L$53</definedName>
    <definedName name="___qqq8" localSheetId="8">[9]Prm!$B$2:$L$53</definedName>
    <definedName name="___qqq8">#REF!</definedName>
    <definedName name="___qqq9" localSheetId="9">[8]SWEDEN!#REF!</definedName>
    <definedName name="___qqq9" localSheetId="10">[8]SWEDEN!#REF!</definedName>
    <definedName name="___qqq9" localSheetId="11">[8]SWEDEN!#REF!</definedName>
    <definedName name="___qqq9" localSheetId="8">[8]SWEDEN!#REF!</definedName>
    <definedName name="___qqq9">#REF!</definedName>
    <definedName name="___qw1" localSheetId="9">[9]Prm!$B$2:$L$53</definedName>
    <definedName name="___qw1" localSheetId="10">[9]Prm!$B$2:$L$53</definedName>
    <definedName name="___qw1" localSheetId="11">[9]Prm!$B$2:$L$53</definedName>
    <definedName name="___qw1" localSheetId="8">[9]Prm!$B$2:$L$53</definedName>
    <definedName name="___qw1">#REF!</definedName>
    <definedName name="__123Graph_A" localSheetId="9" hidden="1">[12]Labour!#REF!</definedName>
    <definedName name="__123Graph_A" localSheetId="10" hidden="1">[12]Labour!#REF!</definedName>
    <definedName name="__123Graph_A" localSheetId="11" hidden="1">[12]Labour!#REF!</definedName>
    <definedName name="__123Graph_A" localSheetId="8" hidden="1">[12]Labour!#REF!</definedName>
    <definedName name="__123Graph_A" hidden="1">#REF!</definedName>
    <definedName name="__123Graph_AF" localSheetId="9" hidden="1">[12]Labour!#REF!</definedName>
    <definedName name="__123Graph_AF" localSheetId="10" hidden="1">[12]Labour!#REF!</definedName>
    <definedName name="__123Graph_AF" localSheetId="11" hidden="1">[12]Labour!#REF!</definedName>
    <definedName name="__123Graph_AF" localSheetId="8" hidden="1">[12]Labour!#REF!</definedName>
    <definedName name="__123Graph_AF" hidden="1">#REF!</definedName>
    <definedName name="__123Graph_AGRPH_EXPIRE" hidden="1">#REF!</definedName>
    <definedName name="__123Graph_AM" localSheetId="9" hidden="1">[12]Labour!#REF!</definedName>
    <definedName name="__123Graph_AM" localSheetId="10" hidden="1">[12]Labour!#REF!</definedName>
    <definedName name="__123Graph_AM" localSheetId="11" hidden="1">[12]Labour!#REF!</definedName>
    <definedName name="__123Graph_AM" localSheetId="8" hidden="1">[12]Labour!#REF!</definedName>
    <definedName name="__123Graph_AM" hidden="1">#REF!</definedName>
    <definedName name="__123Graph_ATOT" localSheetId="9" hidden="1">[12]Labour!#REF!</definedName>
    <definedName name="__123Graph_ATOT" localSheetId="10" hidden="1">[12]Labour!#REF!</definedName>
    <definedName name="__123Graph_ATOT" localSheetId="11" hidden="1">[12]Labour!#REF!</definedName>
    <definedName name="__123Graph_ATOT" localSheetId="8" hidden="1">[12]Labour!#REF!</definedName>
    <definedName name="__123Graph_ATOT" hidden="1">#REF!</definedName>
    <definedName name="__123Graph_B" localSheetId="9" hidden="1">[13]INCGDP!#REF!</definedName>
    <definedName name="__123Graph_B" localSheetId="10" hidden="1">[13]INCGDP!#REF!</definedName>
    <definedName name="__123Graph_B" localSheetId="11" hidden="1">[13]INCGDP!#REF!</definedName>
    <definedName name="__123Graph_B" localSheetId="8" hidden="1">[13]INCGDP!#REF!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localSheetId="9" hidden="1">[12]Labour!#REF!</definedName>
    <definedName name="__123Graph_X" localSheetId="10" hidden="1">[12]Labour!#REF!</definedName>
    <definedName name="__123Graph_X" localSheetId="11" hidden="1">[12]Labour!#REF!</definedName>
    <definedName name="__123Graph_X" localSheetId="8" hidden="1">[12]Labour!#REF!</definedName>
    <definedName name="__123Graph_X" hidden="1">#REF!</definedName>
    <definedName name="__123Graph_XF" localSheetId="9" hidden="1">[12]Labour!#REF!</definedName>
    <definedName name="__123Graph_XF" localSheetId="10" hidden="1">[12]Labour!#REF!</definedName>
    <definedName name="__123Graph_XF" localSheetId="11" hidden="1">[12]Labour!#REF!</definedName>
    <definedName name="__123Graph_XF" localSheetId="8" hidden="1">[12]Labour!#REF!</definedName>
    <definedName name="__123Graph_XF" hidden="1">#REF!</definedName>
    <definedName name="__123Graph_XGRPH_EXPIRE" hidden="1">#REF!</definedName>
    <definedName name="__123Graph_XM" localSheetId="9" hidden="1">[12]Labour!#REF!</definedName>
    <definedName name="__123Graph_XM" localSheetId="10" hidden="1">[12]Labour!#REF!</definedName>
    <definedName name="__123Graph_XM" localSheetId="11" hidden="1">[12]Labour!#REF!</definedName>
    <definedName name="__123Graph_XM" localSheetId="8" hidden="1">[12]Labour!#REF!</definedName>
    <definedName name="__123Graph_XM" hidden="1">#REF!</definedName>
    <definedName name="__123Graph_XTOT" localSheetId="9" hidden="1">[12]Labour!#REF!</definedName>
    <definedName name="__123Graph_XTOT" localSheetId="10" hidden="1">[12]Labour!#REF!</definedName>
    <definedName name="__123Graph_XTOT" localSheetId="11" hidden="1">[12]Labour!#REF!</definedName>
    <definedName name="__123Graph_XTOT" localSheetId="8" hidden="1">[12]Labour!#REF!</definedName>
    <definedName name="__123Graph_XTOT" hidden="1">#REF!</definedName>
    <definedName name="__APW_RESTORE_DATA0__" hidden="1">#REF!,#REF!,#REF!,#REF!,#REF!,#REF!</definedName>
    <definedName name="__APW_RESTORE_DATA1__" hidden="1">#REF!,#REF!,#REF!,#REF!,#REF!,#REF!</definedName>
    <definedName name="__APW_RESTORE_DATA10__" hidden="1">#REF!</definedName>
    <definedName name="__APW_RESTORE_DATA11__" hidden="1">#REF!,#REF!,#REF!,#REF!,#REF!,#REF!</definedName>
    <definedName name="__APW_RESTORE_DATA12__" hidden="1">#REF!</definedName>
    <definedName name="__APW_RESTORE_DATA13__" hidden="1">#REF!,#REF!,#REF!,#REF!,#REF!,#REF!</definedName>
    <definedName name="__APW_RESTORE_DATA14__" hidden="1">#REF!,#REF!,#REF!,#REF!,#REF!,#REF!</definedName>
    <definedName name="__APW_RESTORE_DATA15__" hidden="1">#REF!</definedName>
    <definedName name="__APW_RESTORE_DATA2__" hidden="1">#REF!</definedName>
    <definedName name="__APW_RESTORE_DATA3__" hidden="1">#REF!,#REF!,#REF!,#REF!,#REF!,#REF!</definedName>
    <definedName name="__APW_RESTORE_DATA4__" hidden="1">#REF!</definedName>
    <definedName name="__APW_RESTORE_DATA5__" hidden="1">#REF!,#REF!,#REF!,#REF!,#REF!,#REF!</definedName>
    <definedName name="__APW_RESTORE_DATA6__" hidden="1">#REF!</definedName>
    <definedName name="__APW_RESTORE_DATA7__" hidden="1">#REF!</definedName>
    <definedName name="__APW_RESTORE_DATA8__" hidden="1">#REF!,#REF!,#REF!,#REF!,#REF!,#REF!</definedName>
    <definedName name="__APW_RESTORE_DATA9__" hidden="1">#REF!</definedName>
    <definedName name="__ccc1" localSheetId="9">[14]SWEDEN!$I$9:$L$48</definedName>
    <definedName name="__ccc1" localSheetId="10">[14]SWEDEN!$I$9:$L$48</definedName>
    <definedName name="__ccc1" localSheetId="11">[14]SWEDEN!$I$9:$L$48</definedName>
    <definedName name="__ccc1" localSheetId="8">[14]SWEDEN!$I$9:$L$48</definedName>
    <definedName name="__ccc1">#REF!</definedName>
    <definedName name="__ccc2" localSheetId="9">[15]Prm!$B$2:$L$53</definedName>
    <definedName name="__ccc2" localSheetId="10">[15]Prm!$B$2:$L$53</definedName>
    <definedName name="__ccc2" localSheetId="11">[15]Prm!$B$2:$L$53</definedName>
    <definedName name="__ccc2" localSheetId="8">[15]Prm!$B$2:$L$53</definedName>
    <definedName name="__ccc2">#REF!</definedName>
    <definedName name="__ccc4" localSheetId="9">[14]SWEDEN!#REF!</definedName>
    <definedName name="__ccc4" localSheetId="10">[14]SWEDEN!#REF!</definedName>
    <definedName name="__ccc4" localSheetId="11">[14]SWEDEN!#REF!</definedName>
    <definedName name="__ccc4" localSheetId="8">[14]SWEDEN!#REF!</definedName>
    <definedName name="__ccc4">#REF!</definedName>
    <definedName name="__ccc5" localSheetId="9">[14]SWEDEN!$I$9:$L$48</definedName>
    <definedName name="__ccc5" localSheetId="10">[14]SWEDEN!$I$9:$L$48</definedName>
    <definedName name="__ccc5" localSheetId="11">[14]SWEDEN!$I$9:$L$48</definedName>
    <definedName name="__ccc5" localSheetId="8">[14]SWEDEN!$I$9:$L$48</definedName>
    <definedName name="__ccc5">#REF!</definedName>
    <definedName name="__FDS_HYPERLINK_TOGGLE_STATE__" hidden="1">"ON"</definedName>
    <definedName name="__FDS_UNIQUE_RANGE_ID_GENERATOR_COUNTER" hidden="1">1</definedName>
    <definedName name="__FDS_USED_FOR_REUSING_RANGE_IDS_RECYCLE" localSheetId="9" hidden="1">{9,29,11,6,3,15,13,1,25,5,7,39,8,41}</definedName>
    <definedName name="__FDS_USED_FOR_REUSING_RANGE_IDS_RECYCLE" hidden="1">{9,29,11,6,3,15,13,1,25,5,7,39,8,41}</definedName>
    <definedName name="__Inc01">#REF!</definedName>
    <definedName name="__Inc02">#REF!</definedName>
    <definedName name="__Inc03">#REF!</definedName>
    <definedName name="__Inc04">#REF!</definedName>
    <definedName name="__Inc05">#REF!</definedName>
    <definedName name="__Inc06">#REF!</definedName>
    <definedName name="__new1"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qqq1" localSheetId="9">[16]SWEDEN!#REF!</definedName>
    <definedName name="__qqq1" localSheetId="10">[16]SWEDEN!#REF!</definedName>
    <definedName name="__qqq1" localSheetId="11">[16]SWEDEN!#REF!</definedName>
    <definedName name="__qqq1" localSheetId="8">[16]SWEDEN!#REF!</definedName>
    <definedName name="__qqq1">#REF!</definedName>
    <definedName name="__qqq10" localSheetId="9">[14]SWEDEN!$I$9:$L$48</definedName>
    <definedName name="__qqq10" localSheetId="10">[14]SWEDEN!$I$9:$L$48</definedName>
    <definedName name="__qqq10" localSheetId="11">[14]SWEDEN!$I$9:$L$48</definedName>
    <definedName name="__qqq10" localSheetId="8">[14]SWEDEN!$I$9:$L$48</definedName>
    <definedName name="__qqq10">#REF!</definedName>
    <definedName name="__qqq2" localSheetId="9">[16]SWEDEN!$I$9:$L$48</definedName>
    <definedName name="__qqq2" localSheetId="10">[16]SWEDEN!$I$9:$L$48</definedName>
    <definedName name="__qqq2" localSheetId="11">[16]SWEDEN!$I$9:$L$48</definedName>
    <definedName name="__qqq2" localSheetId="8">[16]SWEDEN!$I$9:$L$48</definedName>
    <definedName name="__qqq2">#REF!</definedName>
    <definedName name="__qqq3" localSheetId="9">[17]コウホート出生率実績値!$A$2:$AZ$40</definedName>
    <definedName name="__qqq3" localSheetId="10">[17]コウホート出生率実績値!$A$2:$AZ$40</definedName>
    <definedName name="__qqq3" localSheetId="11">[17]コウホート出生率実績値!$A$2:$AZ$40</definedName>
    <definedName name="__qqq3" localSheetId="8">[17]コウホート出生率実績値!$A$2:$AZ$40</definedName>
    <definedName name="__qqq3">#REF!</definedName>
    <definedName name="__ｑｑｑ4" localSheetId="9">[8]SWEDEN!#REF!</definedName>
    <definedName name="__ｑｑｑ4" localSheetId="10">[8]SWEDEN!#REF!</definedName>
    <definedName name="__ｑｑｑ4" localSheetId="11">[8]SWEDEN!#REF!</definedName>
    <definedName name="__ｑｑｑ4" localSheetId="8">[8]SWEDEN!#REF!</definedName>
    <definedName name="__ｑｑｑ4">#REF!</definedName>
    <definedName name="__qqq5" localSheetId="9">[14]SWEDEN!$I$9:$L$48</definedName>
    <definedName name="__qqq5" localSheetId="10">[14]SWEDEN!$I$9:$L$48</definedName>
    <definedName name="__qqq5" localSheetId="11">[14]SWEDEN!$I$9:$L$48</definedName>
    <definedName name="__qqq5" localSheetId="8">[14]SWEDEN!$I$9:$L$48</definedName>
    <definedName name="__qqq5">#REF!</definedName>
    <definedName name="__qqq6" localSheetId="9">[14]SWEDEN!$B$9:$L$48</definedName>
    <definedName name="__qqq6" localSheetId="10">[14]SWEDEN!$B$9:$L$48</definedName>
    <definedName name="__qqq6" localSheetId="11">[14]SWEDEN!$B$9:$L$48</definedName>
    <definedName name="__qqq6" localSheetId="8">[14]SWEDEN!$B$9:$L$48</definedName>
    <definedName name="__qqq6">#REF!</definedName>
    <definedName name="__qqq7" localSheetId="9">[14]SWEDEN!$I$9:$L$48</definedName>
    <definedName name="__qqq7" localSheetId="10">[14]SWEDEN!$I$9:$L$48</definedName>
    <definedName name="__qqq7" localSheetId="11">[14]SWEDEN!$I$9:$L$48</definedName>
    <definedName name="__qqq7" localSheetId="8">[14]SWEDEN!$I$9:$L$48</definedName>
    <definedName name="__qqq7">#REF!</definedName>
    <definedName name="__qqq8" localSheetId="9">[15]Prm!$B$2:$L$53</definedName>
    <definedName name="__qqq8" localSheetId="10">[15]Prm!$B$2:$L$53</definedName>
    <definedName name="__qqq8" localSheetId="11">[15]Prm!$B$2:$L$53</definedName>
    <definedName name="__qqq8" localSheetId="8">[15]Prm!$B$2:$L$53</definedName>
    <definedName name="__qqq8">#REF!</definedName>
    <definedName name="__qqq9" localSheetId="9">[14]SWEDEN!#REF!</definedName>
    <definedName name="__qqq9" localSheetId="10">[14]SWEDEN!#REF!</definedName>
    <definedName name="__qqq9" localSheetId="11">[14]SWEDEN!#REF!</definedName>
    <definedName name="__qqq9" localSheetId="8">[14]SWEDEN!#REF!</definedName>
    <definedName name="__qqq9">#REF!</definedName>
    <definedName name="__qw1" localSheetId="9">[15]Prm!$B$2:$L$53</definedName>
    <definedName name="__qw1" localSheetId="10">[15]Prm!$B$2:$L$53</definedName>
    <definedName name="__qw1" localSheetId="11">[15]Prm!$B$2:$L$53</definedName>
    <definedName name="__qw1" localSheetId="8">[15]Prm!$B$2:$L$53</definedName>
    <definedName name="__qw1">#REF!</definedName>
    <definedName name="_1" localSheetId="9">#REF!</definedName>
    <definedName name="_1">#REF!</definedName>
    <definedName name="_1__123Graph_CCHART_1" localSheetId="9" hidden="1">[18]Main!#REF!</definedName>
    <definedName name="_1__123Graph_CCHART_1" localSheetId="10" hidden="1">[18]Main!#REF!</definedName>
    <definedName name="_1__123Graph_CCHART_1" localSheetId="11" hidden="1">[18]Main!#REF!</definedName>
    <definedName name="_1__123Graph_CCHART_1" localSheetId="8" hidden="1">[18]Main!#REF!</definedName>
    <definedName name="_1__123Graph_CCHART_1" hidden="1">#REF!</definedName>
    <definedName name="_1__FDSAUDITLINK__" localSheetId="9"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15"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10"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16"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7"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6"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11"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8"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localSheetId="5" hidden="1">{"fdsup://Directions/FactSet Auditing Viewer?action=AUDIT_VALUE&amp;DB=129&amp;ID1=04269E10&amp;VALUEID=02001&amp;SDATE=201103&amp;PERIODTYPE=QTR_STD&amp;SCFT=3&amp;window=popup_no_bar&amp;width=385&amp;height=120&amp;START_MAXIMIZED=FALSE&amp;creator=factset&amp;display_string=Audit"}</definedName>
    <definedName name="_1__FDSAUDITLINK__" hidden="1">{"fdsup://Directions/FactSet Auditing Viewer?action=AUDIT_VALUE&amp;DB=129&amp;ID1=04269E10&amp;VALUEID=02001&amp;SDATE=201103&amp;PERIODTYPE=QTR_STD&amp;SCFT=3&amp;window=popup_no_bar&amp;width=385&amp;height=120&amp;START_MAXIMIZED=FALSE&amp;creator=factset&amp;display_string=Audit"}</definedName>
    <definedName name="_1_0EBITDA_Sh">#REF!</definedName>
    <definedName name="_10_.__Restructuring_char">#REF!</definedName>
    <definedName name="_10__FDSAUDITLINK__" localSheetId="9"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15"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10"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16"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7"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6"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11"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8"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localSheetId="5"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_FDSAUDITLINK__" hidden="1">{"fdsup://Directions/FactSet Auditing Viewer?action=AUDIT_VALUE&amp;DB=129&amp;ID1=98973P10&amp;VALUEID=02001&amp;SDATE=201103&amp;PERIODTYPE=QTR_STD&amp;SCFT=3&amp;window=popup_no_bar&amp;width=385&amp;height=120&amp;START_MAXIMIZED=FALSE&amp;creator=factset&amp;display_string=Audit"}</definedName>
    <definedName name="_10_0Depende" localSheetId="9">[19]Acquiror!#REF!,[19]Acquiror!#REF!,[19]Acquiror!#REF!</definedName>
    <definedName name="_10_0Depende">#REF!,#REF!,#REF!</definedName>
    <definedName name="_100__FDSAUDITLINK__" localSheetId="9" hidden="1">{"fdsup://IBCentral/FAT Viewer?action=UPDATE&amp;creator=factset&amp;DOC_NAME=fat:reuters_qtrly_source_window.fat&amp;display_string=Audit&amp;DYN_ARGS=TRUE&amp;VAR:ID1=98235T10&amp;VAR:RCODE=SCSI&amp;VAR:SDATE=20080399&amp;VAR:FREQ=Quarterly&amp;VAR:RELITEM=&amp;VAR:CURRENCY=&amp;VAR:CURRSOURCE=EXSH","ARE&amp;VAR:NATFREQ=QUARTERLY&amp;VAR:RFIELD=FINALIZED&amp;VAR:DB_TYPE=&amp;VAR:UNITS=M&amp;window=popup&amp;width=450&amp;height=300&amp;START_MAXIMIZED=FALSE"}</definedName>
    <definedName name="_100__FDSAUDITLINK__" localSheetId="10" hidden="1">{"fdsup://IBCentral/FAT Viewer?action=UPDATE&amp;creator=factset&amp;DOC_NAME=fat:reuters_qtrly_source_window.fat&amp;display_string=Audit&amp;DYN_ARGS=TRUE&amp;VAR:ID1=98235T10&amp;VAR:RCODE=SCSI&amp;VAR:SDATE=20080399&amp;VAR:FREQ=Quarterly&amp;VAR:RELITEM=&amp;VAR:CURRENCY=&amp;VAR:CURRSOURCE=EXSH","ARE&amp;VAR:NATFREQ=QUARTERLY&amp;VAR:RFIELD=FINALIZED&amp;VAR:DB_TYPE=&amp;VAR:UNITS=M&amp;window=popup&amp;width=450&amp;height=300&amp;START_MAXIMIZED=FALSE"}</definedName>
    <definedName name="_100__FDSAUDITLINK__" localSheetId="7" hidden="1">{"fdsup://IBCentral/FAT Viewer?action=UPDATE&amp;creator=factset&amp;DOC_NAME=fat:reuters_qtrly_source_window.fat&amp;display_string=Audit&amp;DYN_ARGS=TRUE&amp;VAR:ID1=98235T10&amp;VAR:RCODE=SCSI&amp;VAR:SDATE=20080399&amp;VAR:FREQ=Quarterly&amp;VAR:RELITEM=&amp;VAR:CURRENCY=&amp;VAR:CURRSOURCE=EXSH","ARE&amp;VAR:NATFREQ=QUARTERLY&amp;VAR:RFIELD=FINALIZED&amp;VAR:DB_TYPE=&amp;VAR:UNITS=M&amp;window=popup&amp;width=450&amp;height=300&amp;START_MAXIMIZED=FALSE"}</definedName>
    <definedName name="_100__FDSAUDITLINK__" localSheetId="6" hidden="1">{"fdsup://IBCentral/FAT Viewer?action=UPDATE&amp;creator=factset&amp;DOC_NAME=fat:reuters_qtrly_source_window.fat&amp;display_string=Audit&amp;DYN_ARGS=TRUE&amp;VAR:ID1=98235T10&amp;VAR:RCODE=SCSI&amp;VAR:SDATE=20080399&amp;VAR:FREQ=Quarterly&amp;VAR:RELITEM=&amp;VAR:CURRENCY=&amp;VAR:CURRSOURCE=EXSH","ARE&amp;VAR:NATFREQ=QUARTERLY&amp;VAR:RFIELD=FINALIZED&amp;VAR:DB_TYPE=&amp;VAR:UNITS=M&amp;window=popup&amp;width=450&amp;height=300&amp;START_MAXIMIZED=FALSE"}</definedName>
    <definedName name="_100__FDSAUDITLINK__" localSheetId="11" hidden="1">{"fdsup://IBCentral/FAT Viewer?action=UPDATE&amp;creator=factset&amp;DOC_NAME=fat:reuters_qtrly_source_window.fat&amp;display_string=Audit&amp;DYN_ARGS=TRUE&amp;VAR:ID1=98235T10&amp;VAR:RCODE=SCSI&amp;VAR:SDATE=20080399&amp;VAR:FREQ=Quarterly&amp;VAR:RELITEM=&amp;VAR:CURRENCY=&amp;VAR:CURRSOURCE=EXSH","ARE&amp;VAR:NATFREQ=QUARTERLY&amp;VAR:RFIELD=FINALIZED&amp;VAR:DB_TYPE=&amp;VAR:UNITS=M&amp;window=popup&amp;width=450&amp;height=300&amp;START_MAXIMIZED=FALSE"}</definedName>
    <definedName name="_100__FDSAUDITLINK__" localSheetId="8" hidden="1">{"fdsup://IBCentral/FAT Viewer?action=UPDATE&amp;creator=factset&amp;DOC_NAME=fat:reuters_qtrly_source_window.fat&amp;display_string=Audit&amp;DYN_ARGS=TRUE&amp;VAR:ID1=98235T10&amp;VAR:RCODE=SCSI&amp;VAR:SDATE=20080399&amp;VAR:FREQ=Quarterly&amp;VAR:RELITEM=&amp;VAR:CURRENCY=&amp;VAR:CURRSOURCE=EXSH","ARE&amp;VAR:NATFREQ=QUARTERLY&amp;VAR:RFIELD=FINALIZED&amp;VAR:DB_TYPE=&amp;VAR:UNITS=M&amp;window=popup&amp;width=450&amp;height=300&amp;START_MAXIMIZED=FALSE"}</definedName>
    <definedName name="_100__FDSAUDITLINK__" hidden="1">{"fdsup://IBCentral/FAT Viewer?action=UPDATE&amp;creator=factset&amp;DOC_NAME=fat:reuters_qtrly_source_window.fat&amp;display_string=Audit&amp;DYN_ARGS=TRUE&amp;VAR:ID1=98235T10&amp;VAR:RCODE=SCSI&amp;VAR:SDATE=20080399&amp;VAR:FREQ=Quarterly&amp;VAR:RELITEM=&amp;VAR:CURRENCY=&amp;VAR:CURRSOURCE=EXSH","ARE&amp;VAR:NATFREQ=QUARTERLY&amp;VAR:RFIELD=FINALIZED&amp;VAR:DB_TYPE=&amp;VAR:UNITS=M&amp;window=popup&amp;width=450&amp;height=300&amp;START_MAXIMIZED=FALSE"}</definedName>
    <definedName name="_100Interest.Calc" localSheetId="9">[19]Acquiror!#REF!</definedName>
    <definedName name="_100Interest.Calc">#REF!</definedName>
    <definedName name="_101__FDSAUDITLINK__" localSheetId="9" hidden="1">{"fdsup://IBCentral/FAT Viewer?action=UPDATE&amp;creator=factset&amp;DOC_NAME=fat:reuters_qtrly_source_window.fat&amp;display_string=Audit&amp;DYN_ARGS=TRUE&amp;VAR:ID1=04313610&amp;VAR:RCODE=STLD&amp;VAR:SDATE=20080399&amp;VAR:FREQ=Quarterly&amp;VAR:RELITEM=&amp;VAR:CURRENCY=&amp;VAR:CURRSOURCE=EXSH","ARE&amp;VAR:NATFREQ=QUARTERLY&amp;VAR:RFIELD=FINALIZED&amp;VAR:DB_TYPE=&amp;VAR:UNITS=M&amp;window=popup&amp;width=450&amp;height=300&amp;START_MAXIMIZED=FALSE"}</definedName>
    <definedName name="_101__FDSAUDITLINK__" localSheetId="10" hidden="1">{"fdsup://IBCentral/FAT Viewer?action=UPDATE&amp;creator=factset&amp;DOC_NAME=fat:reuters_qtrly_source_window.fat&amp;display_string=Audit&amp;DYN_ARGS=TRUE&amp;VAR:ID1=04313610&amp;VAR:RCODE=STLD&amp;VAR:SDATE=20080399&amp;VAR:FREQ=Quarterly&amp;VAR:RELITEM=&amp;VAR:CURRENCY=&amp;VAR:CURRSOURCE=EXSH","ARE&amp;VAR:NATFREQ=QUARTERLY&amp;VAR:RFIELD=FINALIZED&amp;VAR:DB_TYPE=&amp;VAR:UNITS=M&amp;window=popup&amp;width=450&amp;height=300&amp;START_MAXIMIZED=FALSE"}</definedName>
    <definedName name="_101__FDSAUDITLINK__" localSheetId="7" hidden="1">{"fdsup://IBCentral/FAT Viewer?action=UPDATE&amp;creator=factset&amp;DOC_NAME=fat:reuters_qtrly_source_window.fat&amp;display_string=Audit&amp;DYN_ARGS=TRUE&amp;VAR:ID1=04313610&amp;VAR:RCODE=STLD&amp;VAR:SDATE=20080399&amp;VAR:FREQ=Quarterly&amp;VAR:RELITEM=&amp;VAR:CURRENCY=&amp;VAR:CURRSOURCE=EXSH","ARE&amp;VAR:NATFREQ=QUARTERLY&amp;VAR:RFIELD=FINALIZED&amp;VAR:DB_TYPE=&amp;VAR:UNITS=M&amp;window=popup&amp;width=450&amp;height=300&amp;START_MAXIMIZED=FALSE"}</definedName>
    <definedName name="_101__FDSAUDITLINK__" localSheetId="6" hidden="1">{"fdsup://IBCentral/FAT Viewer?action=UPDATE&amp;creator=factset&amp;DOC_NAME=fat:reuters_qtrly_source_window.fat&amp;display_string=Audit&amp;DYN_ARGS=TRUE&amp;VAR:ID1=04313610&amp;VAR:RCODE=STLD&amp;VAR:SDATE=20080399&amp;VAR:FREQ=Quarterly&amp;VAR:RELITEM=&amp;VAR:CURRENCY=&amp;VAR:CURRSOURCE=EXSH","ARE&amp;VAR:NATFREQ=QUARTERLY&amp;VAR:RFIELD=FINALIZED&amp;VAR:DB_TYPE=&amp;VAR:UNITS=M&amp;window=popup&amp;width=450&amp;height=300&amp;START_MAXIMIZED=FALSE"}</definedName>
    <definedName name="_101__FDSAUDITLINK__" localSheetId="11" hidden="1">{"fdsup://IBCentral/FAT Viewer?action=UPDATE&amp;creator=factset&amp;DOC_NAME=fat:reuters_qtrly_source_window.fat&amp;display_string=Audit&amp;DYN_ARGS=TRUE&amp;VAR:ID1=04313610&amp;VAR:RCODE=STLD&amp;VAR:SDATE=20080399&amp;VAR:FREQ=Quarterly&amp;VAR:RELITEM=&amp;VAR:CURRENCY=&amp;VAR:CURRSOURCE=EXSH","ARE&amp;VAR:NATFREQ=QUARTERLY&amp;VAR:RFIELD=FINALIZED&amp;VAR:DB_TYPE=&amp;VAR:UNITS=M&amp;window=popup&amp;width=450&amp;height=300&amp;START_MAXIMIZED=FALSE"}</definedName>
    <definedName name="_101__FDSAUDITLINK__" localSheetId="8" hidden="1">{"fdsup://IBCentral/FAT Viewer?action=UPDATE&amp;creator=factset&amp;DOC_NAME=fat:reuters_qtrly_source_window.fat&amp;display_string=Audit&amp;DYN_ARGS=TRUE&amp;VAR:ID1=04313610&amp;VAR:RCODE=STLD&amp;VAR:SDATE=20080399&amp;VAR:FREQ=Quarterly&amp;VAR:RELITEM=&amp;VAR:CURRENCY=&amp;VAR:CURRSOURCE=EXSH","ARE&amp;VAR:NATFREQ=QUARTERLY&amp;VAR:RFIELD=FINALIZED&amp;VAR:DB_TYPE=&amp;VAR:UNITS=M&amp;window=popup&amp;width=450&amp;height=300&amp;START_MAXIMIZED=FALSE"}</definedName>
    <definedName name="_101__FDSAUDITLINK__" hidden="1">{"fdsup://IBCentral/FAT Viewer?action=UPDATE&amp;creator=factset&amp;DOC_NAME=fat:reuters_qtrly_source_window.fat&amp;display_string=Audit&amp;DYN_ARGS=TRUE&amp;VAR:ID1=04313610&amp;VAR:RCODE=STLD&amp;VAR:SDATE=20080399&amp;VAR:FREQ=Quarterly&amp;VAR:RELITEM=&amp;VAR:CURRENCY=&amp;VAR:CURRSOURCE=EXSH","ARE&amp;VAR:NATFREQ=QUARTERLY&amp;VAR:RFIELD=FINALIZED&amp;VAR:DB_TYPE=&amp;VAR:UNITS=M&amp;window=popup&amp;width=450&amp;height=300&amp;START_MAXIMIZED=FALSE"}</definedName>
    <definedName name="_102__FDSAUDITLINK__" localSheetId="9" hidden="1">{"fdsup://IBCentral/FAT Viewer?action=UPDATE&amp;creator=factset&amp;DOC_NAME=fat:reuters_qtrly_source_window.fat&amp;display_string=Audit&amp;DYN_ARGS=TRUE&amp;VAR:ID1=04313610&amp;VAR:RCODE=SCSI&amp;VAR:SDATE=20080399&amp;VAR:FREQ=Quarterly&amp;VAR:RELITEM=&amp;VAR:CURRENCY=&amp;VAR:CURRSOURCE=EXSH","ARE&amp;VAR:NATFREQ=QUARTERLY&amp;VAR:RFIELD=FINALIZED&amp;VAR:DB_TYPE=&amp;VAR:UNITS=M&amp;window=popup&amp;width=450&amp;height=300&amp;START_MAXIMIZED=FALSE"}</definedName>
    <definedName name="_102__FDSAUDITLINK__" localSheetId="10" hidden="1">{"fdsup://IBCentral/FAT Viewer?action=UPDATE&amp;creator=factset&amp;DOC_NAME=fat:reuters_qtrly_source_window.fat&amp;display_string=Audit&amp;DYN_ARGS=TRUE&amp;VAR:ID1=04313610&amp;VAR:RCODE=SCSI&amp;VAR:SDATE=20080399&amp;VAR:FREQ=Quarterly&amp;VAR:RELITEM=&amp;VAR:CURRENCY=&amp;VAR:CURRSOURCE=EXSH","ARE&amp;VAR:NATFREQ=QUARTERLY&amp;VAR:RFIELD=FINALIZED&amp;VAR:DB_TYPE=&amp;VAR:UNITS=M&amp;window=popup&amp;width=450&amp;height=300&amp;START_MAXIMIZED=FALSE"}</definedName>
    <definedName name="_102__FDSAUDITLINK__" localSheetId="7" hidden="1">{"fdsup://IBCentral/FAT Viewer?action=UPDATE&amp;creator=factset&amp;DOC_NAME=fat:reuters_qtrly_source_window.fat&amp;display_string=Audit&amp;DYN_ARGS=TRUE&amp;VAR:ID1=04313610&amp;VAR:RCODE=SCSI&amp;VAR:SDATE=20080399&amp;VAR:FREQ=Quarterly&amp;VAR:RELITEM=&amp;VAR:CURRENCY=&amp;VAR:CURRSOURCE=EXSH","ARE&amp;VAR:NATFREQ=QUARTERLY&amp;VAR:RFIELD=FINALIZED&amp;VAR:DB_TYPE=&amp;VAR:UNITS=M&amp;window=popup&amp;width=450&amp;height=300&amp;START_MAXIMIZED=FALSE"}</definedName>
    <definedName name="_102__FDSAUDITLINK__" localSheetId="6" hidden="1">{"fdsup://IBCentral/FAT Viewer?action=UPDATE&amp;creator=factset&amp;DOC_NAME=fat:reuters_qtrly_source_window.fat&amp;display_string=Audit&amp;DYN_ARGS=TRUE&amp;VAR:ID1=04313610&amp;VAR:RCODE=SCSI&amp;VAR:SDATE=20080399&amp;VAR:FREQ=Quarterly&amp;VAR:RELITEM=&amp;VAR:CURRENCY=&amp;VAR:CURRSOURCE=EXSH","ARE&amp;VAR:NATFREQ=QUARTERLY&amp;VAR:RFIELD=FINALIZED&amp;VAR:DB_TYPE=&amp;VAR:UNITS=M&amp;window=popup&amp;width=450&amp;height=300&amp;START_MAXIMIZED=FALSE"}</definedName>
    <definedName name="_102__FDSAUDITLINK__" localSheetId="11" hidden="1">{"fdsup://IBCentral/FAT Viewer?action=UPDATE&amp;creator=factset&amp;DOC_NAME=fat:reuters_qtrly_source_window.fat&amp;display_string=Audit&amp;DYN_ARGS=TRUE&amp;VAR:ID1=04313610&amp;VAR:RCODE=SCSI&amp;VAR:SDATE=20080399&amp;VAR:FREQ=Quarterly&amp;VAR:RELITEM=&amp;VAR:CURRENCY=&amp;VAR:CURRSOURCE=EXSH","ARE&amp;VAR:NATFREQ=QUARTERLY&amp;VAR:RFIELD=FINALIZED&amp;VAR:DB_TYPE=&amp;VAR:UNITS=M&amp;window=popup&amp;width=450&amp;height=300&amp;START_MAXIMIZED=FALSE"}</definedName>
    <definedName name="_102__FDSAUDITLINK__" localSheetId="8" hidden="1">{"fdsup://IBCentral/FAT Viewer?action=UPDATE&amp;creator=factset&amp;DOC_NAME=fat:reuters_qtrly_source_window.fat&amp;display_string=Audit&amp;DYN_ARGS=TRUE&amp;VAR:ID1=04313610&amp;VAR:RCODE=SCSI&amp;VAR:SDATE=20080399&amp;VAR:FREQ=Quarterly&amp;VAR:RELITEM=&amp;VAR:CURRENCY=&amp;VAR:CURRSOURCE=EXSH","ARE&amp;VAR:NATFREQ=QUARTERLY&amp;VAR:RFIELD=FINALIZED&amp;VAR:DB_TYPE=&amp;VAR:UNITS=M&amp;window=popup&amp;width=450&amp;height=300&amp;START_MAXIMIZED=FALSE"}</definedName>
    <definedName name="_102__FDSAUDITLINK__" hidden="1">{"fdsup://IBCentral/FAT Viewer?action=UPDATE&amp;creator=factset&amp;DOC_NAME=fat:reuters_qtrly_source_window.fat&amp;display_string=Audit&amp;DYN_ARGS=TRUE&amp;VAR:ID1=04313610&amp;VAR:RCODE=SCSI&amp;VAR:SDATE=20080399&amp;VAR:FREQ=Quarterly&amp;VAR:RELITEM=&amp;VAR:CURRENCY=&amp;VAR:CURRSOURCE=EXSH","ARE&amp;VAR:NATFREQ=QUARTERLY&amp;VAR:RFIELD=FINALIZED&amp;VAR:DB_TYPE=&amp;VAR:UNITS=M&amp;window=popup&amp;width=450&amp;height=300&amp;START_MAXIMIZED=FALSE"}</definedName>
    <definedName name="_102R" localSheetId="9">[19]Acquiror!#REF!</definedName>
    <definedName name="_102R">#REF!</definedName>
    <definedName name="_103__FDSAUDITLINK__" localSheetId="9" hidden="1">{"fdsup://IBCentral/FAT Viewer?action=UPDATE&amp;creator=factset&amp;DOC_NAME=fat:reuters_qtrly_source_window.fat&amp;display_string=Audit&amp;DYN_ARGS=TRUE&amp;VAR:ID1=67070410&amp;VAR:RCODE=STLD&amp;VAR:SDATE=20080399&amp;VAR:FREQ=Quarterly&amp;VAR:RELITEM=&amp;VAR:CURRENCY=&amp;VAR:CURRSOURCE=EXSH","ARE&amp;VAR:NATFREQ=QUARTERLY&amp;VAR:RFIELD=FINALIZED&amp;VAR:DB_TYPE=&amp;VAR:UNITS=M&amp;window=popup&amp;width=450&amp;height=300&amp;START_MAXIMIZED=FALSE"}</definedName>
    <definedName name="_103__FDSAUDITLINK__" localSheetId="10" hidden="1">{"fdsup://IBCentral/FAT Viewer?action=UPDATE&amp;creator=factset&amp;DOC_NAME=fat:reuters_qtrly_source_window.fat&amp;display_string=Audit&amp;DYN_ARGS=TRUE&amp;VAR:ID1=67070410&amp;VAR:RCODE=STLD&amp;VAR:SDATE=20080399&amp;VAR:FREQ=Quarterly&amp;VAR:RELITEM=&amp;VAR:CURRENCY=&amp;VAR:CURRSOURCE=EXSH","ARE&amp;VAR:NATFREQ=QUARTERLY&amp;VAR:RFIELD=FINALIZED&amp;VAR:DB_TYPE=&amp;VAR:UNITS=M&amp;window=popup&amp;width=450&amp;height=300&amp;START_MAXIMIZED=FALSE"}</definedName>
    <definedName name="_103__FDSAUDITLINK__" localSheetId="7" hidden="1">{"fdsup://IBCentral/FAT Viewer?action=UPDATE&amp;creator=factset&amp;DOC_NAME=fat:reuters_qtrly_source_window.fat&amp;display_string=Audit&amp;DYN_ARGS=TRUE&amp;VAR:ID1=67070410&amp;VAR:RCODE=STLD&amp;VAR:SDATE=20080399&amp;VAR:FREQ=Quarterly&amp;VAR:RELITEM=&amp;VAR:CURRENCY=&amp;VAR:CURRSOURCE=EXSH","ARE&amp;VAR:NATFREQ=QUARTERLY&amp;VAR:RFIELD=FINALIZED&amp;VAR:DB_TYPE=&amp;VAR:UNITS=M&amp;window=popup&amp;width=450&amp;height=300&amp;START_MAXIMIZED=FALSE"}</definedName>
    <definedName name="_103__FDSAUDITLINK__" localSheetId="6" hidden="1">{"fdsup://IBCentral/FAT Viewer?action=UPDATE&amp;creator=factset&amp;DOC_NAME=fat:reuters_qtrly_source_window.fat&amp;display_string=Audit&amp;DYN_ARGS=TRUE&amp;VAR:ID1=67070410&amp;VAR:RCODE=STLD&amp;VAR:SDATE=20080399&amp;VAR:FREQ=Quarterly&amp;VAR:RELITEM=&amp;VAR:CURRENCY=&amp;VAR:CURRSOURCE=EXSH","ARE&amp;VAR:NATFREQ=QUARTERLY&amp;VAR:RFIELD=FINALIZED&amp;VAR:DB_TYPE=&amp;VAR:UNITS=M&amp;window=popup&amp;width=450&amp;height=300&amp;START_MAXIMIZED=FALSE"}</definedName>
    <definedName name="_103__FDSAUDITLINK__" localSheetId="11" hidden="1">{"fdsup://IBCentral/FAT Viewer?action=UPDATE&amp;creator=factset&amp;DOC_NAME=fat:reuters_qtrly_source_window.fat&amp;display_string=Audit&amp;DYN_ARGS=TRUE&amp;VAR:ID1=67070410&amp;VAR:RCODE=STLD&amp;VAR:SDATE=20080399&amp;VAR:FREQ=Quarterly&amp;VAR:RELITEM=&amp;VAR:CURRENCY=&amp;VAR:CURRSOURCE=EXSH","ARE&amp;VAR:NATFREQ=QUARTERLY&amp;VAR:RFIELD=FINALIZED&amp;VAR:DB_TYPE=&amp;VAR:UNITS=M&amp;window=popup&amp;width=450&amp;height=300&amp;START_MAXIMIZED=FALSE"}</definedName>
    <definedName name="_103__FDSAUDITLINK__" localSheetId="8" hidden="1">{"fdsup://IBCentral/FAT Viewer?action=UPDATE&amp;creator=factset&amp;DOC_NAME=fat:reuters_qtrly_source_window.fat&amp;display_string=Audit&amp;DYN_ARGS=TRUE&amp;VAR:ID1=67070410&amp;VAR:RCODE=STLD&amp;VAR:SDATE=20080399&amp;VAR:FREQ=Quarterly&amp;VAR:RELITEM=&amp;VAR:CURRENCY=&amp;VAR:CURRSOURCE=EXSH","ARE&amp;VAR:NATFREQ=QUARTERLY&amp;VAR:RFIELD=FINALIZED&amp;VAR:DB_TYPE=&amp;VAR:UNITS=M&amp;window=popup&amp;width=450&amp;height=300&amp;START_MAXIMIZED=FALSE"}</definedName>
    <definedName name="_103__FDSAUDITLINK__" hidden="1">{"fdsup://IBCentral/FAT Viewer?action=UPDATE&amp;creator=factset&amp;DOC_NAME=fat:reuters_qtrly_source_window.fat&amp;display_string=Audit&amp;DYN_ARGS=TRUE&amp;VAR:ID1=67070410&amp;VAR:RCODE=STLD&amp;VAR:SDATE=20080399&amp;VAR:FREQ=Quarterly&amp;VAR:RELITEM=&amp;VAR:CURRENCY=&amp;VAR:CURRSOURCE=EXSH","ARE&amp;VAR:NATFREQ=QUARTERLY&amp;VAR:RFIELD=FINALIZED&amp;VAR:DB_TYPE=&amp;VAR:UNITS=M&amp;window=popup&amp;width=450&amp;height=300&amp;START_MAXIMIZED=FALSE"}</definedName>
    <definedName name="_104__FDSAUDITLINK__" localSheetId="9" hidden="1">{"fdsup://IBCentral/FAT Viewer?action=UPDATE&amp;creator=factset&amp;DOC_NAME=fat:reuters_qtrly_source_window.fat&amp;display_string=Audit&amp;DYN_ARGS=TRUE&amp;VAR:ID1=67070410&amp;VAR:RCODE=SCSI&amp;VAR:SDATE=20080399&amp;VAR:FREQ=Quarterly&amp;VAR:RELITEM=&amp;VAR:CURRENCY=&amp;VAR:CURRSOURCE=EXSH","ARE&amp;VAR:NATFREQ=QUARTERLY&amp;VAR:RFIELD=FINALIZED&amp;VAR:DB_TYPE=&amp;VAR:UNITS=M&amp;window=popup&amp;width=450&amp;height=300&amp;START_MAXIMIZED=FALSE"}</definedName>
    <definedName name="_104__FDSAUDITLINK__" localSheetId="10" hidden="1">{"fdsup://IBCentral/FAT Viewer?action=UPDATE&amp;creator=factset&amp;DOC_NAME=fat:reuters_qtrly_source_window.fat&amp;display_string=Audit&amp;DYN_ARGS=TRUE&amp;VAR:ID1=67070410&amp;VAR:RCODE=SCSI&amp;VAR:SDATE=20080399&amp;VAR:FREQ=Quarterly&amp;VAR:RELITEM=&amp;VAR:CURRENCY=&amp;VAR:CURRSOURCE=EXSH","ARE&amp;VAR:NATFREQ=QUARTERLY&amp;VAR:RFIELD=FINALIZED&amp;VAR:DB_TYPE=&amp;VAR:UNITS=M&amp;window=popup&amp;width=450&amp;height=300&amp;START_MAXIMIZED=FALSE"}</definedName>
    <definedName name="_104__FDSAUDITLINK__" localSheetId="7" hidden="1">{"fdsup://IBCentral/FAT Viewer?action=UPDATE&amp;creator=factset&amp;DOC_NAME=fat:reuters_qtrly_source_window.fat&amp;display_string=Audit&amp;DYN_ARGS=TRUE&amp;VAR:ID1=67070410&amp;VAR:RCODE=SCSI&amp;VAR:SDATE=20080399&amp;VAR:FREQ=Quarterly&amp;VAR:RELITEM=&amp;VAR:CURRENCY=&amp;VAR:CURRSOURCE=EXSH","ARE&amp;VAR:NATFREQ=QUARTERLY&amp;VAR:RFIELD=FINALIZED&amp;VAR:DB_TYPE=&amp;VAR:UNITS=M&amp;window=popup&amp;width=450&amp;height=300&amp;START_MAXIMIZED=FALSE"}</definedName>
    <definedName name="_104__FDSAUDITLINK__" localSheetId="6" hidden="1">{"fdsup://IBCentral/FAT Viewer?action=UPDATE&amp;creator=factset&amp;DOC_NAME=fat:reuters_qtrly_source_window.fat&amp;display_string=Audit&amp;DYN_ARGS=TRUE&amp;VAR:ID1=67070410&amp;VAR:RCODE=SCSI&amp;VAR:SDATE=20080399&amp;VAR:FREQ=Quarterly&amp;VAR:RELITEM=&amp;VAR:CURRENCY=&amp;VAR:CURRSOURCE=EXSH","ARE&amp;VAR:NATFREQ=QUARTERLY&amp;VAR:RFIELD=FINALIZED&amp;VAR:DB_TYPE=&amp;VAR:UNITS=M&amp;window=popup&amp;width=450&amp;height=300&amp;START_MAXIMIZED=FALSE"}</definedName>
    <definedName name="_104__FDSAUDITLINK__" localSheetId="11" hidden="1">{"fdsup://IBCentral/FAT Viewer?action=UPDATE&amp;creator=factset&amp;DOC_NAME=fat:reuters_qtrly_source_window.fat&amp;display_string=Audit&amp;DYN_ARGS=TRUE&amp;VAR:ID1=67070410&amp;VAR:RCODE=SCSI&amp;VAR:SDATE=20080399&amp;VAR:FREQ=Quarterly&amp;VAR:RELITEM=&amp;VAR:CURRENCY=&amp;VAR:CURRSOURCE=EXSH","ARE&amp;VAR:NATFREQ=QUARTERLY&amp;VAR:RFIELD=FINALIZED&amp;VAR:DB_TYPE=&amp;VAR:UNITS=M&amp;window=popup&amp;width=450&amp;height=300&amp;START_MAXIMIZED=FALSE"}</definedName>
    <definedName name="_104__FDSAUDITLINK__" localSheetId="8" hidden="1">{"fdsup://IBCentral/FAT Viewer?action=UPDATE&amp;creator=factset&amp;DOC_NAME=fat:reuters_qtrly_source_window.fat&amp;display_string=Audit&amp;DYN_ARGS=TRUE&amp;VAR:ID1=67070410&amp;VAR:RCODE=SCSI&amp;VAR:SDATE=20080399&amp;VAR:FREQ=Quarterly&amp;VAR:RELITEM=&amp;VAR:CURRENCY=&amp;VAR:CURRSOURCE=EXSH","ARE&amp;VAR:NATFREQ=QUARTERLY&amp;VAR:RFIELD=FINALIZED&amp;VAR:DB_TYPE=&amp;VAR:UNITS=M&amp;window=popup&amp;width=450&amp;height=300&amp;START_MAXIMIZED=FALSE"}</definedName>
    <definedName name="_104__FDSAUDITLINK__" hidden="1">{"fdsup://IBCentral/FAT Viewer?action=UPDATE&amp;creator=factset&amp;DOC_NAME=fat:reuters_qtrly_source_window.fat&amp;display_string=Audit&amp;DYN_ARGS=TRUE&amp;VAR:ID1=67070410&amp;VAR:RCODE=SCSI&amp;VAR:SDATE=20080399&amp;VAR:FREQ=Quarterly&amp;VAR:RELITEM=&amp;VAR:CURRENCY=&amp;VAR:CURRSOURCE=EXSH","ARE&amp;VAR:NATFREQ=QUARTERLY&amp;VAR:RFIELD=FINALIZED&amp;VAR:DB_TYPE=&amp;VAR:UNITS=M&amp;window=popup&amp;width=450&amp;height=300&amp;START_MAXIMIZED=FALSE"}</definedName>
    <definedName name="_104R" localSheetId="9">[19]Acquiror!#REF!</definedName>
    <definedName name="_104R">#REF!</definedName>
    <definedName name="_105__FDSAUDITLINK__" localSheetId="9" hidden="1">{"fdsup://IBCentral/FAT Viewer?action=UPDATE&amp;creator=factset&amp;DOC_NAME=fat:reuters_annual_source_window.fat&amp;display_string=Audit&amp;DYN_ARGS=TRUE&amp;VAR:ID1=21664840&amp;VAR:RCODE=SALES&amp;VAR:SDATE=20071099&amp;VAR:FREQ=Y&amp;VAR:RELITEM=RP&amp;VAR:CURRENCY=&amp;VAR:CURRSOURCE=EXSHARE&amp;","VAR:NATFREQ=ANNUAL&amp;VAR:RFIELD=FINALIZED&amp;VAR:DB_TYPE=&amp;VAR:UNITS=M&amp;window=popup&amp;width=450&amp;height=300&amp;START_MAXIMIZED=FALSE"}</definedName>
    <definedName name="_105__FDSAUDITLINK__" localSheetId="10" hidden="1">{"fdsup://IBCentral/FAT Viewer?action=UPDATE&amp;creator=factset&amp;DOC_NAME=fat:reuters_annual_source_window.fat&amp;display_string=Audit&amp;DYN_ARGS=TRUE&amp;VAR:ID1=21664840&amp;VAR:RCODE=SALES&amp;VAR:SDATE=20071099&amp;VAR:FREQ=Y&amp;VAR:RELITEM=RP&amp;VAR:CURRENCY=&amp;VAR:CURRSOURCE=EXSHARE&amp;","VAR:NATFREQ=ANNUAL&amp;VAR:RFIELD=FINALIZED&amp;VAR:DB_TYPE=&amp;VAR:UNITS=M&amp;window=popup&amp;width=450&amp;height=300&amp;START_MAXIMIZED=FALSE"}</definedName>
    <definedName name="_105__FDSAUDITLINK__" localSheetId="7" hidden="1">{"fdsup://IBCentral/FAT Viewer?action=UPDATE&amp;creator=factset&amp;DOC_NAME=fat:reuters_annual_source_window.fat&amp;display_string=Audit&amp;DYN_ARGS=TRUE&amp;VAR:ID1=21664840&amp;VAR:RCODE=SALES&amp;VAR:SDATE=20071099&amp;VAR:FREQ=Y&amp;VAR:RELITEM=RP&amp;VAR:CURRENCY=&amp;VAR:CURRSOURCE=EXSHARE&amp;","VAR:NATFREQ=ANNUAL&amp;VAR:RFIELD=FINALIZED&amp;VAR:DB_TYPE=&amp;VAR:UNITS=M&amp;window=popup&amp;width=450&amp;height=300&amp;START_MAXIMIZED=FALSE"}</definedName>
    <definedName name="_105__FDSAUDITLINK__" localSheetId="6" hidden="1">{"fdsup://IBCentral/FAT Viewer?action=UPDATE&amp;creator=factset&amp;DOC_NAME=fat:reuters_annual_source_window.fat&amp;display_string=Audit&amp;DYN_ARGS=TRUE&amp;VAR:ID1=21664840&amp;VAR:RCODE=SALES&amp;VAR:SDATE=20071099&amp;VAR:FREQ=Y&amp;VAR:RELITEM=RP&amp;VAR:CURRENCY=&amp;VAR:CURRSOURCE=EXSHARE&amp;","VAR:NATFREQ=ANNUAL&amp;VAR:RFIELD=FINALIZED&amp;VAR:DB_TYPE=&amp;VAR:UNITS=M&amp;window=popup&amp;width=450&amp;height=300&amp;START_MAXIMIZED=FALSE"}</definedName>
    <definedName name="_105__FDSAUDITLINK__" localSheetId="11" hidden="1">{"fdsup://IBCentral/FAT Viewer?action=UPDATE&amp;creator=factset&amp;DOC_NAME=fat:reuters_annual_source_window.fat&amp;display_string=Audit&amp;DYN_ARGS=TRUE&amp;VAR:ID1=21664840&amp;VAR:RCODE=SALES&amp;VAR:SDATE=20071099&amp;VAR:FREQ=Y&amp;VAR:RELITEM=RP&amp;VAR:CURRENCY=&amp;VAR:CURRSOURCE=EXSHARE&amp;","VAR:NATFREQ=ANNUAL&amp;VAR:RFIELD=FINALIZED&amp;VAR:DB_TYPE=&amp;VAR:UNITS=M&amp;window=popup&amp;width=450&amp;height=300&amp;START_MAXIMIZED=FALSE"}</definedName>
    <definedName name="_105__FDSAUDITLINK__" localSheetId="8" hidden="1">{"fdsup://IBCentral/FAT Viewer?action=UPDATE&amp;creator=factset&amp;DOC_NAME=fat:reuters_annual_source_window.fat&amp;display_string=Audit&amp;DYN_ARGS=TRUE&amp;VAR:ID1=21664840&amp;VAR:RCODE=SALES&amp;VAR:SDATE=20071099&amp;VAR:FREQ=Y&amp;VAR:RELITEM=RP&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21664840&amp;VAR:RCODE=SALES&amp;VAR:SDATE=20071099&amp;VAR:FREQ=Y&amp;VAR:RELITEM=RP&amp;VAR:CURRENCY=&amp;VAR:CURRSOURCE=EXSHARE&amp;","VAR:NATFREQ=ANNUAL&amp;VAR:RFIELD=FINALIZED&amp;VAR:DB_TYPE=&amp;VAR:UNITS=M&amp;window=popup&amp;width=450&amp;height=300&amp;START_MAXIMIZED=FALSE"}</definedName>
    <definedName name="_106__FDSAUDITLINK__" localSheetId="9" hidden="1">{"fdsup://IBCentral/FAT Viewer?action=UPDATE&amp;creator=factset&amp;DOC_NAME=fat:reuters_annual_source_window.fat&amp;display_string=Audit&amp;DYN_ARGS=TRUE&amp;VAR:ID1=00763M10&amp;VAR:RCODE=SALES&amp;VAR:SDATE=20071299&amp;VAR:FREQ=Y&amp;VAR:RELITEM=RP&amp;VAR:CURRENCY=&amp;VAR:CURRSOURCE=EXSHARE&amp;","VAR:NATFREQ=ANNUAL&amp;VAR:RFIELD=FINALIZED&amp;VAR:DB_TYPE=&amp;VAR:UNITS=M&amp;window=popup&amp;width=450&amp;height=300&amp;START_MAXIMIZED=FALSE"}</definedName>
    <definedName name="_106__FDSAUDITLINK__" localSheetId="10" hidden="1">{"fdsup://IBCentral/FAT Viewer?action=UPDATE&amp;creator=factset&amp;DOC_NAME=fat:reuters_annual_source_window.fat&amp;display_string=Audit&amp;DYN_ARGS=TRUE&amp;VAR:ID1=00763M10&amp;VAR:RCODE=SALES&amp;VAR:SDATE=20071299&amp;VAR:FREQ=Y&amp;VAR:RELITEM=RP&amp;VAR:CURRENCY=&amp;VAR:CURRSOURCE=EXSHARE&amp;","VAR:NATFREQ=ANNUAL&amp;VAR:RFIELD=FINALIZED&amp;VAR:DB_TYPE=&amp;VAR:UNITS=M&amp;window=popup&amp;width=450&amp;height=300&amp;START_MAXIMIZED=FALSE"}</definedName>
    <definedName name="_106__FDSAUDITLINK__" localSheetId="7" hidden="1">{"fdsup://IBCentral/FAT Viewer?action=UPDATE&amp;creator=factset&amp;DOC_NAME=fat:reuters_annual_source_window.fat&amp;display_string=Audit&amp;DYN_ARGS=TRUE&amp;VAR:ID1=00763M10&amp;VAR:RCODE=SALES&amp;VAR:SDATE=20071299&amp;VAR:FREQ=Y&amp;VAR:RELITEM=RP&amp;VAR:CURRENCY=&amp;VAR:CURRSOURCE=EXSHARE&amp;","VAR:NATFREQ=ANNUAL&amp;VAR:RFIELD=FINALIZED&amp;VAR:DB_TYPE=&amp;VAR:UNITS=M&amp;window=popup&amp;width=450&amp;height=300&amp;START_MAXIMIZED=FALSE"}</definedName>
    <definedName name="_106__FDSAUDITLINK__" localSheetId="6" hidden="1">{"fdsup://IBCentral/FAT Viewer?action=UPDATE&amp;creator=factset&amp;DOC_NAME=fat:reuters_annual_source_window.fat&amp;display_string=Audit&amp;DYN_ARGS=TRUE&amp;VAR:ID1=00763M10&amp;VAR:RCODE=SALES&amp;VAR:SDATE=20071299&amp;VAR:FREQ=Y&amp;VAR:RELITEM=RP&amp;VAR:CURRENCY=&amp;VAR:CURRSOURCE=EXSHARE&amp;","VAR:NATFREQ=ANNUAL&amp;VAR:RFIELD=FINALIZED&amp;VAR:DB_TYPE=&amp;VAR:UNITS=M&amp;window=popup&amp;width=450&amp;height=300&amp;START_MAXIMIZED=FALSE"}</definedName>
    <definedName name="_106__FDSAUDITLINK__" localSheetId="11" hidden="1">{"fdsup://IBCentral/FAT Viewer?action=UPDATE&amp;creator=factset&amp;DOC_NAME=fat:reuters_annual_source_window.fat&amp;display_string=Audit&amp;DYN_ARGS=TRUE&amp;VAR:ID1=00763M10&amp;VAR:RCODE=SALES&amp;VAR:SDATE=20071299&amp;VAR:FREQ=Y&amp;VAR:RELITEM=RP&amp;VAR:CURRENCY=&amp;VAR:CURRSOURCE=EXSHARE&amp;","VAR:NATFREQ=ANNUAL&amp;VAR:RFIELD=FINALIZED&amp;VAR:DB_TYPE=&amp;VAR:UNITS=M&amp;window=popup&amp;width=450&amp;height=300&amp;START_MAXIMIZED=FALSE"}</definedName>
    <definedName name="_106__FDSAUDITLINK__" localSheetId="8" hidden="1">{"fdsup://IBCentral/FAT Viewer?action=UPDATE&amp;creator=factset&amp;DOC_NAME=fat:reuters_annual_source_window.fat&amp;display_string=Audit&amp;DYN_ARGS=TRUE&amp;VAR:ID1=00763M10&amp;VAR:RCODE=SALES&amp;VAR:SDATE=20071299&amp;VAR:FREQ=Y&amp;VAR:RELITEM=RP&amp;VAR:CURRENCY=&amp;VAR:CURRSOURCE=EXSHARE&amp;","VAR:NATFREQ=ANNUAL&amp;VAR:RFIELD=FINALIZED&amp;VAR:DB_TYPE=&amp;VAR:UNITS=M&amp;window=popup&amp;width=450&amp;height=300&amp;START_MAXIMIZED=FALSE"}</definedName>
    <definedName name="_106__FDSAUDITLINK__" hidden="1">{"fdsup://IBCentral/FAT Viewer?action=UPDATE&amp;creator=factset&amp;DOC_NAME=fat:reuters_annual_source_window.fat&amp;display_string=Audit&amp;DYN_ARGS=TRUE&amp;VAR:ID1=00763M10&amp;VAR:RCODE=SALES&amp;VAR:SDATE=20071299&amp;VAR:FREQ=Y&amp;VAR:RELITEM=RP&amp;VAR:CURRENCY=&amp;VAR:CURRSOURCE=EXSHARE&amp;","VAR:NATFREQ=ANNUAL&amp;VAR:RFIELD=FINALIZED&amp;VAR:DB_TYPE=&amp;VAR:UNITS=M&amp;window=popup&amp;width=450&amp;height=300&amp;START_MAXIMIZED=FALSE"}</definedName>
    <definedName name="_106Securit" localSheetId="9">[19]Acquiror!#REF!</definedName>
    <definedName name="_106Securit">#REF!</definedName>
    <definedName name="_107__FDSAUDITLINK__" localSheetId="9" hidden="1">{"fdsup://IBCentral/FAT Viewer?action=UPDATE&amp;creator=factset&amp;DOC_NAME=fat:reuters_annual_source_window.fat&amp;display_string=Audit&amp;DYN_ARGS=TRUE&amp;VAR:ID1=H0130110&amp;VAR:RCODE=SALES&amp;VAR:SDATE=20071299&amp;VAR:FREQ=Y&amp;VAR:RELITEM=RP&amp;VAR:CURRENCY=&amp;VAR:CURRSOURCE=EXSHARE&amp;","VAR:NATFREQ=ANNUAL&amp;VAR:RFIELD=FINALIZED&amp;VAR:DB_TYPE=&amp;VAR:UNITS=M&amp;window=popup&amp;width=450&amp;height=300&amp;START_MAXIMIZED=FALSE"}</definedName>
    <definedName name="_107__FDSAUDITLINK__" localSheetId="10" hidden="1">{"fdsup://IBCentral/FAT Viewer?action=UPDATE&amp;creator=factset&amp;DOC_NAME=fat:reuters_annual_source_window.fat&amp;display_string=Audit&amp;DYN_ARGS=TRUE&amp;VAR:ID1=H0130110&amp;VAR:RCODE=SALES&amp;VAR:SDATE=20071299&amp;VAR:FREQ=Y&amp;VAR:RELITEM=RP&amp;VAR:CURRENCY=&amp;VAR:CURRSOURCE=EXSHARE&amp;","VAR:NATFREQ=ANNUAL&amp;VAR:RFIELD=FINALIZED&amp;VAR:DB_TYPE=&amp;VAR:UNITS=M&amp;window=popup&amp;width=450&amp;height=300&amp;START_MAXIMIZED=FALSE"}</definedName>
    <definedName name="_107__FDSAUDITLINK__" localSheetId="7" hidden="1">{"fdsup://IBCentral/FAT Viewer?action=UPDATE&amp;creator=factset&amp;DOC_NAME=fat:reuters_annual_source_window.fat&amp;display_string=Audit&amp;DYN_ARGS=TRUE&amp;VAR:ID1=H0130110&amp;VAR:RCODE=SALES&amp;VAR:SDATE=20071299&amp;VAR:FREQ=Y&amp;VAR:RELITEM=RP&amp;VAR:CURRENCY=&amp;VAR:CURRSOURCE=EXSHARE&amp;","VAR:NATFREQ=ANNUAL&amp;VAR:RFIELD=FINALIZED&amp;VAR:DB_TYPE=&amp;VAR:UNITS=M&amp;window=popup&amp;width=450&amp;height=300&amp;START_MAXIMIZED=FALSE"}</definedName>
    <definedName name="_107__FDSAUDITLINK__" localSheetId="6" hidden="1">{"fdsup://IBCentral/FAT Viewer?action=UPDATE&amp;creator=factset&amp;DOC_NAME=fat:reuters_annual_source_window.fat&amp;display_string=Audit&amp;DYN_ARGS=TRUE&amp;VAR:ID1=H0130110&amp;VAR:RCODE=SALES&amp;VAR:SDATE=20071299&amp;VAR:FREQ=Y&amp;VAR:RELITEM=RP&amp;VAR:CURRENCY=&amp;VAR:CURRSOURCE=EXSHARE&amp;","VAR:NATFREQ=ANNUAL&amp;VAR:RFIELD=FINALIZED&amp;VAR:DB_TYPE=&amp;VAR:UNITS=M&amp;window=popup&amp;width=450&amp;height=300&amp;START_MAXIMIZED=FALSE"}</definedName>
    <definedName name="_107__FDSAUDITLINK__" localSheetId="11" hidden="1">{"fdsup://IBCentral/FAT Viewer?action=UPDATE&amp;creator=factset&amp;DOC_NAME=fat:reuters_annual_source_window.fat&amp;display_string=Audit&amp;DYN_ARGS=TRUE&amp;VAR:ID1=H0130110&amp;VAR:RCODE=SALES&amp;VAR:SDATE=20071299&amp;VAR:FREQ=Y&amp;VAR:RELITEM=RP&amp;VAR:CURRENCY=&amp;VAR:CURRSOURCE=EXSHARE&amp;","VAR:NATFREQ=ANNUAL&amp;VAR:RFIELD=FINALIZED&amp;VAR:DB_TYPE=&amp;VAR:UNITS=M&amp;window=popup&amp;width=450&amp;height=300&amp;START_MAXIMIZED=FALSE"}</definedName>
    <definedName name="_107__FDSAUDITLINK__" localSheetId="8" hidden="1">{"fdsup://IBCentral/FAT Viewer?action=UPDATE&amp;creator=factset&amp;DOC_NAME=fat:reuters_annual_source_window.fat&amp;display_string=Audit&amp;DYN_ARGS=TRUE&amp;VAR:ID1=H0130110&amp;VAR:RCODE=SALES&amp;VAR:SDATE=20071299&amp;VAR:FREQ=Y&amp;VAR:RELITEM=RP&amp;VAR:CURRENCY=&amp;VAR:CURRSOURCE=EXSHARE&amp;","VAR:NATFREQ=ANNUAL&amp;VAR:RFIELD=FINALIZED&amp;VAR:DB_TYPE=&amp;VAR:UNITS=M&amp;window=popup&amp;width=450&amp;height=300&amp;START_MAXIMIZED=FALSE"}</definedName>
    <definedName name="_107__FDSAUDITLINK__" hidden="1">{"fdsup://IBCentral/FAT Viewer?action=UPDATE&amp;creator=factset&amp;DOC_NAME=fat:reuters_annual_source_window.fat&amp;display_string=Audit&amp;DYN_ARGS=TRUE&amp;VAR:ID1=H0130110&amp;VAR:RCODE=SALES&amp;VAR:SDATE=20071299&amp;VAR:FREQ=Y&amp;VAR:RELITEM=RP&amp;VAR:CURRENCY=&amp;VAR:CURRSOURCE=EXSHARE&amp;","VAR:NATFREQ=ANNUAL&amp;VAR:RFIELD=FINALIZED&amp;VAR:DB_TYPE=&amp;VAR:UNITS=M&amp;window=popup&amp;width=450&amp;height=300&amp;START_MAXIMIZED=FALSE"}</definedName>
    <definedName name="_108__FDSAUDITLINK__" localSheetId="9" hidden="1">{"fdsup://IBCentral/FAT Viewer?action=UPDATE&amp;creator=factset&amp;DOC_NAME=fat:reuters_annual_pshs_src_window.fat&amp;display_string=Audit&amp;DYN_ARGS=TRUE&amp;VAR:ID1=21664840&amp;VAR:RCODE=FDSEPS&amp;VAR:SDATE=20071099&amp;VAR:FREQ=Y&amp;VAR:RELITEM=RP&amp;VAR:CURRENCY=&amp;VAR:CURRSOURCE=EXSHA","RE&amp;VAR:NATFREQ=ANNUAL&amp;VAR:RFIELD=FINALIZED&amp;VAR:DB_TYPE=&amp;VAR:UNITS=M&amp;window=popup&amp;width=450&amp;height=300&amp;START_MAXIMIZED=FALSE"}</definedName>
    <definedName name="_108__FDSAUDITLINK__" localSheetId="10" hidden="1">{"fdsup://IBCentral/FAT Viewer?action=UPDATE&amp;creator=factset&amp;DOC_NAME=fat:reuters_annual_pshs_src_window.fat&amp;display_string=Audit&amp;DYN_ARGS=TRUE&amp;VAR:ID1=21664840&amp;VAR:RCODE=FDSEPS&amp;VAR:SDATE=20071099&amp;VAR:FREQ=Y&amp;VAR:RELITEM=RP&amp;VAR:CURRENCY=&amp;VAR:CURRSOURCE=EXSHA","RE&amp;VAR:NATFREQ=ANNUAL&amp;VAR:RFIELD=FINALIZED&amp;VAR:DB_TYPE=&amp;VAR:UNITS=M&amp;window=popup&amp;width=450&amp;height=300&amp;START_MAXIMIZED=FALSE"}</definedName>
    <definedName name="_108__FDSAUDITLINK__" localSheetId="7" hidden="1">{"fdsup://IBCentral/FAT Viewer?action=UPDATE&amp;creator=factset&amp;DOC_NAME=fat:reuters_annual_pshs_src_window.fat&amp;display_string=Audit&amp;DYN_ARGS=TRUE&amp;VAR:ID1=21664840&amp;VAR:RCODE=FDSEPS&amp;VAR:SDATE=20071099&amp;VAR:FREQ=Y&amp;VAR:RELITEM=RP&amp;VAR:CURRENCY=&amp;VAR:CURRSOURCE=EXSHA","RE&amp;VAR:NATFREQ=ANNUAL&amp;VAR:RFIELD=FINALIZED&amp;VAR:DB_TYPE=&amp;VAR:UNITS=M&amp;window=popup&amp;width=450&amp;height=300&amp;START_MAXIMIZED=FALSE"}</definedName>
    <definedName name="_108__FDSAUDITLINK__" localSheetId="6" hidden="1">{"fdsup://IBCentral/FAT Viewer?action=UPDATE&amp;creator=factset&amp;DOC_NAME=fat:reuters_annual_pshs_src_window.fat&amp;display_string=Audit&amp;DYN_ARGS=TRUE&amp;VAR:ID1=21664840&amp;VAR:RCODE=FDSEPS&amp;VAR:SDATE=20071099&amp;VAR:FREQ=Y&amp;VAR:RELITEM=RP&amp;VAR:CURRENCY=&amp;VAR:CURRSOURCE=EXSHA","RE&amp;VAR:NATFREQ=ANNUAL&amp;VAR:RFIELD=FINALIZED&amp;VAR:DB_TYPE=&amp;VAR:UNITS=M&amp;window=popup&amp;width=450&amp;height=300&amp;START_MAXIMIZED=FALSE"}</definedName>
    <definedName name="_108__FDSAUDITLINK__" localSheetId="11" hidden="1">{"fdsup://IBCentral/FAT Viewer?action=UPDATE&amp;creator=factset&amp;DOC_NAME=fat:reuters_annual_pshs_src_window.fat&amp;display_string=Audit&amp;DYN_ARGS=TRUE&amp;VAR:ID1=21664840&amp;VAR:RCODE=FDSEPS&amp;VAR:SDATE=20071099&amp;VAR:FREQ=Y&amp;VAR:RELITEM=RP&amp;VAR:CURRENCY=&amp;VAR:CURRSOURCE=EXSHA","RE&amp;VAR:NATFREQ=ANNUAL&amp;VAR:RFIELD=FINALIZED&amp;VAR:DB_TYPE=&amp;VAR:UNITS=M&amp;window=popup&amp;width=450&amp;height=300&amp;START_MAXIMIZED=FALSE"}</definedName>
    <definedName name="_108__FDSAUDITLINK__" localSheetId="8" hidden="1">{"fdsup://IBCentral/FAT Viewer?action=UPDATE&amp;creator=factset&amp;DOC_NAME=fat:reuters_annual_pshs_src_window.fat&amp;display_string=Audit&amp;DYN_ARGS=TRUE&amp;VAR:ID1=21664840&amp;VAR:RCODE=FDSEPS&amp;VAR:SDATE=20071099&amp;VAR:FREQ=Y&amp;VAR:RELITEM=RP&amp;VAR:CURRENCY=&amp;VAR:CURRSOURCE=EXSHA","RE&amp;VAR:NATFREQ=ANNUAL&amp;VAR:RFIELD=FINALIZED&amp;VAR:DB_TYPE=&amp;VAR:UNITS=M&amp;window=popup&amp;width=450&amp;height=300&amp;START_MAXIMIZED=FALSE"}</definedName>
    <definedName name="_108__FDSAUDITLINK__" hidden="1">{"fdsup://IBCentral/FAT Viewer?action=UPDATE&amp;creator=factset&amp;DOC_NAME=fat:reuters_annual_pshs_src_window.fat&amp;display_string=Audit&amp;DYN_ARGS=TRUE&amp;VAR:ID1=21664840&amp;VAR:RCODE=FDSEPS&amp;VAR:SDATE=20071099&amp;VAR:FREQ=Y&amp;VAR:RELITEM=RP&amp;VAR:CURRENCY=&amp;VAR:CURRSOURCE=EXSHA","RE&amp;VAR:NATFREQ=ANNUAL&amp;VAR:RFIELD=FINALIZED&amp;VAR:DB_TYPE=&amp;VAR:UNITS=M&amp;window=popup&amp;width=450&amp;height=300&amp;START_MAXIMIZED=FALSE"}</definedName>
    <definedName name="_108Unhide.Ra" localSheetId="9">[19]Acquiror!#REF!</definedName>
    <definedName name="_108Unhide.Ra">#REF!</definedName>
    <definedName name="_109__FDSAUDITLINK__" localSheetId="9" hidden="1">{"fdsup://IBCentral/FAT Viewer?action=UPDATE&amp;creator=factset&amp;DOC_NAME=fat:reuters_annual_pshs_src_window.fat&amp;display_string=Audit&amp;DYN_ARGS=TRUE&amp;VAR:ID1=00763M10&amp;VAR:RCODE=FDSEPS&amp;VAR:SDATE=20071299&amp;VAR:FREQ=Y&amp;VAR:RELITEM=RP&amp;VAR:CURRENCY=&amp;VAR:CURRSOURCE=EXSHA","RE&amp;VAR:NATFREQ=ANNUAL&amp;VAR:RFIELD=FINALIZED&amp;VAR:DB_TYPE=&amp;VAR:UNITS=M&amp;window=popup&amp;width=450&amp;height=300&amp;START_MAXIMIZED=FALSE"}</definedName>
    <definedName name="_109__FDSAUDITLINK__" localSheetId="10" hidden="1">{"fdsup://IBCentral/FAT Viewer?action=UPDATE&amp;creator=factset&amp;DOC_NAME=fat:reuters_annual_pshs_src_window.fat&amp;display_string=Audit&amp;DYN_ARGS=TRUE&amp;VAR:ID1=00763M10&amp;VAR:RCODE=FDSEPS&amp;VAR:SDATE=20071299&amp;VAR:FREQ=Y&amp;VAR:RELITEM=RP&amp;VAR:CURRENCY=&amp;VAR:CURRSOURCE=EXSHA","RE&amp;VAR:NATFREQ=ANNUAL&amp;VAR:RFIELD=FINALIZED&amp;VAR:DB_TYPE=&amp;VAR:UNITS=M&amp;window=popup&amp;width=450&amp;height=300&amp;START_MAXIMIZED=FALSE"}</definedName>
    <definedName name="_109__FDSAUDITLINK__" localSheetId="7" hidden="1">{"fdsup://IBCentral/FAT Viewer?action=UPDATE&amp;creator=factset&amp;DOC_NAME=fat:reuters_annual_pshs_src_window.fat&amp;display_string=Audit&amp;DYN_ARGS=TRUE&amp;VAR:ID1=00763M10&amp;VAR:RCODE=FDSEPS&amp;VAR:SDATE=20071299&amp;VAR:FREQ=Y&amp;VAR:RELITEM=RP&amp;VAR:CURRENCY=&amp;VAR:CURRSOURCE=EXSHA","RE&amp;VAR:NATFREQ=ANNUAL&amp;VAR:RFIELD=FINALIZED&amp;VAR:DB_TYPE=&amp;VAR:UNITS=M&amp;window=popup&amp;width=450&amp;height=300&amp;START_MAXIMIZED=FALSE"}</definedName>
    <definedName name="_109__FDSAUDITLINK__" localSheetId="6" hidden="1">{"fdsup://IBCentral/FAT Viewer?action=UPDATE&amp;creator=factset&amp;DOC_NAME=fat:reuters_annual_pshs_src_window.fat&amp;display_string=Audit&amp;DYN_ARGS=TRUE&amp;VAR:ID1=00763M10&amp;VAR:RCODE=FDSEPS&amp;VAR:SDATE=20071299&amp;VAR:FREQ=Y&amp;VAR:RELITEM=RP&amp;VAR:CURRENCY=&amp;VAR:CURRSOURCE=EXSHA","RE&amp;VAR:NATFREQ=ANNUAL&amp;VAR:RFIELD=FINALIZED&amp;VAR:DB_TYPE=&amp;VAR:UNITS=M&amp;window=popup&amp;width=450&amp;height=300&amp;START_MAXIMIZED=FALSE"}</definedName>
    <definedName name="_109__FDSAUDITLINK__" localSheetId="11" hidden="1">{"fdsup://IBCentral/FAT Viewer?action=UPDATE&amp;creator=factset&amp;DOC_NAME=fat:reuters_annual_pshs_src_window.fat&amp;display_string=Audit&amp;DYN_ARGS=TRUE&amp;VAR:ID1=00763M10&amp;VAR:RCODE=FDSEPS&amp;VAR:SDATE=20071299&amp;VAR:FREQ=Y&amp;VAR:RELITEM=RP&amp;VAR:CURRENCY=&amp;VAR:CURRSOURCE=EXSHA","RE&amp;VAR:NATFREQ=ANNUAL&amp;VAR:RFIELD=FINALIZED&amp;VAR:DB_TYPE=&amp;VAR:UNITS=M&amp;window=popup&amp;width=450&amp;height=300&amp;START_MAXIMIZED=FALSE"}</definedName>
    <definedName name="_109__FDSAUDITLINK__" localSheetId="8" hidden="1">{"fdsup://IBCentral/FAT Viewer?action=UPDATE&amp;creator=factset&amp;DOC_NAME=fat:reuters_annual_pshs_src_window.fat&amp;display_string=Audit&amp;DYN_ARGS=TRUE&amp;VAR:ID1=00763M10&amp;VAR:RCODE=FDSEPS&amp;VAR:SDATE=20071299&amp;VAR:FREQ=Y&amp;VAR:RELITEM=RP&amp;VAR:CURRENCY=&amp;VAR:CURRSOURCE=EXSHA","RE&amp;VAR:NATFREQ=ANNUAL&amp;VAR:RFIELD=FINALIZED&amp;VAR:DB_TYPE=&amp;VAR:UNITS=M&amp;window=popup&amp;width=450&amp;height=300&amp;START_MAXIMIZED=FALSE"}</definedName>
    <definedName name="_109__FDSAUDITLINK__" hidden="1">{"fdsup://IBCentral/FAT Viewer?action=UPDATE&amp;creator=factset&amp;DOC_NAME=fat:reuters_annual_pshs_src_window.fat&amp;display_string=Audit&amp;DYN_ARGS=TRUE&amp;VAR:ID1=00763M10&amp;VAR:RCODE=FDSEPS&amp;VAR:SDATE=20071299&amp;VAR:FREQ=Y&amp;VAR:RELITEM=RP&amp;VAR:CURRENCY=&amp;VAR:CURRSOURCE=EXSHA","RE&amp;VAR:NATFREQ=ANNUAL&amp;VAR:RFIELD=FINALIZED&amp;VAR:DB_TYPE=&amp;VAR:UNITS=M&amp;window=popup&amp;width=450&amp;height=300&amp;START_MAXIMIZED=FALSE"}</definedName>
    <definedName name="_11_.__SGA_gro">#REF!</definedName>
    <definedName name="_11__FDSAUDITLINK__" localSheetId="9"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15"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10"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16"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7"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6"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11"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8"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localSheetId="5" hidden="1">{"fdsup://Directions/FactSet Auditing Viewer?action=AUDIT_VALUE&amp;DB=129&amp;ID1=71693310&amp;VALUEID=02001&amp;SDATE=201202&amp;PERIODTYPE=QTR_STD&amp;SCFT=3&amp;window=popup_no_bar&amp;width=385&amp;height=120&amp;START_MAXIMIZED=FALSE&amp;creator=factset&amp;display_string=Audit"}</definedName>
    <definedName name="_11__FDSAUDITLINK__" hidden="1">{"fdsup://Directions/FactSet Auditing Viewer?action=AUDIT_VALUE&amp;DB=129&amp;ID1=71693310&amp;VALUEID=02001&amp;SDATE=201202&amp;PERIODTYPE=QTR_STD&amp;SCFT=3&amp;window=popup_no_bar&amp;width=385&amp;height=120&amp;START_MAXIMIZED=FALSE&amp;creator=factset&amp;display_string=Audit"}</definedName>
    <definedName name="_110__FDSAUDITLINK__" localSheetId="9" hidden="1">{"fdsup://IBCentral/FAT Viewer?action=UPDATE&amp;creator=factset&amp;DOC_NAME=fat:reuters_annual_pshs_src_window.fat&amp;display_string=Audit&amp;DYN_ARGS=TRUE&amp;VAR:ID1=H0130110&amp;VAR:RCODE=FDSEPS&amp;VAR:SDATE=20071299&amp;VAR:FREQ=Y&amp;VAR:RELITEM=RP&amp;VAR:CURRENCY=&amp;VAR:CURRSOURCE=EXSHA","RE&amp;VAR:NATFREQ=ANNUAL&amp;VAR:RFIELD=FINALIZED&amp;VAR:DB_TYPE=&amp;VAR:UNITS=M&amp;window=popup&amp;width=450&amp;height=300&amp;START_MAXIMIZED=FALSE"}</definedName>
    <definedName name="_110__FDSAUDITLINK__" localSheetId="10" hidden="1">{"fdsup://IBCentral/FAT Viewer?action=UPDATE&amp;creator=factset&amp;DOC_NAME=fat:reuters_annual_pshs_src_window.fat&amp;display_string=Audit&amp;DYN_ARGS=TRUE&amp;VAR:ID1=H0130110&amp;VAR:RCODE=FDSEPS&amp;VAR:SDATE=20071299&amp;VAR:FREQ=Y&amp;VAR:RELITEM=RP&amp;VAR:CURRENCY=&amp;VAR:CURRSOURCE=EXSHA","RE&amp;VAR:NATFREQ=ANNUAL&amp;VAR:RFIELD=FINALIZED&amp;VAR:DB_TYPE=&amp;VAR:UNITS=M&amp;window=popup&amp;width=450&amp;height=300&amp;START_MAXIMIZED=FALSE"}</definedName>
    <definedName name="_110__FDSAUDITLINK__" localSheetId="7" hidden="1">{"fdsup://IBCentral/FAT Viewer?action=UPDATE&amp;creator=factset&amp;DOC_NAME=fat:reuters_annual_pshs_src_window.fat&amp;display_string=Audit&amp;DYN_ARGS=TRUE&amp;VAR:ID1=H0130110&amp;VAR:RCODE=FDSEPS&amp;VAR:SDATE=20071299&amp;VAR:FREQ=Y&amp;VAR:RELITEM=RP&amp;VAR:CURRENCY=&amp;VAR:CURRSOURCE=EXSHA","RE&amp;VAR:NATFREQ=ANNUAL&amp;VAR:RFIELD=FINALIZED&amp;VAR:DB_TYPE=&amp;VAR:UNITS=M&amp;window=popup&amp;width=450&amp;height=300&amp;START_MAXIMIZED=FALSE"}</definedName>
    <definedName name="_110__FDSAUDITLINK__" localSheetId="6" hidden="1">{"fdsup://IBCentral/FAT Viewer?action=UPDATE&amp;creator=factset&amp;DOC_NAME=fat:reuters_annual_pshs_src_window.fat&amp;display_string=Audit&amp;DYN_ARGS=TRUE&amp;VAR:ID1=H0130110&amp;VAR:RCODE=FDSEPS&amp;VAR:SDATE=20071299&amp;VAR:FREQ=Y&amp;VAR:RELITEM=RP&amp;VAR:CURRENCY=&amp;VAR:CURRSOURCE=EXSHA","RE&amp;VAR:NATFREQ=ANNUAL&amp;VAR:RFIELD=FINALIZED&amp;VAR:DB_TYPE=&amp;VAR:UNITS=M&amp;window=popup&amp;width=450&amp;height=300&amp;START_MAXIMIZED=FALSE"}</definedName>
    <definedName name="_110__FDSAUDITLINK__" localSheetId="11" hidden="1">{"fdsup://IBCentral/FAT Viewer?action=UPDATE&amp;creator=factset&amp;DOC_NAME=fat:reuters_annual_pshs_src_window.fat&amp;display_string=Audit&amp;DYN_ARGS=TRUE&amp;VAR:ID1=H0130110&amp;VAR:RCODE=FDSEPS&amp;VAR:SDATE=20071299&amp;VAR:FREQ=Y&amp;VAR:RELITEM=RP&amp;VAR:CURRENCY=&amp;VAR:CURRSOURCE=EXSHA","RE&amp;VAR:NATFREQ=ANNUAL&amp;VAR:RFIELD=FINALIZED&amp;VAR:DB_TYPE=&amp;VAR:UNITS=M&amp;window=popup&amp;width=450&amp;height=300&amp;START_MAXIMIZED=FALSE"}</definedName>
    <definedName name="_110__FDSAUDITLINK__" localSheetId="8" hidden="1">{"fdsup://IBCentral/FAT Viewer?action=UPDATE&amp;creator=factset&amp;DOC_NAME=fat:reuters_annual_pshs_src_window.fat&amp;display_string=Audit&amp;DYN_ARGS=TRUE&amp;VAR:ID1=H0130110&amp;VAR:RCODE=FDSEPS&amp;VAR:SDATE=20071299&amp;VAR:FREQ=Y&amp;VAR:RELITEM=RP&amp;VAR:CURRENCY=&amp;VAR:CURRSOURCE=EXSHA","RE&amp;VAR:NATFREQ=ANNUAL&amp;VAR:RFIELD=FINALIZED&amp;VAR:DB_TYPE=&amp;VAR:UNITS=M&amp;window=popup&amp;width=450&amp;height=300&amp;START_MAXIMIZED=FALSE"}</definedName>
    <definedName name="_110__FDSAUDITLINK__" hidden="1">{"fdsup://IBCentral/FAT Viewer?action=UPDATE&amp;creator=factset&amp;DOC_NAME=fat:reuters_annual_pshs_src_window.fat&amp;display_string=Audit&amp;DYN_ARGS=TRUE&amp;VAR:ID1=H0130110&amp;VAR:RCODE=FDSEPS&amp;VAR:SDATE=20071299&amp;VAR:FREQ=Y&amp;VAR:RELITEM=RP&amp;VAR:CURRENCY=&amp;VAR:CURRSOURCE=EXSHA","RE&amp;VAR:NATFREQ=ANNUAL&amp;VAR:RFIELD=FINALIZED&amp;VAR:DB_TYPE=&amp;VAR:UNITS=M&amp;window=popup&amp;width=450&amp;height=300&amp;START_MAXIMIZED=FALSE"}</definedName>
    <definedName name="_111__FDSAUDITLINK__" localSheetId="9" hidden="1">{"fdsup://IBCentral/FAT Viewer?action=UPDATE&amp;creator=factset&amp;DOC_NAME=fat:reuters_qtrly_source_window.fat&amp;display_string=Audit&amp;DYN_ARGS=TRUE&amp;VAR:ID1=21664840&amp;VAR:RCODE=STLD&amp;VAR:SDATE=20080199&amp;VAR:FREQ=Quarterly&amp;VAR:RELITEM=&amp;VAR:CURRENCY=&amp;VAR:CURRSOURCE=EXSH","ARE&amp;VAR:NATFREQ=QUARTERLY&amp;VAR:RFIELD=FINALIZED&amp;VAR:DB_TYPE=&amp;VAR:UNITS=M&amp;window=popup&amp;width=450&amp;height=300&amp;START_MAXIMIZED=FALSE"}</definedName>
    <definedName name="_111__FDSAUDITLINK__" localSheetId="10" hidden="1">{"fdsup://IBCentral/FAT Viewer?action=UPDATE&amp;creator=factset&amp;DOC_NAME=fat:reuters_qtrly_source_window.fat&amp;display_string=Audit&amp;DYN_ARGS=TRUE&amp;VAR:ID1=21664840&amp;VAR:RCODE=STLD&amp;VAR:SDATE=20080199&amp;VAR:FREQ=Quarterly&amp;VAR:RELITEM=&amp;VAR:CURRENCY=&amp;VAR:CURRSOURCE=EXSH","ARE&amp;VAR:NATFREQ=QUARTERLY&amp;VAR:RFIELD=FINALIZED&amp;VAR:DB_TYPE=&amp;VAR:UNITS=M&amp;window=popup&amp;width=450&amp;height=300&amp;START_MAXIMIZED=FALSE"}</definedName>
    <definedName name="_111__FDSAUDITLINK__" localSheetId="7" hidden="1">{"fdsup://IBCentral/FAT Viewer?action=UPDATE&amp;creator=factset&amp;DOC_NAME=fat:reuters_qtrly_source_window.fat&amp;display_string=Audit&amp;DYN_ARGS=TRUE&amp;VAR:ID1=21664840&amp;VAR:RCODE=STLD&amp;VAR:SDATE=20080199&amp;VAR:FREQ=Quarterly&amp;VAR:RELITEM=&amp;VAR:CURRENCY=&amp;VAR:CURRSOURCE=EXSH","ARE&amp;VAR:NATFREQ=QUARTERLY&amp;VAR:RFIELD=FINALIZED&amp;VAR:DB_TYPE=&amp;VAR:UNITS=M&amp;window=popup&amp;width=450&amp;height=300&amp;START_MAXIMIZED=FALSE"}</definedName>
    <definedName name="_111__FDSAUDITLINK__" localSheetId="6" hidden="1">{"fdsup://IBCentral/FAT Viewer?action=UPDATE&amp;creator=factset&amp;DOC_NAME=fat:reuters_qtrly_source_window.fat&amp;display_string=Audit&amp;DYN_ARGS=TRUE&amp;VAR:ID1=21664840&amp;VAR:RCODE=STLD&amp;VAR:SDATE=20080199&amp;VAR:FREQ=Quarterly&amp;VAR:RELITEM=&amp;VAR:CURRENCY=&amp;VAR:CURRSOURCE=EXSH","ARE&amp;VAR:NATFREQ=QUARTERLY&amp;VAR:RFIELD=FINALIZED&amp;VAR:DB_TYPE=&amp;VAR:UNITS=M&amp;window=popup&amp;width=450&amp;height=300&amp;START_MAXIMIZED=FALSE"}</definedName>
    <definedName name="_111__FDSAUDITLINK__" localSheetId="11" hidden="1">{"fdsup://IBCentral/FAT Viewer?action=UPDATE&amp;creator=factset&amp;DOC_NAME=fat:reuters_qtrly_source_window.fat&amp;display_string=Audit&amp;DYN_ARGS=TRUE&amp;VAR:ID1=21664840&amp;VAR:RCODE=STLD&amp;VAR:SDATE=20080199&amp;VAR:FREQ=Quarterly&amp;VAR:RELITEM=&amp;VAR:CURRENCY=&amp;VAR:CURRSOURCE=EXSH","ARE&amp;VAR:NATFREQ=QUARTERLY&amp;VAR:RFIELD=FINALIZED&amp;VAR:DB_TYPE=&amp;VAR:UNITS=M&amp;window=popup&amp;width=450&amp;height=300&amp;START_MAXIMIZED=FALSE"}</definedName>
    <definedName name="_111__FDSAUDITLINK__" localSheetId="8" hidden="1">{"fdsup://IBCentral/FAT Viewer?action=UPDATE&amp;creator=factset&amp;DOC_NAME=fat:reuters_qtrly_source_window.fat&amp;display_string=Audit&amp;DYN_ARGS=TRUE&amp;VAR:ID1=21664840&amp;VAR:RCODE=STLD&amp;VAR:SDATE=20080199&amp;VAR:FREQ=Quarterly&amp;VAR:RELITEM=&amp;VAR:CURRENCY=&amp;VAR:CURRSOURCE=EXSH","ARE&amp;VAR:NATFREQ=QUARTERLY&amp;VAR:RFIELD=FINALIZED&amp;VAR:DB_TYPE=&amp;VAR:UNITS=M&amp;window=popup&amp;width=450&amp;height=300&amp;START_MAXIMIZED=FALSE"}</definedName>
    <definedName name="_111__FDSAUDITLINK__" hidden="1">{"fdsup://IBCentral/FAT Viewer?action=UPDATE&amp;creator=factset&amp;DOC_NAME=fat:reuters_qtrly_source_window.fat&amp;display_string=Audit&amp;DYN_ARGS=TRUE&amp;VAR:ID1=21664840&amp;VAR:RCODE=STLD&amp;VAR:SDATE=20080199&amp;VAR:FREQ=Quarterly&amp;VAR:RELITEM=&amp;VAR:CURRENCY=&amp;VAR:CURRSOURCE=EXSH","ARE&amp;VAR:NATFREQ=QUARTERLY&amp;VAR:RFIELD=FINALIZED&amp;VAR:DB_TYPE=&amp;VAR:UNITS=M&amp;window=popup&amp;width=450&amp;height=300&amp;START_MAXIMIZED=FALSE"}</definedName>
    <definedName name="_112__FDSAUDITLINK__" localSheetId="9"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12__FDSAUDITLINK__" localSheetId="10"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12__FDSAUDITLINK__" localSheetId="7"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12__FDSAUDITLINK__" localSheetId="6"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12__FDSAUDITLINK__" localSheetId="11"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12__FDSAUDITLINK__" localSheetId="8"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12__FDSAUDITLINK__"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13__FDSAUDITLINK__" localSheetId="9" hidden="1">{"fdsup://IBCentral/FAT Viewer?action=UPDATE&amp;creator=factset&amp;DOC_NAME=fat:reuters_qtrly_source_window.fat&amp;display_string=Audit&amp;DYN_ARGS=TRUE&amp;VAR:ID1=00763M10&amp;VAR:RCODE=STLD&amp;VAR:SDATE=20080399&amp;VAR:FREQ=Quarterly&amp;VAR:RELITEM=&amp;VAR:CURRENCY=&amp;VAR:CURRSOURCE=EXSH","ARE&amp;VAR:NATFREQ=QUARTERLY&amp;VAR:RFIELD=FINALIZED&amp;VAR:DB_TYPE=&amp;VAR:UNITS=M&amp;window=popup&amp;width=450&amp;height=300&amp;START_MAXIMIZED=FALSE"}</definedName>
    <definedName name="_113__FDSAUDITLINK__" localSheetId="10" hidden="1">{"fdsup://IBCentral/FAT Viewer?action=UPDATE&amp;creator=factset&amp;DOC_NAME=fat:reuters_qtrly_source_window.fat&amp;display_string=Audit&amp;DYN_ARGS=TRUE&amp;VAR:ID1=00763M10&amp;VAR:RCODE=STLD&amp;VAR:SDATE=20080399&amp;VAR:FREQ=Quarterly&amp;VAR:RELITEM=&amp;VAR:CURRENCY=&amp;VAR:CURRSOURCE=EXSH","ARE&amp;VAR:NATFREQ=QUARTERLY&amp;VAR:RFIELD=FINALIZED&amp;VAR:DB_TYPE=&amp;VAR:UNITS=M&amp;window=popup&amp;width=450&amp;height=300&amp;START_MAXIMIZED=FALSE"}</definedName>
    <definedName name="_113__FDSAUDITLINK__" localSheetId="7" hidden="1">{"fdsup://IBCentral/FAT Viewer?action=UPDATE&amp;creator=factset&amp;DOC_NAME=fat:reuters_qtrly_source_window.fat&amp;display_string=Audit&amp;DYN_ARGS=TRUE&amp;VAR:ID1=00763M10&amp;VAR:RCODE=STLD&amp;VAR:SDATE=20080399&amp;VAR:FREQ=Quarterly&amp;VAR:RELITEM=&amp;VAR:CURRENCY=&amp;VAR:CURRSOURCE=EXSH","ARE&amp;VAR:NATFREQ=QUARTERLY&amp;VAR:RFIELD=FINALIZED&amp;VAR:DB_TYPE=&amp;VAR:UNITS=M&amp;window=popup&amp;width=450&amp;height=300&amp;START_MAXIMIZED=FALSE"}</definedName>
    <definedName name="_113__FDSAUDITLINK__" localSheetId="6" hidden="1">{"fdsup://IBCentral/FAT Viewer?action=UPDATE&amp;creator=factset&amp;DOC_NAME=fat:reuters_qtrly_source_window.fat&amp;display_string=Audit&amp;DYN_ARGS=TRUE&amp;VAR:ID1=00763M10&amp;VAR:RCODE=STLD&amp;VAR:SDATE=20080399&amp;VAR:FREQ=Quarterly&amp;VAR:RELITEM=&amp;VAR:CURRENCY=&amp;VAR:CURRSOURCE=EXSH","ARE&amp;VAR:NATFREQ=QUARTERLY&amp;VAR:RFIELD=FINALIZED&amp;VAR:DB_TYPE=&amp;VAR:UNITS=M&amp;window=popup&amp;width=450&amp;height=300&amp;START_MAXIMIZED=FALSE"}</definedName>
    <definedName name="_113__FDSAUDITLINK__" localSheetId="11" hidden="1">{"fdsup://IBCentral/FAT Viewer?action=UPDATE&amp;creator=factset&amp;DOC_NAME=fat:reuters_qtrly_source_window.fat&amp;display_string=Audit&amp;DYN_ARGS=TRUE&amp;VAR:ID1=00763M10&amp;VAR:RCODE=STLD&amp;VAR:SDATE=20080399&amp;VAR:FREQ=Quarterly&amp;VAR:RELITEM=&amp;VAR:CURRENCY=&amp;VAR:CURRSOURCE=EXSH","ARE&amp;VAR:NATFREQ=QUARTERLY&amp;VAR:RFIELD=FINALIZED&amp;VAR:DB_TYPE=&amp;VAR:UNITS=M&amp;window=popup&amp;width=450&amp;height=300&amp;START_MAXIMIZED=FALSE"}</definedName>
    <definedName name="_113__FDSAUDITLINK__" localSheetId="8" hidden="1">{"fdsup://IBCentral/FAT Viewer?action=UPDATE&amp;creator=factset&amp;DOC_NAME=fat:reuters_qtrly_source_window.fat&amp;display_string=Audit&amp;DYN_ARGS=TRUE&amp;VAR:ID1=00763M10&amp;VAR:RCODE=STLD&amp;VAR:SDATE=20080399&amp;VAR:FREQ=Quarterly&amp;VAR:RELITEM=&amp;VAR:CURRENCY=&amp;VAR:CURRSOURCE=EXSH","ARE&amp;VAR:NATFREQ=QUARTERLY&amp;VAR:RFIELD=FINALIZED&amp;VAR:DB_TYPE=&amp;VAR:UNITS=M&amp;window=popup&amp;width=450&amp;height=300&amp;START_MAXIMIZED=FALSE"}</definedName>
    <definedName name="_113__FDSAUDITLINK__" hidden="1">{"fdsup://IBCentral/FAT Viewer?action=UPDATE&amp;creator=factset&amp;DOC_NAME=fat:reuters_qtrly_source_window.fat&amp;display_string=Audit&amp;DYN_ARGS=TRUE&amp;VAR:ID1=00763M10&amp;VAR:RCODE=STLD&amp;VAR:SDATE=20080399&amp;VAR:FREQ=Quarterly&amp;VAR:RELITEM=&amp;VAR:CURRENCY=&amp;VAR:CURRSOURCE=EXSH","ARE&amp;VAR:NATFREQ=QUARTERLY&amp;VAR:RFIELD=FINALIZED&amp;VAR:DB_TYPE=&amp;VAR:UNITS=M&amp;window=popup&amp;width=450&amp;height=300&amp;START_MAXIMIZED=FALSE"}</definedName>
    <definedName name="_114__FDSAUDITLINK__" localSheetId="9" hidden="1">{"fdsup://IBCentral/FAT Viewer?action=UPDATE&amp;creator=factset&amp;DOC_NAME=fat:reuters_qtrly_source_window.fat&amp;display_string=Audit&amp;DYN_ARGS=TRUE&amp;VAR:ID1=00763M10&amp;VAR:RCODE=SCSI&amp;VAR:SDATE=20080399&amp;VAR:FREQ=Quarterly&amp;VAR:RELITEM=&amp;VAR:CURRENCY=&amp;VAR:CURRSOURCE=EXSH","ARE&amp;VAR:NATFREQ=QUARTERLY&amp;VAR:RFIELD=FINALIZED&amp;VAR:DB_TYPE=&amp;VAR:UNITS=M&amp;window=popup&amp;width=450&amp;height=300&amp;START_MAXIMIZED=FALSE"}</definedName>
    <definedName name="_114__FDSAUDITLINK__" localSheetId="10" hidden="1">{"fdsup://IBCentral/FAT Viewer?action=UPDATE&amp;creator=factset&amp;DOC_NAME=fat:reuters_qtrly_source_window.fat&amp;display_string=Audit&amp;DYN_ARGS=TRUE&amp;VAR:ID1=00763M10&amp;VAR:RCODE=SCSI&amp;VAR:SDATE=20080399&amp;VAR:FREQ=Quarterly&amp;VAR:RELITEM=&amp;VAR:CURRENCY=&amp;VAR:CURRSOURCE=EXSH","ARE&amp;VAR:NATFREQ=QUARTERLY&amp;VAR:RFIELD=FINALIZED&amp;VAR:DB_TYPE=&amp;VAR:UNITS=M&amp;window=popup&amp;width=450&amp;height=300&amp;START_MAXIMIZED=FALSE"}</definedName>
    <definedName name="_114__FDSAUDITLINK__" localSheetId="7" hidden="1">{"fdsup://IBCentral/FAT Viewer?action=UPDATE&amp;creator=factset&amp;DOC_NAME=fat:reuters_qtrly_source_window.fat&amp;display_string=Audit&amp;DYN_ARGS=TRUE&amp;VAR:ID1=00763M10&amp;VAR:RCODE=SCSI&amp;VAR:SDATE=20080399&amp;VAR:FREQ=Quarterly&amp;VAR:RELITEM=&amp;VAR:CURRENCY=&amp;VAR:CURRSOURCE=EXSH","ARE&amp;VAR:NATFREQ=QUARTERLY&amp;VAR:RFIELD=FINALIZED&amp;VAR:DB_TYPE=&amp;VAR:UNITS=M&amp;window=popup&amp;width=450&amp;height=300&amp;START_MAXIMIZED=FALSE"}</definedName>
    <definedName name="_114__FDSAUDITLINK__" localSheetId="6" hidden="1">{"fdsup://IBCentral/FAT Viewer?action=UPDATE&amp;creator=factset&amp;DOC_NAME=fat:reuters_qtrly_source_window.fat&amp;display_string=Audit&amp;DYN_ARGS=TRUE&amp;VAR:ID1=00763M10&amp;VAR:RCODE=SCSI&amp;VAR:SDATE=20080399&amp;VAR:FREQ=Quarterly&amp;VAR:RELITEM=&amp;VAR:CURRENCY=&amp;VAR:CURRSOURCE=EXSH","ARE&amp;VAR:NATFREQ=QUARTERLY&amp;VAR:RFIELD=FINALIZED&amp;VAR:DB_TYPE=&amp;VAR:UNITS=M&amp;window=popup&amp;width=450&amp;height=300&amp;START_MAXIMIZED=FALSE"}</definedName>
    <definedName name="_114__FDSAUDITLINK__" localSheetId="11" hidden="1">{"fdsup://IBCentral/FAT Viewer?action=UPDATE&amp;creator=factset&amp;DOC_NAME=fat:reuters_qtrly_source_window.fat&amp;display_string=Audit&amp;DYN_ARGS=TRUE&amp;VAR:ID1=00763M10&amp;VAR:RCODE=SCSI&amp;VAR:SDATE=20080399&amp;VAR:FREQ=Quarterly&amp;VAR:RELITEM=&amp;VAR:CURRENCY=&amp;VAR:CURRSOURCE=EXSH","ARE&amp;VAR:NATFREQ=QUARTERLY&amp;VAR:RFIELD=FINALIZED&amp;VAR:DB_TYPE=&amp;VAR:UNITS=M&amp;window=popup&amp;width=450&amp;height=300&amp;START_MAXIMIZED=FALSE"}</definedName>
    <definedName name="_114__FDSAUDITLINK__" localSheetId="8" hidden="1">{"fdsup://IBCentral/FAT Viewer?action=UPDATE&amp;creator=factset&amp;DOC_NAME=fat:reuters_qtrly_source_window.fat&amp;display_string=Audit&amp;DYN_ARGS=TRUE&amp;VAR:ID1=00763M10&amp;VAR:RCODE=SCSI&amp;VAR:SDATE=20080399&amp;VAR:FREQ=Quarterly&amp;VAR:RELITEM=&amp;VAR:CURRENCY=&amp;VAR:CURRSOURCE=EXSH","ARE&amp;VAR:NATFREQ=QUARTERLY&amp;VAR:RFIELD=FINALIZED&amp;VAR:DB_TYPE=&amp;VAR:UNITS=M&amp;window=popup&amp;width=450&amp;height=300&amp;START_MAXIMIZED=FALSE"}</definedName>
    <definedName name="_114__FDSAUDITLINK__" hidden="1">{"fdsup://IBCentral/FAT Viewer?action=UPDATE&amp;creator=factset&amp;DOC_NAME=fat:reuters_qtrly_source_window.fat&amp;display_string=Audit&amp;DYN_ARGS=TRUE&amp;VAR:ID1=00763M10&amp;VAR:RCODE=SCSI&amp;VAR:SDATE=20080399&amp;VAR:FREQ=Quarterly&amp;VAR:RELITEM=&amp;VAR:CURRENCY=&amp;VAR:CURRSOURCE=EXSH","ARE&amp;VAR:NATFREQ=QUARTERLY&amp;VAR:RFIELD=FINALIZED&amp;VAR:DB_TYPE=&amp;VAR:UNITS=M&amp;window=popup&amp;width=450&amp;height=300&amp;START_MAXIMIZED=FALSE"}</definedName>
    <definedName name="_115__FDSAUDITLINK__" localSheetId="9" hidden="1">{"fdsup://IBCentral/FAT Viewer?action=UPDATE&amp;creator=factset&amp;DOC_NAME=fat:reuters_qtrly_source_window.fat&amp;display_string=Audit&amp;DYN_ARGS=TRUE&amp;VAR:ID1=H0130110&amp;VAR:RCODE=STLD&amp;VAR:SDATE=20080399&amp;VAR:FREQ=Quarterly&amp;VAR:RELITEM=&amp;VAR:CURRENCY=&amp;VAR:CURRSOURCE=EXSH","ARE&amp;VAR:NATFREQ=QUARTERLY&amp;VAR:RFIELD=FINALIZED&amp;VAR:DB_TYPE=&amp;VAR:UNITS=M&amp;window=popup&amp;width=450&amp;height=300&amp;START_MAXIMIZED=FALSE"}</definedName>
    <definedName name="_115__FDSAUDITLINK__" localSheetId="10" hidden="1">{"fdsup://IBCentral/FAT Viewer?action=UPDATE&amp;creator=factset&amp;DOC_NAME=fat:reuters_qtrly_source_window.fat&amp;display_string=Audit&amp;DYN_ARGS=TRUE&amp;VAR:ID1=H0130110&amp;VAR:RCODE=STLD&amp;VAR:SDATE=20080399&amp;VAR:FREQ=Quarterly&amp;VAR:RELITEM=&amp;VAR:CURRENCY=&amp;VAR:CURRSOURCE=EXSH","ARE&amp;VAR:NATFREQ=QUARTERLY&amp;VAR:RFIELD=FINALIZED&amp;VAR:DB_TYPE=&amp;VAR:UNITS=M&amp;window=popup&amp;width=450&amp;height=300&amp;START_MAXIMIZED=FALSE"}</definedName>
    <definedName name="_115__FDSAUDITLINK__" localSheetId="7" hidden="1">{"fdsup://IBCentral/FAT Viewer?action=UPDATE&amp;creator=factset&amp;DOC_NAME=fat:reuters_qtrly_source_window.fat&amp;display_string=Audit&amp;DYN_ARGS=TRUE&amp;VAR:ID1=H0130110&amp;VAR:RCODE=STLD&amp;VAR:SDATE=20080399&amp;VAR:FREQ=Quarterly&amp;VAR:RELITEM=&amp;VAR:CURRENCY=&amp;VAR:CURRSOURCE=EXSH","ARE&amp;VAR:NATFREQ=QUARTERLY&amp;VAR:RFIELD=FINALIZED&amp;VAR:DB_TYPE=&amp;VAR:UNITS=M&amp;window=popup&amp;width=450&amp;height=300&amp;START_MAXIMIZED=FALSE"}</definedName>
    <definedName name="_115__FDSAUDITLINK__" localSheetId="6" hidden="1">{"fdsup://IBCentral/FAT Viewer?action=UPDATE&amp;creator=factset&amp;DOC_NAME=fat:reuters_qtrly_source_window.fat&amp;display_string=Audit&amp;DYN_ARGS=TRUE&amp;VAR:ID1=H0130110&amp;VAR:RCODE=STLD&amp;VAR:SDATE=20080399&amp;VAR:FREQ=Quarterly&amp;VAR:RELITEM=&amp;VAR:CURRENCY=&amp;VAR:CURRSOURCE=EXSH","ARE&amp;VAR:NATFREQ=QUARTERLY&amp;VAR:RFIELD=FINALIZED&amp;VAR:DB_TYPE=&amp;VAR:UNITS=M&amp;window=popup&amp;width=450&amp;height=300&amp;START_MAXIMIZED=FALSE"}</definedName>
    <definedName name="_115__FDSAUDITLINK__" localSheetId="11" hidden="1">{"fdsup://IBCentral/FAT Viewer?action=UPDATE&amp;creator=factset&amp;DOC_NAME=fat:reuters_qtrly_source_window.fat&amp;display_string=Audit&amp;DYN_ARGS=TRUE&amp;VAR:ID1=H0130110&amp;VAR:RCODE=STLD&amp;VAR:SDATE=20080399&amp;VAR:FREQ=Quarterly&amp;VAR:RELITEM=&amp;VAR:CURRENCY=&amp;VAR:CURRSOURCE=EXSH","ARE&amp;VAR:NATFREQ=QUARTERLY&amp;VAR:RFIELD=FINALIZED&amp;VAR:DB_TYPE=&amp;VAR:UNITS=M&amp;window=popup&amp;width=450&amp;height=300&amp;START_MAXIMIZED=FALSE"}</definedName>
    <definedName name="_115__FDSAUDITLINK__" localSheetId="8" hidden="1">{"fdsup://IBCentral/FAT Viewer?action=UPDATE&amp;creator=factset&amp;DOC_NAME=fat:reuters_qtrly_source_window.fat&amp;display_string=Audit&amp;DYN_ARGS=TRUE&amp;VAR:ID1=H0130110&amp;VAR:RCODE=STLD&amp;VAR:SDATE=20080399&amp;VAR:FREQ=Quarterly&amp;VAR:RELITEM=&amp;VAR:CURRENCY=&amp;VAR:CURRSOURCE=EXSH","ARE&amp;VAR:NATFREQ=QUARTERLY&amp;VAR:RFIELD=FINALIZED&amp;VAR:DB_TYPE=&amp;VAR:UNITS=M&amp;window=popup&amp;width=450&amp;height=300&amp;START_MAXIMIZED=FALSE"}</definedName>
    <definedName name="_115__FDSAUDITLINK__" hidden="1">{"fdsup://IBCentral/FAT Viewer?action=UPDATE&amp;creator=factset&amp;DOC_NAME=fat:reuters_qtrly_source_window.fat&amp;display_string=Audit&amp;DYN_ARGS=TRUE&amp;VAR:ID1=H0130110&amp;VAR:RCODE=STLD&amp;VAR:SDATE=20080399&amp;VAR:FREQ=Quarterly&amp;VAR:RELITEM=&amp;VAR:CURRENCY=&amp;VAR:CURRSOURCE=EXSH","ARE&amp;VAR:NATFREQ=QUARTERLY&amp;VAR:RFIELD=FINALIZED&amp;VAR:DB_TYPE=&amp;VAR:UNITS=M&amp;window=popup&amp;width=450&amp;height=300&amp;START_MAXIMIZED=FALSE"}</definedName>
    <definedName name="_116__FDSAUDITLINK__" localSheetId="9" hidden="1">{"fdsup://IBCentral/FAT Viewer?action=UPDATE&amp;creator=factset&amp;DOC_NAME=fat:reuters_qtrly_source_window.fat&amp;display_string=Audit&amp;DYN_ARGS=TRUE&amp;VAR:ID1=H0130110&amp;VAR:RCODE=SCSI&amp;VAR:SDATE=20080399&amp;VAR:FREQ=Quarterly&amp;VAR:RELITEM=&amp;VAR:CURRENCY=&amp;VAR:CURRSOURCE=EXSH","ARE&amp;VAR:NATFREQ=QUARTERLY&amp;VAR:RFIELD=FINALIZED&amp;VAR:DB_TYPE=&amp;VAR:UNITS=M&amp;window=popup&amp;width=450&amp;height=300&amp;START_MAXIMIZED=FALSE"}</definedName>
    <definedName name="_116__FDSAUDITLINK__" localSheetId="10" hidden="1">{"fdsup://IBCentral/FAT Viewer?action=UPDATE&amp;creator=factset&amp;DOC_NAME=fat:reuters_qtrly_source_window.fat&amp;display_string=Audit&amp;DYN_ARGS=TRUE&amp;VAR:ID1=H0130110&amp;VAR:RCODE=SCSI&amp;VAR:SDATE=20080399&amp;VAR:FREQ=Quarterly&amp;VAR:RELITEM=&amp;VAR:CURRENCY=&amp;VAR:CURRSOURCE=EXSH","ARE&amp;VAR:NATFREQ=QUARTERLY&amp;VAR:RFIELD=FINALIZED&amp;VAR:DB_TYPE=&amp;VAR:UNITS=M&amp;window=popup&amp;width=450&amp;height=300&amp;START_MAXIMIZED=FALSE"}</definedName>
    <definedName name="_116__FDSAUDITLINK__" localSheetId="7" hidden="1">{"fdsup://IBCentral/FAT Viewer?action=UPDATE&amp;creator=factset&amp;DOC_NAME=fat:reuters_qtrly_source_window.fat&amp;display_string=Audit&amp;DYN_ARGS=TRUE&amp;VAR:ID1=H0130110&amp;VAR:RCODE=SCSI&amp;VAR:SDATE=20080399&amp;VAR:FREQ=Quarterly&amp;VAR:RELITEM=&amp;VAR:CURRENCY=&amp;VAR:CURRSOURCE=EXSH","ARE&amp;VAR:NATFREQ=QUARTERLY&amp;VAR:RFIELD=FINALIZED&amp;VAR:DB_TYPE=&amp;VAR:UNITS=M&amp;window=popup&amp;width=450&amp;height=300&amp;START_MAXIMIZED=FALSE"}</definedName>
    <definedName name="_116__FDSAUDITLINK__" localSheetId="6" hidden="1">{"fdsup://IBCentral/FAT Viewer?action=UPDATE&amp;creator=factset&amp;DOC_NAME=fat:reuters_qtrly_source_window.fat&amp;display_string=Audit&amp;DYN_ARGS=TRUE&amp;VAR:ID1=H0130110&amp;VAR:RCODE=SCSI&amp;VAR:SDATE=20080399&amp;VAR:FREQ=Quarterly&amp;VAR:RELITEM=&amp;VAR:CURRENCY=&amp;VAR:CURRSOURCE=EXSH","ARE&amp;VAR:NATFREQ=QUARTERLY&amp;VAR:RFIELD=FINALIZED&amp;VAR:DB_TYPE=&amp;VAR:UNITS=M&amp;window=popup&amp;width=450&amp;height=300&amp;START_MAXIMIZED=FALSE"}</definedName>
    <definedName name="_116__FDSAUDITLINK__" localSheetId="11" hidden="1">{"fdsup://IBCentral/FAT Viewer?action=UPDATE&amp;creator=factset&amp;DOC_NAME=fat:reuters_qtrly_source_window.fat&amp;display_string=Audit&amp;DYN_ARGS=TRUE&amp;VAR:ID1=H0130110&amp;VAR:RCODE=SCSI&amp;VAR:SDATE=20080399&amp;VAR:FREQ=Quarterly&amp;VAR:RELITEM=&amp;VAR:CURRENCY=&amp;VAR:CURRSOURCE=EXSH","ARE&amp;VAR:NATFREQ=QUARTERLY&amp;VAR:RFIELD=FINALIZED&amp;VAR:DB_TYPE=&amp;VAR:UNITS=M&amp;window=popup&amp;width=450&amp;height=300&amp;START_MAXIMIZED=FALSE"}</definedName>
    <definedName name="_116__FDSAUDITLINK__" localSheetId="8" hidden="1">{"fdsup://IBCentral/FAT Viewer?action=UPDATE&amp;creator=factset&amp;DOC_NAME=fat:reuters_qtrly_source_window.fat&amp;display_string=Audit&amp;DYN_ARGS=TRUE&amp;VAR:ID1=H0130110&amp;VAR:RCODE=SCSI&amp;VAR:SDATE=20080399&amp;VAR:FREQ=Quarterly&amp;VAR:RELITEM=&amp;VAR:CURRENCY=&amp;VAR:CURRSOURCE=EXSH","ARE&amp;VAR:NATFREQ=QUARTERLY&amp;VAR:RFIELD=FINALIZED&amp;VAR:DB_TYPE=&amp;VAR:UNITS=M&amp;window=popup&amp;width=450&amp;height=300&amp;START_MAXIMIZED=FALSE"}</definedName>
    <definedName name="_116__FDSAUDITLINK__" hidden="1">{"fdsup://IBCentral/FAT Viewer?action=UPDATE&amp;creator=factset&amp;DOC_NAME=fat:reuters_qtrly_source_window.fat&amp;display_string=Audit&amp;DYN_ARGS=TRUE&amp;VAR:ID1=H0130110&amp;VAR:RCODE=SCSI&amp;VAR:SDATE=20080399&amp;VAR:FREQ=Quarterly&amp;VAR:RELITEM=&amp;VAR:CURRENCY=&amp;VAR:CURRSOURCE=EXSH","ARE&amp;VAR:NATFREQ=QUARTERLY&amp;VAR:RFIELD=FINALIZED&amp;VAR:DB_TYPE=&amp;VAR:UNITS=M&amp;window=popup&amp;width=450&amp;height=300&amp;START_MAXIMIZED=FALSE"}</definedName>
    <definedName name="_117__FDSAUDITLINK__" localSheetId="9" hidden="1">{"fdsup://IBCentral/FAT Viewer?action=UPDATE&amp;creator=factset&amp;DOC_NAME=fat:reuters_annual_source_window.fat&amp;display_string=Audit&amp;DYN_ARGS=TRUE&amp;VAR:ID1=83175M20&amp;VAR:RCODE=SALES&amp;VAR:SDATE=20071299&amp;VAR:FREQ=Y&amp;VAR:RELITEM=RP&amp;VAR:CURRENCY=&amp;VAR:CURRSOURCE=EXSHARE&amp;","VAR:NATFREQ=ANNUAL&amp;VAR:RFIELD=FINALIZED&amp;VAR:DB_TYPE=&amp;VAR:UNITS=M&amp;window=popup&amp;width=450&amp;height=300&amp;START_MAXIMIZED=FALSE"}</definedName>
    <definedName name="_117__FDSAUDITLINK__" localSheetId="10" hidden="1">{"fdsup://IBCentral/FAT Viewer?action=UPDATE&amp;creator=factset&amp;DOC_NAME=fat:reuters_annual_source_window.fat&amp;display_string=Audit&amp;DYN_ARGS=TRUE&amp;VAR:ID1=83175M20&amp;VAR:RCODE=SALES&amp;VAR:SDATE=20071299&amp;VAR:FREQ=Y&amp;VAR:RELITEM=RP&amp;VAR:CURRENCY=&amp;VAR:CURRSOURCE=EXSHARE&amp;","VAR:NATFREQ=ANNUAL&amp;VAR:RFIELD=FINALIZED&amp;VAR:DB_TYPE=&amp;VAR:UNITS=M&amp;window=popup&amp;width=450&amp;height=300&amp;START_MAXIMIZED=FALSE"}</definedName>
    <definedName name="_117__FDSAUDITLINK__" localSheetId="7" hidden="1">{"fdsup://IBCentral/FAT Viewer?action=UPDATE&amp;creator=factset&amp;DOC_NAME=fat:reuters_annual_source_window.fat&amp;display_string=Audit&amp;DYN_ARGS=TRUE&amp;VAR:ID1=83175M20&amp;VAR:RCODE=SALES&amp;VAR:SDATE=20071299&amp;VAR:FREQ=Y&amp;VAR:RELITEM=RP&amp;VAR:CURRENCY=&amp;VAR:CURRSOURCE=EXSHARE&amp;","VAR:NATFREQ=ANNUAL&amp;VAR:RFIELD=FINALIZED&amp;VAR:DB_TYPE=&amp;VAR:UNITS=M&amp;window=popup&amp;width=450&amp;height=300&amp;START_MAXIMIZED=FALSE"}</definedName>
    <definedName name="_117__FDSAUDITLINK__" localSheetId="6" hidden="1">{"fdsup://IBCentral/FAT Viewer?action=UPDATE&amp;creator=factset&amp;DOC_NAME=fat:reuters_annual_source_window.fat&amp;display_string=Audit&amp;DYN_ARGS=TRUE&amp;VAR:ID1=83175M20&amp;VAR:RCODE=SALES&amp;VAR:SDATE=20071299&amp;VAR:FREQ=Y&amp;VAR:RELITEM=RP&amp;VAR:CURRENCY=&amp;VAR:CURRSOURCE=EXSHARE&amp;","VAR:NATFREQ=ANNUAL&amp;VAR:RFIELD=FINALIZED&amp;VAR:DB_TYPE=&amp;VAR:UNITS=M&amp;window=popup&amp;width=450&amp;height=300&amp;START_MAXIMIZED=FALSE"}</definedName>
    <definedName name="_117__FDSAUDITLINK__" localSheetId="11" hidden="1">{"fdsup://IBCentral/FAT Viewer?action=UPDATE&amp;creator=factset&amp;DOC_NAME=fat:reuters_annual_source_window.fat&amp;display_string=Audit&amp;DYN_ARGS=TRUE&amp;VAR:ID1=83175M20&amp;VAR:RCODE=SALES&amp;VAR:SDATE=20071299&amp;VAR:FREQ=Y&amp;VAR:RELITEM=RP&amp;VAR:CURRENCY=&amp;VAR:CURRSOURCE=EXSHARE&amp;","VAR:NATFREQ=ANNUAL&amp;VAR:RFIELD=FINALIZED&amp;VAR:DB_TYPE=&amp;VAR:UNITS=M&amp;window=popup&amp;width=450&amp;height=300&amp;START_MAXIMIZED=FALSE"}</definedName>
    <definedName name="_117__FDSAUDITLINK__" localSheetId="8" hidden="1">{"fdsup://IBCentral/FAT Viewer?action=UPDATE&amp;creator=factset&amp;DOC_NAME=fat:reuters_annual_source_window.fat&amp;display_string=Audit&amp;DYN_ARGS=TRUE&amp;VAR:ID1=83175M20&amp;VAR:RCODE=SALES&amp;VAR:SDATE=20071299&amp;VAR:FREQ=Y&amp;VAR:RELITEM=RP&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83175M20&amp;VAR:RCODE=SALES&amp;VAR:SDATE=20071299&amp;VAR:FREQ=Y&amp;VAR:RELITEM=RP&amp;VAR:CURRENCY=&amp;VAR:CURRSOURCE=EXSHARE&amp;","VAR:NATFREQ=ANNUAL&amp;VAR:RFIELD=FINALIZED&amp;VAR:DB_TYPE=&amp;VAR:UNITS=M&amp;window=popup&amp;width=450&amp;height=300&amp;START_MAXIMIZED=FALSE"}</definedName>
    <definedName name="_118__FDSAUDITLINK__" localSheetId="9" hidden="1">{"fdsup://IBCentral/FAT Viewer?action=UPDATE&amp;creator=factset&amp;DOC_NAME=fat:reuters_annual_source_window.fat&amp;display_string=Audit&amp;DYN_ARGS=TRUE&amp;VAR:ID1=98956P10&amp;VAR:RCODE=SALES&amp;VAR:SDATE=20071299&amp;VAR:FREQ=Y&amp;VAR:RELITEM=RP&amp;VAR:CURRENCY=&amp;VAR:CURRSOURCE=EXSHARE&amp;","VAR:NATFREQ=ANNUAL&amp;VAR:RFIELD=FINALIZED&amp;VAR:DB_TYPE=&amp;VAR:UNITS=M&amp;window=popup&amp;width=450&amp;height=300&amp;START_MAXIMIZED=FALSE"}</definedName>
    <definedName name="_118__FDSAUDITLINK__" localSheetId="10" hidden="1">{"fdsup://IBCentral/FAT Viewer?action=UPDATE&amp;creator=factset&amp;DOC_NAME=fat:reuters_annual_source_window.fat&amp;display_string=Audit&amp;DYN_ARGS=TRUE&amp;VAR:ID1=98956P10&amp;VAR:RCODE=SALES&amp;VAR:SDATE=20071299&amp;VAR:FREQ=Y&amp;VAR:RELITEM=RP&amp;VAR:CURRENCY=&amp;VAR:CURRSOURCE=EXSHARE&amp;","VAR:NATFREQ=ANNUAL&amp;VAR:RFIELD=FINALIZED&amp;VAR:DB_TYPE=&amp;VAR:UNITS=M&amp;window=popup&amp;width=450&amp;height=300&amp;START_MAXIMIZED=FALSE"}</definedName>
    <definedName name="_118__FDSAUDITLINK__" localSheetId="7" hidden="1">{"fdsup://IBCentral/FAT Viewer?action=UPDATE&amp;creator=factset&amp;DOC_NAME=fat:reuters_annual_source_window.fat&amp;display_string=Audit&amp;DYN_ARGS=TRUE&amp;VAR:ID1=98956P10&amp;VAR:RCODE=SALES&amp;VAR:SDATE=20071299&amp;VAR:FREQ=Y&amp;VAR:RELITEM=RP&amp;VAR:CURRENCY=&amp;VAR:CURRSOURCE=EXSHARE&amp;","VAR:NATFREQ=ANNUAL&amp;VAR:RFIELD=FINALIZED&amp;VAR:DB_TYPE=&amp;VAR:UNITS=M&amp;window=popup&amp;width=450&amp;height=300&amp;START_MAXIMIZED=FALSE"}</definedName>
    <definedName name="_118__FDSAUDITLINK__" localSheetId="6" hidden="1">{"fdsup://IBCentral/FAT Viewer?action=UPDATE&amp;creator=factset&amp;DOC_NAME=fat:reuters_annual_source_window.fat&amp;display_string=Audit&amp;DYN_ARGS=TRUE&amp;VAR:ID1=98956P10&amp;VAR:RCODE=SALES&amp;VAR:SDATE=20071299&amp;VAR:FREQ=Y&amp;VAR:RELITEM=RP&amp;VAR:CURRENCY=&amp;VAR:CURRSOURCE=EXSHARE&amp;","VAR:NATFREQ=ANNUAL&amp;VAR:RFIELD=FINALIZED&amp;VAR:DB_TYPE=&amp;VAR:UNITS=M&amp;window=popup&amp;width=450&amp;height=300&amp;START_MAXIMIZED=FALSE"}</definedName>
    <definedName name="_118__FDSAUDITLINK__" localSheetId="11" hidden="1">{"fdsup://IBCentral/FAT Viewer?action=UPDATE&amp;creator=factset&amp;DOC_NAME=fat:reuters_annual_source_window.fat&amp;display_string=Audit&amp;DYN_ARGS=TRUE&amp;VAR:ID1=98956P10&amp;VAR:RCODE=SALES&amp;VAR:SDATE=20071299&amp;VAR:FREQ=Y&amp;VAR:RELITEM=RP&amp;VAR:CURRENCY=&amp;VAR:CURRSOURCE=EXSHARE&amp;","VAR:NATFREQ=ANNUAL&amp;VAR:RFIELD=FINALIZED&amp;VAR:DB_TYPE=&amp;VAR:UNITS=M&amp;window=popup&amp;width=450&amp;height=300&amp;START_MAXIMIZED=FALSE"}</definedName>
    <definedName name="_118__FDSAUDITLINK__" localSheetId="8" hidden="1">{"fdsup://IBCentral/FAT Viewer?action=UPDATE&amp;creator=factset&amp;DOC_NAME=fat:reuters_annual_source_window.fat&amp;display_string=Audit&amp;DYN_ARGS=TRUE&amp;VAR:ID1=98956P10&amp;VAR:RCODE=SALES&amp;VAR:SDATE=20071299&amp;VAR:FREQ=Y&amp;VAR:RELITEM=RP&amp;VAR:CURRENCY=&amp;VAR:CURRSOURCE=EXSHARE&amp;","VAR:NATFREQ=ANNUAL&amp;VAR:RFIELD=FINALIZED&amp;VAR:DB_TYPE=&amp;VAR:UNITS=M&amp;window=popup&amp;width=450&amp;height=300&amp;START_MAXIMIZED=FALSE"}</definedName>
    <definedName name="_118__FDSAUDITLINK__" hidden="1">{"fdsup://IBCentral/FAT Viewer?action=UPDATE&amp;creator=factset&amp;DOC_NAME=fat:reuters_annual_source_window.fat&amp;display_string=Audit&amp;DYN_ARGS=TRUE&amp;VAR:ID1=98956P10&amp;VAR:RCODE=SALES&amp;VAR:SDATE=20071299&amp;VAR:FREQ=Y&amp;VAR:RELITEM=RP&amp;VAR:CURRENCY=&amp;VAR:CURRSOURCE=EXSHARE&amp;","VAR:NATFREQ=ANNUAL&amp;VAR:RFIELD=FINALIZED&amp;VAR:DB_TYPE=&amp;VAR:UNITS=M&amp;window=popup&amp;width=450&amp;height=300&amp;START_MAXIMIZED=FALSE"}</definedName>
    <definedName name="_119__FDSAUDITLINK__" localSheetId="9" hidden="1">{"fdsup://IBCentral/FAT Viewer?action=UPDATE&amp;creator=factset&amp;DOC_NAME=fat:reuters_annual_source_window.fat&amp;display_string=Audit&amp;DYN_ARGS=TRUE&amp;VAR:ID1=86366710&amp;VAR:RCODE=SALES&amp;VAR:SDATE=20071299&amp;VAR:FREQ=Y&amp;VAR:RELITEM=RP&amp;VAR:CURRENCY=&amp;VAR:CURRSOURCE=EXSHARE&amp;","VAR:NATFREQ=ANNUAL&amp;VAR:RFIELD=FINALIZED&amp;VAR:DB_TYPE=&amp;VAR:UNITS=M&amp;window=popup&amp;width=450&amp;height=300&amp;START_MAXIMIZED=FALSE"}</definedName>
    <definedName name="_119__FDSAUDITLINK__" localSheetId="10" hidden="1">{"fdsup://IBCentral/FAT Viewer?action=UPDATE&amp;creator=factset&amp;DOC_NAME=fat:reuters_annual_source_window.fat&amp;display_string=Audit&amp;DYN_ARGS=TRUE&amp;VAR:ID1=86366710&amp;VAR:RCODE=SALES&amp;VAR:SDATE=20071299&amp;VAR:FREQ=Y&amp;VAR:RELITEM=RP&amp;VAR:CURRENCY=&amp;VAR:CURRSOURCE=EXSHARE&amp;","VAR:NATFREQ=ANNUAL&amp;VAR:RFIELD=FINALIZED&amp;VAR:DB_TYPE=&amp;VAR:UNITS=M&amp;window=popup&amp;width=450&amp;height=300&amp;START_MAXIMIZED=FALSE"}</definedName>
    <definedName name="_119__FDSAUDITLINK__" localSheetId="7" hidden="1">{"fdsup://IBCentral/FAT Viewer?action=UPDATE&amp;creator=factset&amp;DOC_NAME=fat:reuters_annual_source_window.fat&amp;display_string=Audit&amp;DYN_ARGS=TRUE&amp;VAR:ID1=86366710&amp;VAR:RCODE=SALES&amp;VAR:SDATE=20071299&amp;VAR:FREQ=Y&amp;VAR:RELITEM=RP&amp;VAR:CURRENCY=&amp;VAR:CURRSOURCE=EXSHARE&amp;","VAR:NATFREQ=ANNUAL&amp;VAR:RFIELD=FINALIZED&amp;VAR:DB_TYPE=&amp;VAR:UNITS=M&amp;window=popup&amp;width=450&amp;height=300&amp;START_MAXIMIZED=FALSE"}</definedName>
    <definedName name="_119__FDSAUDITLINK__" localSheetId="6" hidden="1">{"fdsup://IBCentral/FAT Viewer?action=UPDATE&amp;creator=factset&amp;DOC_NAME=fat:reuters_annual_source_window.fat&amp;display_string=Audit&amp;DYN_ARGS=TRUE&amp;VAR:ID1=86366710&amp;VAR:RCODE=SALES&amp;VAR:SDATE=20071299&amp;VAR:FREQ=Y&amp;VAR:RELITEM=RP&amp;VAR:CURRENCY=&amp;VAR:CURRSOURCE=EXSHARE&amp;","VAR:NATFREQ=ANNUAL&amp;VAR:RFIELD=FINALIZED&amp;VAR:DB_TYPE=&amp;VAR:UNITS=M&amp;window=popup&amp;width=450&amp;height=300&amp;START_MAXIMIZED=FALSE"}</definedName>
    <definedName name="_119__FDSAUDITLINK__" localSheetId="11" hidden="1">{"fdsup://IBCentral/FAT Viewer?action=UPDATE&amp;creator=factset&amp;DOC_NAME=fat:reuters_annual_source_window.fat&amp;display_string=Audit&amp;DYN_ARGS=TRUE&amp;VAR:ID1=86366710&amp;VAR:RCODE=SALES&amp;VAR:SDATE=20071299&amp;VAR:FREQ=Y&amp;VAR:RELITEM=RP&amp;VAR:CURRENCY=&amp;VAR:CURRSOURCE=EXSHARE&amp;","VAR:NATFREQ=ANNUAL&amp;VAR:RFIELD=FINALIZED&amp;VAR:DB_TYPE=&amp;VAR:UNITS=M&amp;window=popup&amp;width=450&amp;height=300&amp;START_MAXIMIZED=FALSE"}</definedName>
    <definedName name="_119__FDSAUDITLINK__" localSheetId="8" hidden="1">{"fdsup://IBCentral/FAT Viewer?action=UPDATE&amp;creator=factset&amp;DOC_NAME=fat:reuters_annual_source_window.fat&amp;display_string=Audit&amp;DYN_ARGS=TRUE&amp;VAR:ID1=86366710&amp;VAR:RCODE=SALES&amp;VAR:SDATE=20071299&amp;VAR:FREQ=Y&amp;VAR:RELITEM=RP&amp;VAR:CURRENCY=&amp;VAR:CURRSOURCE=EXSHARE&amp;","VAR:NATFREQ=ANNUAL&amp;VAR:RFIELD=FINALIZED&amp;VAR:DB_TYPE=&amp;VAR:UNITS=M&amp;window=popup&amp;width=450&amp;height=300&amp;START_MAXIMIZED=FALSE"}</definedName>
    <definedName name="_119__FDSAUDITLINK__" hidden="1">{"fdsup://IBCentral/FAT Viewer?action=UPDATE&amp;creator=factset&amp;DOC_NAME=fat:reuters_annual_source_window.fat&amp;display_string=Audit&amp;DYN_ARGS=TRUE&amp;VAR:ID1=86366710&amp;VAR:RCODE=SALES&amp;VAR:SDATE=20071299&amp;VAR:FREQ=Y&amp;VAR:RELITEM=RP&amp;VAR:CURRENCY=&amp;VAR:CURRSOURCE=EXSHARE&amp;","VAR:NATFREQ=ANNUAL&amp;VAR:RFIELD=FINALIZED&amp;VAR:DB_TYPE=&amp;VAR:UNITS=M&amp;window=popup&amp;width=450&amp;height=300&amp;START_MAXIMIZED=FALSE"}</definedName>
    <definedName name="_12_.__Shares_repurchase_liabil">#REF!</definedName>
    <definedName name="_12__FDSAUDITLINK__" localSheetId="9"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15"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10"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16"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7"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6"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11"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8"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localSheetId="5"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_FDSAUDITLINK__" hidden="1">{"fdsup://Directions/FactSet Auditing Viewer?action=AUDIT_VALUE&amp;DB=129&amp;ID1=04033A10&amp;VALUEID=02001&amp;SDATE=201103&amp;PERIODTYPE=QTR_STD&amp;SCFT=3&amp;window=popup_no_bar&amp;width=385&amp;height=120&amp;START_MAXIMIZED=FALSE&amp;creator=factset&amp;display_string=Audit"}</definedName>
    <definedName name="_12_0Interest.C" localSheetId="9">[20]Acquiror!#REF!</definedName>
    <definedName name="_12_0Interest.C">#REF!</definedName>
    <definedName name="_120__FDSAUDITLINK__" localSheetId="9" hidden="1">{"fdsup://IBCentral/FAT Viewer?action=UPDATE&amp;creator=factset&amp;DOC_NAME=fat:reuters_annual_pshs_src_window.fat&amp;display_string=Audit&amp;DYN_ARGS=TRUE&amp;VAR:ID1=83175M20&amp;VAR:RCODE=FDSEPS&amp;VAR:SDATE=20071299&amp;VAR:FREQ=Y&amp;VAR:RELITEM=RP&amp;VAR:CURRENCY=&amp;VAR:CURRSOURCE=EXSHA","RE&amp;VAR:NATFREQ=ANNUAL&amp;VAR:RFIELD=FINALIZED&amp;VAR:DB_TYPE=&amp;VAR:UNITS=M&amp;window=popup&amp;width=450&amp;height=300&amp;START_MAXIMIZED=FALSE"}</definedName>
    <definedName name="_120__FDSAUDITLINK__" localSheetId="10" hidden="1">{"fdsup://IBCentral/FAT Viewer?action=UPDATE&amp;creator=factset&amp;DOC_NAME=fat:reuters_annual_pshs_src_window.fat&amp;display_string=Audit&amp;DYN_ARGS=TRUE&amp;VAR:ID1=83175M20&amp;VAR:RCODE=FDSEPS&amp;VAR:SDATE=20071299&amp;VAR:FREQ=Y&amp;VAR:RELITEM=RP&amp;VAR:CURRENCY=&amp;VAR:CURRSOURCE=EXSHA","RE&amp;VAR:NATFREQ=ANNUAL&amp;VAR:RFIELD=FINALIZED&amp;VAR:DB_TYPE=&amp;VAR:UNITS=M&amp;window=popup&amp;width=450&amp;height=300&amp;START_MAXIMIZED=FALSE"}</definedName>
    <definedName name="_120__FDSAUDITLINK__" localSheetId="7" hidden="1">{"fdsup://IBCentral/FAT Viewer?action=UPDATE&amp;creator=factset&amp;DOC_NAME=fat:reuters_annual_pshs_src_window.fat&amp;display_string=Audit&amp;DYN_ARGS=TRUE&amp;VAR:ID1=83175M20&amp;VAR:RCODE=FDSEPS&amp;VAR:SDATE=20071299&amp;VAR:FREQ=Y&amp;VAR:RELITEM=RP&amp;VAR:CURRENCY=&amp;VAR:CURRSOURCE=EXSHA","RE&amp;VAR:NATFREQ=ANNUAL&amp;VAR:RFIELD=FINALIZED&amp;VAR:DB_TYPE=&amp;VAR:UNITS=M&amp;window=popup&amp;width=450&amp;height=300&amp;START_MAXIMIZED=FALSE"}</definedName>
    <definedName name="_120__FDSAUDITLINK__" localSheetId="6" hidden="1">{"fdsup://IBCentral/FAT Viewer?action=UPDATE&amp;creator=factset&amp;DOC_NAME=fat:reuters_annual_pshs_src_window.fat&amp;display_string=Audit&amp;DYN_ARGS=TRUE&amp;VAR:ID1=83175M20&amp;VAR:RCODE=FDSEPS&amp;VAR:SDATE=20071299&amp;VAR:FREQ=Y&amp;VAR:RELITEM=RP&amp;VAR:CURRENCY=&amp;VAR:CURRSOURCE=EXSHA","RE&amp;VAR:NATFREQ=ANNUAL&amp;VAR:RFIELD=FINALIZED&amp;VAR:DB_TYPE=&amp;VAR:UNITS=M&amp;window=popup&amp;width=450&amp;height=300&amp;START_MAXIMIZED=FALSE"}</definedName>
    <definedName name="_120__FDSAUDITLINK__" localSheetId="11" hidden="1">{"fdsup://IBCentral/FAT Viewer?action=UPDATE&amp;creator=factset&amp;DOC_NAME=fat:reuters_annual_pshs_src_window.fat&amp;display_string=Audit&amp;DYN_ARGS=TRUE&amp;VAR:ID1=83175M20&amp;VAR:RCODE=FDSEPS&amp;VAR:SDATE=20071299&amp;VAR:FREQ=Y&amp;VAR:RELITEM=RP&amp;VAR:CURRENCY=&amp;VAR:CURRSOURCE=EXSHA","RE&amp;VAR:NATFREQ=ANNUAL&amp;VAR:RFIELD=FINALIZED&amp;VAR:DB_TYPE=&amp;VAR:UNITS=M&amp;window=popup&amp;width=450&amp;height=300&amp;START_MAXIMIZED=FALSE"}</definedName>
    <definedName name="_120__FDSAUDITLINK__" localSheetId="8" hidden="1">{"fdsup://IBCentral/FAT Viewer?action=UPDATE&amp;creator=factset&amp;DOC_NAME=fat:reuters_annual_pshs_src_window.fat&amp;display_string=Audit&amp;DYN_ARGS=TRUE&amp;VAR:ID1=83175M20&amp;VAR:RCODE=FDSEPS&amp;VAR:SDATE=20071299&amp;VAR:FREQ=Y&amp;VAR:RELITEM=RP&amp;VAR:CURRENCY=&amp;VAR:CURRSOURCE=EXSHA","RE&amp;VAR:NATFREQ=ANNUAL&amp;VAR:RFIELD=FINALIZED&amp;VAR:DB_TYPE=&amp;VAR:UNITS=M&amp;window=popup&amp;width=450&amp;height=300&amp;START_MAXIMIZED=FALSE"}</definedName>
    <definedName name="_120__FDSAUDITLINK__" hidden="1">{"fdsup://IBCentral/FAT Viewer?action=UPDATE&amp;creator=factset&amp;DOC_NAME=fat:reuters_annual_pshs_src_window.fat&amp;display_string=Audit&amp;DYN_ARGS=TRUE&amp;VAR:ID1=83175M20&amp;VAR:RCODE=FDSEPS&amp;VAR:SDATE=20071299&amp;VAR:FREQ=Y&amp;VAR:RELITEM=RP&amp;VAR:CURRENCY=&amp;VAR:CURRSOURCE=EXSHA","RE&amp;VAR:NATFREQ=ANNUAL&amp;VAR:RFIELD=FINALIZED&amp;VAR:DB_TYPE=&amp;VAR:UNITS=M&amp;window=popup&amp;width=450&amp;height=300&amp;START_MAXIMIZED=FALSE"}</definedName>
    <definedName name="_121__FDSAUDITLINK__" localSheetId="9" hidden="1">{"fdsup://IBCentral/FAT Viewer?action=UPDATE&amp;creator=factset&amp;DOC_NAME=fat:reuters_annual_pshs_src_window.fat&amp;display_string=Audit&amp;DYN_ARGS=TRUE&amp;VAR:ID1=98956P10&amp;VAR:RCODE=FDSEPS&amp;VAR:SDATE=20071299&amp;VAR:FREQ=Y&amp;VAR:RELITEM=RP&amp;VAR:CURRENCY=&amp;VAR:CURRSOURCE=EXSHA","RE&amp;VAR:NATFREQ=ANNUAL&amp;VAR:RFIELD=FINALIZED&amp;VAR:DB_TYPE=&amp;VAR:UNITS=M&amp;window=popup&amp;width=450&amp;height=300&amp;START_MAXIMIZED=FALSE"}</definedName>
    <definedName name="_121__FDSAUDITLINK__" localSheetId="10" hidden="1">{"fdsup://IBCentral/FAT Viewer?action=UPDATE&amp;creator=factset&amp;DOC_NAME=fat:reuters_annual_pshs_src_window.fat&amp;display_string=Audit&amp;DYN_ARGS=TRUE&amp;VAR:ID1=98956P10&amp;VAR:RCODE=FDSEPS&amp;VAR:SDATE=20071299&amp;VAR:FREQ=Y&amp;VAR:RELITEM=RP&amp;VAR:CURRENCY=&amp;VAR:CURRSOURCE=EXSHA","RE&amp;VAR:NATFREQ=ANNUAL&amp;VAR:RFIELD=FINALIZED&amp;VAR:DB_TYPE=&amp;VAR:UNITS=M&amp;window=popup&amp;width=450&amp;height=300&amp;START_MAXIMIZED=FALSE"}</definedName>
    <definedName name="_121__FDSAUDITLINK__" localSheetId="7" hidden="1">{"fdsup://IBCentral/FAT Viewer?action=UPDATE&amp;creator=factset&amp;DOC_NAME=fat:reuters_annual_pshs_src_window.fat&amp;display_string=Audit&amp;DYN_ARGS=TRUE&amp;VAR:ID1=98956P10&amp;VAR:RCODE=FDSEPS&amp;VAR:SDATE=20071299&amp;VAR:FREQ=Y&amp;VAR:RELITEM=RP&amp;VAR:CURRENCY=&amp;VAR:CURRSOURCE=EXSHA","RE&amp;VAR:NATFREQ=ANNUAL&amp;VAR:RFIELD=FINALIZED&amp;VAR:DB_TYPE=&amp;VAR:UNITS=M&amp;window=popup&amp;width=450&amp;height=300&amp;START_MAXIMIZED=FALSE"}</definedName>
    <definedName name="_121__FDSAUDITLINK__" localSheetId="6" hidden="1">{"fdsup://IBCentral/FAT Viewer?action=UPDATE&amp;creator=factset&amp;DOC_NAME=fat:reuters_annual_pshs_src_window.fat&amp;display_string=Audit&amp;DYN_ARGS=TRUE&amp;VAR:ID1=98956P10&amp;VAR:RCODE=FDSEPS&amp;VAR:SDATE=20071299&amp;VAR:FREQ=Y&amp;VAR:RELITEM=RP&amp;VAR:CURRENCY=&amp;VAR:CURRSOURCE=EXSHA","RE&amp;VAR:NATFREQ=ANNUAL&amp;VAR:RFIELD=FINALIZED&amp;VAR:DB_TYPE=&amp;VAR:UNITS=M&amp;window=popup&amp;width=450&amp;height=300&amp;START_MAXIMIZED=FALSE"}</definedName>
    <definedName name="_121__FDSAUDITLINK__" localSheetId="11" hidden="1">{"fdsup://IBCentral/FAT Viewer?action=UPDATE&amp;creator=factset&amp;DOC_NAME=fat:reuters_annual_pshs_src_window.fat&amp;display_string=Audit&amp;DYN_ARGS=TRUE&amp;VAR:ID1=98956P10&amp;VAR:RCODE=FDSEPS&amp;VAR:SDATE=20071299&amp;VAR:FREQ=Y&amp;VAR:RELITEM=RP&amp;VAR:CURRENCY=&amp;VAR:CURRSOURCE=EXSHA","RE&amp;VAR:NATFREQ=ANNUAL&amp;VAR:RFIELD=FINALIZED&amp;VAR:DB_TYPE=&amp;VAR:UNITS=M&amp;window=popup&amp;width=450&amp;height=300&amp;START_MAXIMIZED=FALSE"}</definedName>
    <definedName name="_121__FDSAUDITLINK__" localSheetId="8" hidden="1">{"fdsup://IBCentral/FAT Viewer?action=UPDATE&amp;creator=factset&amp;DOC_NAME=fat:reuters_annual_pshs_src_window.fat&amp;display_string=Audit&amp;DYN_ARGS=TRUE&amp;VAR:ID1=98956P10&amp;VAR:RCODE=FDSEPS&amp;VAR:SDATE=20071299&amp;VAR:FREQ=Y&amp;VAR:RELITEM=RP&amp;VAR:CURRENCY=&amp;VAR:CURRSOURCE=EXSHA","RE&amp;VAR:NATFREQ=ANNUAL&amp;VAR:RFIELD=FINALIZED&amp;VAR:DB_TYPE=&amp;VAR:UNITS=M&amp;window=popup&amp;width=450&amp;height=300&amp;START_MAXIMIZED=FALSE"}</definedName>
    <definedName name="_121__FDSAUDITLINK__" hidden="1">{"fdsup://IBCentral/FAT Viewer?action=UPDATE&amp;creator=factset&amp;DOC_NAME=fat:reuters_annual_pshs_src_window.fat&amp;display_string=Audit&amp;DYN_ARGS=TRUE&amp;VAR:ID1=98956P10&amp;VAR:RCODE=FDSEPS&amp;VAR:SDATE=20071299&amp;VAR:FREQ=Y&amp;VAR:RELITEM=RP&amp;VAR:CURRENCY=&amp;VAR:CURRSOURCE=EXSHA","RE&amp;VAR:NATFREQ=ANNUAL&amp;VAR:RFIELD=FINALIZED&amp;VAR:DB_TYPE=&amp;VAR:UNITS=M&amp;window=popup&amp;width=450&amp;height=300&amp;START_MAXIMIZED=FALSE"}</definedName>
    <definedName name="_122__FDSAUDITLINK__" localSheetId="9" hidden="1">{"fdsup://IBCentral/FAT Viewer?action=UPDATE&amp;creator=factset&amp;DOC_NAME=fat:reuters_annual_pshs_src_window.fat&amp;display_string=Audit&amp;DYN_ARGS=TRUE&amp;VAR:ID1=86366710&amp;VAR:RCODE=FDSEPS&amp;VAR:SDATE=20071299&amp;VAR:FREQ=Y&amp;VAR:RELITEM=RP&amp;VAR:CURRENCY=&amp;VAR:CURRSOURCE=EXSHA","RE&amp;VAR:NATFREQ=ANNUAL&amp;VAR:RFIELD=FINALIZED&amp;VAR:DB_TYPE=&amp;VAR:UNITS=M&amp;window=popup&amp;width=450&amp;height=300&amp;START_MAXIMIZED=FALSE"}</definedName>
    <definedName name="_122__FDSAUDITLINK__" localSheetId="10" hidden="1">{"fdsup://IBCentral/FAT Viewer?action=UPDATE&amp;creator=factset&amp;DOC_NAME=fat:reuters_annual_pshs_src_window.fat&amp;display_string=Audit&amp;DYN_ARGS=TRUE&amp;VAR:ID1=86366710&amp;VAR:RCODE=FDSEPS&amp;VAR:SDATE=20071299&amp;VAR:FREQ=Y&amp;VAR:RELITEM=RP&amp;VAR:CURRENCY=&amp;VAR:CURRSOURCE=EXSHA","RE&amp;VAR:NATFREQ=ANNUAL&amp;VAR:RFIELD=FINALIZED&amp;VAR:DB_TYPE=&amp;VAR:UNITS=M&amp;window=popup&amp;width=450&amp;height=300&amp;START_MAXIMIZED=FALSE"}</definedName>
    <definedName name="_122__FDSAUDITLINK__" localSheetId="7" hidden="1">{"fdsup://IBCentral/FAT Viewer?action=UPDATE&amp;creator=factset&amp;DOC_NAME=fat:reuters_annual_pshs_src_window.fat&amp;display_string=Audit&amp;DYN_ARGS=TRUE&amp;VAR:ID1=86366710&amp;VAR:RCODE=FDSEPS&amp;VAR:SDATE=20071299&amp;VAR:FREQ=Y&amp;VAR:RELITEM=RP&amp;VAR:CURRENCY=&amp;VAR:CURRSOURCE=EXSHA","RE&amp;VAR:NATFREQ=ANNUAL&amp;VAR:RFIELD=FINALIZED&amp;VAR:DB_TYPE=&amp;VAR:UNITS=M&amp;window=popup&amp;width=450&amp;height=300&amp;START_MAXIMIZED=FALSE"}</definedName>
    <definedName name="_122__FDSAUDITLINK__" localSheetId="6" hidden="1">{"fdsup://IBCentral/FAT Viewer?action=UPDATE&amp;creator=factset&amp;DOC_NAME=fat:reuters_annual_pshs_src_window.fat&amp;display_string=Audit&amp;DYN_ARGS=TRUE&amp;VAR:ID1=86366710&amp;VAR:RCODE=FDSEPS&amp;VAR:SDATE=20071299&amp;VAR:FREQ=Y&amp;VAR:RELITEM=RP&amp;VAR:CURRENCY=&amp;VAR:CURRSOURCE=EXSHA","RE&amp;VAR:NATFREQ=ANNUAL&amp;VAR:RFIELD=FINALIZED&amp;VAR:DB_TYPE=&amp;VAR:UNITS=M&amp;window=popup&amp;width=450&amp;height=300&amp;START_MAXIMIZED=FALSE"}</definedName>
    <definedName name="_122__FDSAUDITLINK__" localSheetId="11" hidden="1">{"fdsup://IBCentral/FAT Viewer?action=UPDATE&amp;creator=factset&amp;DOC_NAME=fat:reuters_annual_pshs_src_window.fat&amp;display_string=Audit&amp;DYN_ARGS=TRUE&amp;VAR:ID1=86366710&amp;VAR:RCODE=FDSEPS&amp;VAR:SDATE=20071299&amp;VAR:FREQ=Y&amp;VAR:RELITEM=RP&amp;VAR:CURRENCY=&amp;VAR:CURRSOURCE=EXSHA","RE&amp;VAR:NATFREQ=ANNUAL&amp;VAR:RFIELD=FINALIZED&amp;VAR:DB_TYPE=&amp;VAR:UNITS=M&amp;window=popup&amp;width=450&amp;height=300&amp;START_MAXIMIZED=FALSE"}</definedName>
    <definedName name="_122__FDSAUDITLINK__" localSheetId="8" hidden="1">{"fdsup://IBCentral/FAT Viewer?action=UPDATE&amp;creator=factset&amp;DOC_NAME=fat:reuters_annual_pshs_src_window.fat&amp;display_string=Audit&amp;DYN_ARGS=TRUE&amp;VAR:ID1=86366710&amp;VAR:RCODE=FDSEPS&amp;VAR:SDATE=20071299&amp;VAR:FREQ=Y&amp;VAR:RELITEM=RP&amp;VAR:CURRENCY=&amp;VAR:CURRSOURCE=EXSHA","RE&amp;VAR:NATFREQ=ANNUAL&amp;VAR:RFIELD=FINALIZED&amp;VAR:DB_TYPE=&amp;VAR:UNITS=M&amp;window=popup&amp;width=450&amp;height=300&amp;START_MAXIMIZED=FALSE"}</definedName>
    <definedName name="_122__FDSAUDITLINK__" hidden="1">{"fdsup://IBCentral/FAT Viewer?action=UPDATE&amp;creator=factset&amp;DOC_NAME=fat:reuters_annual_pshs_src_window.fat&amp;display_string=Audit&amp;DYN_ARGS=TRUE&amp;VAR:ID1=86366710&amp;VAR:RCODE=FDSEPS&amp;VAR:SDATE=20071299&amp;VAR:FREQ=Y&amp;VAR:RELITEM=RP&amp;VAR:CURRENCY=&amp;VAR:CURRSOURCE=EXSHA","RE&amp;VAR:NATFREQ=ANNUAL&amp;VAR:RFIELD=FINALIZED&amp;VAR:DB_TYPE=&amp;VAR:UNITS=M&amp;window=popup&amp;width=450&amp;height=300&amp;START_MAXIMIZED=FALSE"}</definedName>
    <definedName name="_123__FDSAUDITLINK__" localSheetId="9" hidden="1">{"fdsup://IBCentral/FAT Viewer?action=UPDATE&amp;creator=factset&amp;DOC_NAME=fat:reuters_qtrly_source_window.fat&amp;display_string=Audit&amp;DYN_ARGS=TRUE&amp;VAR:ID1=83175M20&amp;VAR:RCODE=STLD&amp;VAR:SDATE=20080399&amp;VAR:FREQ=Quarterly&amp;VAR:RELITEM=&amp;VAR:CURRENCY=&amp;VAR:CURRSOURCE=EXSH","ARE&amp;VAR:NATFREQ=QUARTERLY&amp;VAR:RFIELD=FINALIZED&amp;VAR:DB_TYPE=&amp;VAR:UNITS=M&amp;window=popup&amp;width=450&amp;height=300&amp;START_MAXIMIZED=FALSE"}</definedName>
    <definedName name="_123__FDSAUDITLINK__" localSheetId="10" hidden="1">{"fdsup://IBCentral/FAT Viewer?action=UPDATE&amp;creator=factset&amp;DOC_NAME=fat:reuters_qtrly_source_window.fat&amp;display_string=Audit&amp;DYN_ARGS=TRUE&amp;VAR:ID1=83175M20&amp;VAR:RCODE=STLD&amp;VAR:SDATE=20080399&amp;VAR:FREQ=Quarterly&amp;VAR:RELITEM=&amp;VAR:CURRENCY=&amp;VAR:CURRSOURCE=EXSH","ARE&amp;VAR:NATFREQ=QUARTERLY&amp;VAR:RFIELD=FINALIZED&amp;VAR:DB_TYPE=&amp;VAR:UNITS=M&amp;window=popup&amp;width=450&amp;height=300&amp;START_MAXIMIZED=FALSE"}</definedName>
    <definedName name="_123__FDSAUDITLINK__" localSheetId="7" hidden="1">{"fdsup://IBCentral/FAT Viewer?action=UPDATE&amp;creator=factset&amp;DOC_NAME=fat:reuters_qtrly_source_window.fat&amp;display_string=Audit&amp;DYN_ARGS=TRUE&amp;VAR:ID1=83175M20&amp;VAR:RCODE=STLD&amp;VAR:SDATE=20080399&amp;VAR:FREQ=Quarterly&amp;VAR:RELITEM=&amp;VAR:CURRENCY=&amp;VAR:CURRSOURCE=EXSH","ARE&amp;VAR:NATFREQ=QUARTERLY&amp;VAR:RFIELD=FINALIZED&amp;VAR:DB_TYPE=&amp;VAR:UNITS=M&amp;window=popup&amp;width=450&amp;height=300&amp;START_MAXIMIZED=FALSE"}</definedName>
    <definedName name="_123__FDSAUDITLINK__" localSheetId="6" hidden="1">{"fdsup://IBCentral/FAT Viewer?action=UPDATE&amp;creator=factset&amp;DOC_NAME=fat:reuters_qtrly_source_window.fat&amp;display_string=Audit&amp;DYN_ARGS=TRUE&amp;VAR:ID1=83175M20&amp;VAR:RCODE=STLD&amp;VAR:SDATE=20080399&amp;VAR:FREQ=Quarterly&amp;VAR:RELITEM=&amp;VAR:CURRENCY=&amp;VAR:CURRSOURCE=EXSH","ARE&amp;VAR:NATFREQ=QUARTERLY&amp;VAR:RFIELD=FINALIZED&amp;VAR:DB_TYPE=&amp;VAR:UNITS=M&amp;window=popup&amp;width=450&amp;height=300&amp;START_MAXIMIZED=FALSE"}</definedName>
    <definedName name="_123__FDSAUDITLINK__" localSheetId="11" hidden="1">{"fdsup://IBCentral/FAT Viewer?action=UPDATE&amp;creator=factset&amp;DOC_NAME=fat:reuters_qtrly_source_window.fat&amp;display_string=Audit&amp;DYN_ARGS=TRUE&amp;VAR:ID1=83175M20&amp;VAR:RCODE=STLD&amp;VAR:SDATE=20080399&amp;VAR:FREQ=Quarterly&amp;VAR:RELITEM=&amp;VAR:CURRENCY=&amp;VAR:CURRSOURCE=EXSH","ARE&amp;VAR:NATFREQ=QUARTERLY&amp;VAR:RFIELD=FINALIZED&amp;VAR:DB_TYPE=&amp;VAR:UNITS=M&amp;window=popup&amp;width=450&amp;height=300&amp;START_MAXIMIZED=FALSE"}</definedName>
    <definedName name="_123__FDSAUDITLINK__" localSheetId="8" hidden="1">{"fdsup://IBCentral/FAT Viewer?action=UPDATE&amp;creator=factset&amp;DOC_NAME=fat:reuters_qtrly_source_window.fat&amp;display_string=Audit&amp;DYN_ARGS=TRUE&amp;VAR:ID1=83175M20&amp;VAR:RCODE=STLD&amp;VAR:SDATE=20080399&amp;VAR:FREQ=Quarterly&amp;VAR:RELITEM=&amp;VAR:CURRENCY=&amp;VAR:CURRSOURCE=EXSH","ARE&amp;VAR:NATFREQ=QUARTERLY&amp;VAR:RFIELD=FINALIZED&amp;VAR:DB_TYPE=&amp;VAR:UNITS=M&amp;window=popup&amp;width=450&amp;height=300&amp;START_MAXIMIZED=FALSE"}</definedName>
    <definedName name="_123__FDSAUDITLINK__" hidden="1">{"fdsup://IBCentral/FAT Viewer?action=UPDATE&amp;creator=factset&amp;DOC_NAME=fat:reuters_qtrly_source_window.fat&amp;display_string=Audit&amp;DYN_ARGS=TRUE&amp;VAR:ID1=83175M20&amp;VAR:RCODE=STLD&amp;VAR:SDATE=20080399&amp;VAR:FREQ=Quarterly&amp;VAR:RELITEM=&amp;VAR:CURRENCY=&amp;VAR:CURRSOURCE=EXSH","ARE&amp;VAR:NATFREQ=QUARTERLY&amp;VAR:RFIELD=FINALIZED&amp;VAR:DB_TYPE=&amp;VAR:UNITS=M&amp;window=popup&amp;width=450&amp;height=300&amp;START_MAXIMIZED=FALSE"}</definedName>
    <definedName name="_124__FDSAUDITLINK__" localSheetId="9" hidden="1">{"fdsup://IBCentral/FAT Viewer?action=UPDATE&amp;creator=factset&amp;DOC_NAME=fat:reuters_qtrly_source_window.fat&amp;display_string=Audit&amp;DYN_ARGS=TRUE&amp;VAR:ID1=83175M20&amp;VAR:RCODE=SCSI&amp;VAR:SDATE=20080399&amp;VAR:FREQ=Quarterly&amp;VAR:RELITEM=&amp;VAR:CURRENCY=&amp;VAR:CURRSOURCE=EXSH","ARE&amp;VAR:NATFREQ=QUARTERLY&amp;VAR:RFIELD=FINALIZED&amp;VAR:DB_TYPE=&amp;VAR:UNITS=M&amp;window=popup&amp;width=450&amp;height=300&amp;START_MAXIMIZED=FALSE"}</definedName>
    <definedName name="_124__FDSAUDITLINK__" localSheetId="10" hidden="1">{"fdsup://IBCentral/FAT Viewer?action=UPDATE&amp;creator=factset&amp;DOC_NAME=fat:reuters_qtrly_source_window.fat&amp;display_string=Audit&amp;DYN_ARGS=TRUE&amp;VAR:ID1=83175M20&amp;VAR:RCODE=SCSI&amp;VAR:SDATE=20080399&amp;VAR:FREQ=Quarterly&amp;VAR:RELITEM=&amp;VAR:CURRENCY=&amp;VAR:CURRSOURCE=EXSH","ARE&amp;VAR:NATFREQ=QUARTERLY&amp;VAR:RFIELD=FINALIZED&amp;VAR:DB_TYPE=&amp;VAR:UNITS=M&amp;window=popup&amp;width=450&amp;height=300&amp;START_MAXIMIZED=FALSE"}</definedName>
    <definedName name="_124__FDSAUDITLINK__" localSheetId="7" hidden="1">{"fdsup://IBCentral/FAT Viewer?action=UPDATE&amp;creator=factset&amp;DOC_NAME=fat:reuters_qtrly_source_window.fat&amp;display_string=Audit&amp;DYN_ARGS=TRUE&amp;VAR:ID1=83175M20&amp;VAR:RCODE=SCSI&amp;VAR:SDATE=20080399&amp;VAR:FREQ=Quarterly&amp;VAR:RELITEM=&amp;VAR:CURRENCY=&amp;VAR:CURRSOURCE=EXSH","ARE&amp;VAR:NATFREQ=QUARTERLY&amp;VAR:RFIELD=FINALIZED&amp;VAR:DB_TYPE=&amp;VAR:UNITS=M&amp;window=popup&amp;width=450&amp;height=300&amp;START_MAXIMIZED=FALSE"}</definedName>
    <definedName name="_124__FDSAUDITLINK__" localSheetId="6" hidden="1">{"fdsup://IBCentral/FAT Viewer?action=UPDATE&amp;creator=factset&amp;DOC_NAME=fat:reuters_qtrly_source_window.fat&amp;display_string=Audit&amp;DYN_ARGS=TRUE&amp;VAR:ID1=83175M20&amp;VAR:RCODE=SCSI&amp;VAR:SDATE=20080399&amp;VAR:FREQ=Quarterly&amp;VAR:RELITEM=&amp;VAR:CURRENCY=&amp;VAR:CURRSOURCE=EXSH","ARE&amp;VAR:NATFREQ=QUARTERLY&amp;VAR:RFIELD=FINALIZED&amp;VAR:DB_TYPE=&amp;VAR:UNITS=M&amp;window=popup&amp;width=450&amp;height=300&amp;START_MAXIMIZED=FALSE"}</definedName>
    <definedName name="_124__FDSAUDITLINK__" localSheetId="11" hidden="1">{"fdsup://IBCentral/FAT Viewer?action=UPDATE&amp;creator=factset&amp;DOC_NAME=fat:reuters_qtrly_source_window.fat&amp;display_string=Audit&amp;DYN_ARGS=TRUE&amp;VAR:ID1=83175M20&amp;VAR:RCODE=SCSI&amp;VAR:SDATE=20080399&amp;VAR:FREQ=Quarterly&amp;VAR:RELITEM=&amp;VAR:CURRENCY=&amp;VAR:CURRSOURCE=EXSH","ARE&amp;VAR:NATFREQ=QUARTERLY&amp;VAR:RFIELD=FINALIZED&amp;VAR:DB_TYPE=&amp;VAR:UNITS=M&amp;window=popup&amp;width=450&amp;height=300&amp;START_MAXIMIZED=FALSE"}</definedName>
    <definedName name="_124__FDSAUDITLINK__" localSheetId="8" hidden="1">{"fdsup://IBCentral/FAT Viewer?action=UPDATE&amp;creator=factset&amp;DOC_NAME=fat:reuters_qtrly_source_window.fat&amp;display_string=Audit&amp;DYN_ARGS=TRUE&amp;VAR:ID1=83175M20&amp;VAR:RCODE=SCSI&amp;VAR:SDATE=20080399&amp;VAR:FREQ=Quarterly&amp;VAR:RELITEM=&amp;VAR:CURRENCY=&amp;VAR:CURRSOURCE=EXSH","ARE&amp;VAR:NATFREQ=QUARTERLY&amp;VAR:RFIELD=FINALIZED&amp;VAR:DB_TYPE=&amp;VAR:UNITS=M&amp;window=popup&amp;width=450&amp;height=300&amp;START_MAXIMIZED=FALSE"}</definedName>
    <definedName name="_124__FDSAUDITLINK__" hidden="1">{"fdsup://IBCentral/FAT Viewer?action=UPDATE&amp;creator=factset&amp;DOC_NAME=fat:reuters_qtrly_source_window.fat&amp;display_string=Audit&amp;DYN_ARGS=TRUE&amp;VAR:ID1=83175M20&amp;VAR:RCODE=SCSI&amp;VAR:SDATE=20080399&amp;VAR:FREQ=Quarterly&amp;VAR:RELITEM=&amp;VAR:CURRENCY=&amp;VAR:CURRSOURCE=EXSH","ARE&amp;VAR:NATFREQ=QUARTERLY&amp;VAR:RFIELD=FINALIZED&amp;VAR:DB_TYPE=&amp;VAR:UNITS=M&amp;window=popup&amp;width=450&amp;height=300&amp;START_MAXIMIZED=FALSE"}</definedName>
    <definedName name="_125__FDSAUDITLINK__" localSheetId="9"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5__FDSAUDITLINK__" localSheetId="10"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5__FDSAUDITLINK__" localSheetId="7"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5__FDSAUDITLINK__" localSheetId="6"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5__FDSAUDITLINK__" localSheetId="11"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5__FDSAUDITLINK__" localSheetId="8"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5__FDSAUDITLINK__"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6__FDSAUDITLINK__" localSheetId="9"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26__FDSAUDITLINK__" localSheetId="10"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26__FDSAUDITLINK__" localSheetId="7"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26__FDSAUDITLINK__" localSheetId="6"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26__FDSAUDITLINK__" localSheetId="11"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26__FDSAUDITLINK__" localSheetId="8"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26__FDSAUDITLINK__"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27__FDSAUDITLINK__" localSheetId="9"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27__FDSAUDITLINK__" localSheetId="10"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27__FDSAUDITLINK__" localSheetId="7"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27__FDSAUDITLINK__" localSheetId="6"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27__FDSAUDITLINK__" localSheetId="11"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27__FDSAUDITLINK__" localSheetId="8"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27__FDSAUDITLINK__"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28__FDSAUDITLINK__" localSheetId="9"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28__FDSAUDITLINK__" localSheetId="10"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28__FDSAUDITLINK__" localSheetId="7"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28__FDSAUDITLINK__" localSheetId="6"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28__FDSAUDITLINK__" localSheetId="11"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28__FDSAUDITLINK__" localSheetId="8"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28__FDSAUDITLINK__"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29__FDSAUDITLINK__" localSheetId="9"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9__FDSAUDITLINK__" localSheetId="10"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9__FDSAUDITLINK__" localSheetId="7"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9__FDSAUDITLINK__" localSheetId="6"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9__FDSAUDITLINK__" localSheetId="11"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9__FDSAUDITLINK__" localSheetId="8"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9__FDSAUDITLINK__" hidden="1">{"fdsup://IBCentral/FAT Viewer?action=UPDATE&amp;creator=factset&amp;DOC_NAME=fat:reuters_qtrly_source_window.fat&amp;display_string=Audit&amp;DYN_ARGS=TRUE&amp;VAR:ID1=98956P10&amp;VAR:RCODE=STLD&amp;VAR:SDATE=20080399&amp;VAR:FREQ=Quarterly&amp;VAR:RELITEM=&amp;VAR:CURRENCY=&amp;VAR:CURRSOURCE=EXSH","ARE&amp;VAR:NATFREQ=QUARTERLY&amp;VAR:RFIELD=FINALIZED&amp;VAR:DB_TYPE=&amp;VAR:UNITS=M&amp;window=popup&amp;width=450&amp;height=300&amp;START_MAXIMIZED=FALSE"}</definedName>
    <definedName name="_12Depende" localSheetId="9">[19]Acquiror!#REF!,[19]Acquiror!#REF!,[19]Acquiror!#REF!</definedName>
    <definedName name="_12Depende">#REF!,#REF!,#REF!</definedName>
    <definedName name="_13__FDSAUDITLINK__" localSheetId="9"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15"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10"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16"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7"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6"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11"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8"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localSheetId="5"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_FDSAUDITLINK__" hidden="1">{"fdsup://Directions/FactSet Auditing Viewer?action=AUDIT_VALUE&amp;DB=129&amp;ID1=45337C10&amp;VALUEID=02001&amp;SDATE=201104&amp;PERIODTYPE=QTR_STD&amp;SCFT=3&amp;window=popup_no_bar&amp;width=385&amp;height=120&amp;START_MAXIMIZED=FALSE&amp;creator=factset&amp;display_string=Audit"}</definedName>
    <definedName name="_13_0Interest.C" localSheetId="9">[20]Acquiror!#REF!</definedName>
    <definedName name="_13_0Interest.C">#REF!</definedName>
    <definedName name="_13_3_0Income_before_ta">#REF!</definedName>
    <definedName name="_130__FDSAUDITLINK__" localSheetId="9"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0__FDSAUDITLINK__" localSheetId="10"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0__FDSAUDITLINK__" localSheetId="7"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0__FDSAUDITLINK__" localSheetId="6"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0__FDSAUDITLINK__" localSheetId="11"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0__FDSAUDITLINK__" localSheetId="8"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0__FDSAUDITLINK__"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1__FDSAUDITLINK__" localSheetId="9"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1__FDSAUDITLINK__" localSheetId="10"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1__FDSAUDITLINK__" localSheetId="7"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1__FDSAUDITLINK__" localSheetId="6"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1__FDSAUDITLINK__" localSheetId="11"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1__FDSAUDITLINK__" localSheetId="8"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1__FDSAUDITLINK__"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2__FDSAUDITLINK__" localSheetId="9"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2__FDSAUDITLINK__" localSheetId="10"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2__FDSAUDITLINK__" localSheetId="7"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2__FDSAUDITLINK__" localSheetId="6"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2__FDSAUDITLINK__" localSheetId="11"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2__FDSAUDITLINK__" localSheetId="8"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2__FDSAUDITLINK__"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3__FDSAUDITLINK__" localSheetId="9"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3__FDSAUDITLINK__" localSheetId="10"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3__FDSAUDITLINK__" localSheetId="7"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3__FDSAUDITLINK__" localSheetId="6"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3__FDSAUDITLINK__" localSheetId="11"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3__FDSAUDITLINK__" localSheetId="8"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3__FDSAUDITLINK__" hidden="1">{"fdsup://IBCentral/FAT Viewer?action=UPDATE&amp;creator=factset&amp;DOC_NAME=fat:reuters_qtrly_source_window.fat&amp;display_string=Audit&amp;DYN_ARGS=TRUE&amp;VAR:ID1=98956P10&amp;VAR:RCODE=SCSI&amp;VAR:SDATE=20080399&amp;VAR:FREQ=Quarterly&amp;VAR:RELITEM=&amp;VAR:CURRENCY=&amp;VAR:CURRSOURCE=EXSH","ARE&amp;VAR:NATFREQ=QUARTERLY&amp;VAR:RFIELD=FINALIZED&amp;VAR:DB_TYPE=&amp;VAR:UNITS=M&amp;window=popup&amp;width=450&amp;height=300&amp;START_MAXIMIZED=FALSE"}</definedName>
    <definedName name="_134__FDSAUDITLINK__" localSheetId="9"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4__FDSAUDITLINK__" localSheetId="10"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4__FDSAUDITLINK__" localSheetId="7"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4__FDSAUDITLINK__" localSheetId="6"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4__FDSAUDITLINK__" localSheetId="11"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4__FDSAUDITLINK__" localSheetId="8"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4__FDSAUDITLINK__" hidden="1">{"fdsup://IBCentral/FAT Viewer?action=UPDATE&amp;creator=factset&amp;DOC_NAME=fat:reuters_qtrly_source_window.fat&amp;display_string=Audit&amp;DYN_ARGS=TRUE&amp;VAR:ID1=86366710&amp;VAR:RCODE=STLD&amp;VAR:SDATE=20080399&amp;VAR:FREQ=Quarterly&amp;VAR:RELITEM=&amp;VAR:CURRENCY=&amp;VAR:CURRSOURCE=EXSH","ARE&amp;VAR:NATFREQ=QUARTERLY&amp;VAR:RFIELD=FINALIZED&amp;VAR:DB_TYPE=&amp;VAR:UNITS=M&amp;window=popup&amp;width=450&amp;height=300&amp;START_MAXIMIZED=FALSE"}</definedName>
    <definedName name="_135__FDSAUDITLINK__" localSheetId="9"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5__FDSAUDITLINK__" localSheetId="10"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5__FDSAUDITLINK__" localSheetId="7"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5__FDSAUDITLINK__" localSheetId="6"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5__FDSAUDITLINK__" localSheetId="11"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5__FDSAUDITLINK__" localSheetId="8"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5__FDSAUDITLINK__" hidden="1">{"fdsup://IBCentral/FAT Viewer?action=UPDATE&amp;creator=factset&amp;DOC_NAME=fat:reuters_qtrly_source_window.fat&amp;display_string=Audit&amp;DYN_ARGS=TRUE&amp;VAR:ID1=86366710&amp;VAR:RCODE=SCSI&amp;VAR:SDATE=20080399&amp;VAR:FREQ=Quarterly&amp;VAR:RELITEM=&amp;VAR:CURRENCY=&amp;VAR:CURRSOURCE=EXSH","ARE&amp;VAR:NATFREQ=QUARTERLY&amp;VAR:RFIELD=FINALIZED&amp;VAR:DB_TYPE=&amp;VAR:UNITS=M&amp;window=popup&amp;width=450&amp;height=300&amp;START_MAXIMIZED=FALSE"}</definedName>
    <definedName name="_136__FDSAUDITLINK__" localSheetId="9"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36__FDSAUDITLINK__" localSheetId="10"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36__FDSAUDITLINK__" localSheetId="7"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36__FDSAUDITLINK__" localSheetId="6"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36__FDSAUDITLINK__" localSheetId="11"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36__FDSAUDITLINK__" localSheetId="8"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36__FDSAUDITLINK__" hidden="1">{"fdsup://IBCentral/FAT Viewer?action=UPDATE&amp;creator=factset&amp;DOC_NAME=fat:reuters_qtrly_source_window.fat&amp;display_string=Audit&amp;DYN_ARGS=TRUE&amp;VAR:ID1=21664840&amp;VAR:RCODE=SCSI&amp;VAR:SDATE=20080199&amp;VAR:FREQ=Quarterly&amp;VAR:RELITEM=&amp;VAR:CURRENCY=&amp;VAR:CURRSOURCE=EXSH","ARE&amp;VAR:NATFREQ=QUARTERLY&amp;VAR:RFIELD=FINALIZED&amp;VAR:DB_TYPE=&amp;VAR:UNITS=M&amp;window=popup&amp;width=450&amp;height=300&amp;START_MAXIMIZED=FALSE"}</definedName>
    <definedName name="_14__FDSAUDITLINK__" localSheetId="9"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15"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10"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16"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7"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6"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11"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8"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localSheetId="5"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_FDSAUDITLINK__" hidden="1">{"fdsup://Directions/FactSet Auditing Viewer?action=AUDIT_VALUE&amp;DB=129&amp;ID1=68230A10&amp;VALUEID=02001&amp;SDATE=201103&amp;PERIODTYPE=QTR_STD&amp;SCFT=3&amp;window=popup_no_bar&amp;width=385&amp;height=120&amp;START_MAXIMIZED=FALSE&amp;creator=factset&amp;display_string=Audit"}</definedName>
    <definedName name="_14_3_0Increase_in_other_liabilit">#REF!</definedName>
    <definedName name="_15__FDSAUDITLINK__" localSheetId="9"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15"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10"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16"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7"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6"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11"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8"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localSheetId="5"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_FDSAUDITLINK__" hidden="1">{"fdsup://Directions/FactSet Auditing Viewer?action=AUDIT_VALUE&amp;DB=129&amp;ID1=23126910&amp;VALUEID=02001&amp;SDATE=201104&amp;PERIODTYPE=QTR_STD&amp;SCFT=3&amp;window=popup_no_bar&amp;width=385&amp;height=120&amp;START_MAXIMIZED=FALSE&amp;creator=factset&amp;display_string=Audit"}</definedName>
    <definedName name="_15_3_0Other_Segment_Reven">#REF!</definedName>
    <definedName name="_16__FDSAUDITLINK__" localSheetId="9"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15"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10"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16"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7"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6"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11"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8"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localSheetId="5"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_FDSAUDITLINK__" hidden="1">{"fdsup://Directions/FactSet Auditing Viewer?action=AUDIT_VALUE&amp;DB=129&amp;ID1=15117B10&amp;VALUEID=02001&amp;SDATE=201103&amp;PERIODTYPE=QTR_STD&amp;SCFT=3&amp;window=popup_no_bar&amp;width=385&amp;height=120&amp;START_MAXIMIZED=FALSE&amp;creator=factset&amp;display_string=Audit"}</definedName>
    <definedName name="_16_0Interest.Calc" localSheetId="9">[20]Acquiror!#REF!</definedName>
    <definedName name="_16_0Interest.Calc">#REF!</definedName>
    <definedName name="_16_3__Income_before_ta">#REF!</definedName>
    <definedName name="_17__FDSAUDITLINK__" localSheetId="9"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15"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10"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16"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7"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6"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11"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8"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localSheetId="5"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_FDSAUDITLINK__" hidden="1">{"fdsup://Directions/FactSet Auditing Viewer?action=AUDIT_VALUE&amp;DB=129&amp;ID1=86732860&amp;VALUEID=02001&amp;SDATE=201103&amp;PERIODTYPE=QTR_STD&amp;SCFT=3&amp;window=popup_no_bar&amp;width=385&amp;height=120&amp;START_MAXIMIZED=FALSE&amp;creator=factset&amp;display_string=Audit"}</definedName>
    <definedName name="_17_0Interest.Calc" localSheetId="9">[20]Acquiror!#REF!</definedName>
    <definedName name="_17_0Interest.Calc">#REF!</definedName>
    <definedName name="_17_3__Increase_in_other_liabilit">#REF!</definedName>
    <definedName name="_18__FDSAUDITLINK__" localSheetId="9"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15"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10"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16"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7"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6"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11"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8"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localSheetId="5"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_FDSAUDITLINK__" hidden="1">{"fdsup://Directions/FactSet Auditing Viewer?action=AUDIT_VALUE&amp;DB=129&amp;ID1=05358810&amp;VALUEID=02001&amp;SDATE=201104&amp;PERIODTYPE=QTR_STD&amp;SCFT=3&amp;window=popup_no_bar&amp;width=385&amp;height=120&amp;START_MAXIMIZED=FALSE&amp;creator=factset&amp;display_string=Audit"}</definedName>
    <definedName name="_18_3__Other_Segment_Reven">#REF!</definedName>
    <definedName name="_19__FDSAUDITLINK__" localSheetId="9"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15"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10"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16"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7"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6"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11"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8"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localSheetId="5" hidden="1">{"fdsup://Directions/FactSet Auditing Viewer?action=AUDIT_VALUE&amp;DB=129&amp;ID1=00383Y10&amp;VALUEID=02001&amp;SDATE=200903&amp;PERIODTYPE=QTR_STD&amp;window=popup_no_bar&amp;width=385&amp;height=120&amp;START_MAXIMIZED=FALSE&amp;creator=factset&amp;display_string=Audit"}</definedName>
    <definedName name="_19__FDSAUDITLINK__" hidden="1">{"fdsup://Directions/FactSet Auditing Viewer?action=AUDIT_VALUE&amp;DB=129&amp;ID1=00383Y10&amp;VALUEID=02001&amp;SDATE=200903&amp;PERIODTYPE=QTR_STD&amp;window=popup_no_bar&amp;width=385&amp;height=120&amp;START_MAXIMIZED=FALSE&amp;creator=factset&amp;display_string=Audit"}</definedName>
    <definedName name="_19_0All.Colu" localSheetId="9">[19]Acquiror!#REF!</definedName>
    <definedName name="_19_0All.Colu">#REF!</definedName>
    <definedName name="_1992">#REF!</definedName>
    <definedName name="_1993" localSheetId="9">#REF!</definedName>
    <definedName name="_1993" localSheetId="7">#REF!</definedName>
    <definedName name="_1993" localSheetId="6">#REF!</definedName>
    <definedName name="_1993">#REF!</definedName>
    <definedName name="_1994" localSheetId="9">#REF!</definedName>
    <definedName name="_1994" localSheetId="7">#REF!</definedName>
    <definedName name="_1994" localSheetId="6">#REF!</definedName>
    <definedName name="_1994">#REF!</definedName>
    <definedName name="_1995" localSheetId="9">#REF!</definedName>
    <definedName name="_1995" localSheetId="7">#REF!</definedName>
    <definedName name="_1995" localSheetId="6">#REF!</definedName>
    <definedName name="_1995">#REF!</definedName>
    <definedName name="_1996">#REF!</definedName>
    <definedName name="_1997">#REF!</definedName>
    <definedName name="_1998">#REF!</definedName>
    <definedName name="_1999">#REF!</definedName>
    <definedName name="_1Q94">#REF!</definedName>
    <definedName name="_1Q95">#REF!</definedName>
    <definedName name="_2">#N/A</definedName>
    <definedName name="_2__123Graph_CCHART_1" localSheetId="9" hidden="1">[18]Main!#REF!</definedName>
    <definedName name="_2__123Graph_CCHART_1" localSheetId="10" hidden="1">[18]Main!#REF!</definedName>
    <definedName name="_2__123Graph_CCHART_1" localSheetId="7" hidden="1">#REF!</definedName>
    <definedName name="_2__123Graph_CCHART_1" localSheetId="6" hidden="1">#REF!</definedName>
    <definedName name="_2__123Graph_CCHART_1" localSheetId="11" hidden="1">[18]Main!#REF!</definedName>
    <definedName name="_2__123Graph_CCHART_1" localSheetId="8" hidden="1">[18]Main!#REF!</definedName>
    <definedName name="_2__123Graph_CCHART_1" hidden="1">#REF!</definedName>
    <definedName name="_2__FDSAUDITLINK__" localSheetId="9"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15"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10"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16"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7"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6"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11"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8"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localSheetId="5" hidden="1">{"fdsup://Directions/FactSet Auditing Viewer?action=AUDIT_VALUE&amp;DB=129&amp;ID1=87162T20&amp;VALUEID=02001&amp;SDATE=201103&amp;PERIODTYPE=QTR_STD&amp;SCFT=3&amp;window=popup_no_bar&amp;width=385&amp;height=120&amp;START_MAXIMIZED=FALSE&amp;creator=factset&amp;display_string=Audit"}</definedName>
    <definedName name="_2__FDSAUDITLINK__" hidden="1">{"fdsup://Directions/FactSet Auditing Viewer?action=AUDIT_VALUE&amp;DB=129&amp;ID1=87162T20&amp;VALUEID=02001&amp;SDATE=201103&amp;PERIODTYPE=QTR_STD&amp;SCFT=3&amp;window=popup_no_bar&amp;width=385&amp;height=120&amp;START_MAXIMIZED=FALSE&amp;creator=factset&amp;display_string=Audit"}</definedName>
    <definedName name="_2_0NOPAT_Sh">#REF!</definedName>
    <definedName name="_20__FDSAUDITLINK__" localSheetId="9" hidden="1">{"fdsup://IBCentral/FAT Viewer?action=UPDATE&amp;creator=factset&amp;DOC_NAME=fat:reuters_annual_pshs_src_window.fat&amp;display_string=Audit&amp;DYN_ARGS=TRUE&amp;VAR:ID1=79084910&amp;VAR:RCODE=FDSEPS&amp;VAR:SDATE=20071299&amp;VAR:FREQ=Y&amp;VAR:RELITEM=RP&amp;VAR:CURRENCY=&amp;VAR:CURRSOURCE=EXSHA","RE&amp;VAR:NATFREQ=ANNUAL&amp;VAR:RFIELD=FINALIZED&amp;VAR:DB_TYPE=&amp;VAR:UNITS=M&amp;window=popup&amp;width=450&amp;height=300&amp;START_MAXIMIZED=FALSE"}</definedName>
    <definedName name="_20__FDSAUDITLINK__" localSheetId="10" hidden="1">{"fdsup://IBCentral/FAT Viewer?action=UPDATE&amp;creator=factset&amp;DOC_NAME=fat:reuters_annual_pshs_src_window.fat&amp;display_string=Audit&amp;DYN_ARGS=TRUE&amp;VAR:ID1=79084910&amp;VAR:RCODE=FDSEPS&amp;VAR:SDATE=20071299&amp;VAR:FREQ=Y&amp;VAR:RELITEM=RP&amp;VAR:CURRENCY=&amp;VAR:CURRSOURCE=EXSHA","RE&amp;VAR:NATFREQ=ANNUAL&amp;VAR:RFIELD=FINALIZED&amp;VAR:DB_TYPE=&amp;VAR:UNITS=M&amp;window=popup&amp;width=450&amp;height=300&amp;START_MAXIMIZED=FALSE"}</definedName>
    <definedName name="_20__FDSAUDITLINK__" localSheetId="7" hidden="1">{"fdsup://IBCentral/FAT Viewer?action=UPDATE&amp;creator=factset&amp;DOC_NAME=fat:reuters_annual_pshs_src_window.fat&amp;display_string=Audit&amp;DYN_ARGS=TRUE&amp;VAR:ID1=79084910&amp;VAR:RCODE=FDSEPS&amp;VAR:SDATE=20071299&amp;VAR:FREQ=Y&amp;VAR:RELITEM=RP&amp;VAR:CURRENCY=&amp;VAR:CURRSOURCE=EXSHA","RE&amp;VAR:NATFREQ=ANNUAL&amp;VAR:RFIELD=FINALIZED&amp;VAR:DB_TYPE=&amp;VAR:UNITS=M&amp;window=popup&amp;width=450&amp;height=300&amp;START_MAXIMIZED=FALSE"}</definedName>
    <definedName name="_20__FDSAUDITLINK__" localSheetId="6" hidden="1">{"fdsup://IBCentral/FAT Viewer?action=UPDATE&amp;creator=factset&amp;DOC_NAME=fat:reuters_annual_pshs_src_window.fat&amp;display_string=Audit&amp;DYN_ARGS=TRUE&amp;VAR:ID1=79084910&amp;VAR:RCODE=FDSEPS&amp;VAR:SDATE=20071299&amp;VAR:FREQ=Y&amp;VAR:RELITEM=RP&amp;VAR:CURRENCY=&amp;VAR:CURRSOURCE=EXSHA","RE&amp;VAR:NATFREQ=ANNUAL&amp;VAR:RFIELD=FINALIZED&amp;VAR:DB_TYPE=&amp;VAR:UNITS=M&amp;window=popup&amp;width=450&amp;height=300&amp;START_MAXIMIZED=FALSE"}</definedName>
    <definedName name="_20__FDSAUDITLINK__" localSheetId="11" hidden="1">{"fdsup://IBCentral/FAT Viewer?action=UPDATE&amp;creator=factset&amp;DOC_NAME=fat:reuters_annual_pshs_src_window.fat&amp;display_string=Audit&amp;DYN_ARGS=TRUE&amp;VAR:ID1=79084910&amp;VAR:RCODE=FDSEPS&amp;VAR:SDATE=20071299&amp;VAR:FREQ=Y&amp;VAR:RELITEM=RP&amp;VAR:CURRENCY=&amp;VAR:CURRSOURCE=EXSHA","RE&amp;VAR:NATFREQ=ANNUAL&amp;VAR:RFIELD=FINALIZED&amp;VAR:DB_TYPE=&amp;VAR:UNITS=M&amp;window=popup&amp;width=450&amp;height=300&amp;START_MAXIMIZED=FALSE"}</definedName>
    <definedName name="_20__FDSAUDITLINK__" localSheetId="8" hidden="1">{"fdsup://IBCentral/FAT Viewer?action=UPDATE&amp;creator=factset&amp;DOC_NAME=fat:reuters_annual_pshs_src_window.fat&amp;display_string=Audit&amp;DYN_ARGS=TRUE&amp;VAR:ID1=79084910&amp;VAR:RCODE=FDSEPS&amp;VAR:SDATE=20071299&amp;VAR:FREQ=Y&amp;VAR:RELITEM=RP&amp;VAR:CURRENCY=&amp;VAR:CURRSOURCE=EXSHA","RE&amp;VAR:NATFREQ=ANNUAL&amp;VAR:RFIELD=FINALIZED&amp;VAR:DB_TYPE=&amp;VAR:UNITS=M&amp;window=popup&amp;width=450&amp;height=300&amp;START_MAXIMIZED=FALSE"}</definedName>
    <definedName name="_20__FDSAUDITLINK__" hidden="1">{"fdsup://IBCentral/FAT Viewer?action=UPDATE&amp;creator=factset&amp;DOC_NAME=fat:reuters_annual_pshs_src_window.fat&amp;display_string=Audit&amp;DYN_ARGS=TRUE&amp;VAR:ID1=79084910&amp;VAR:RCODE=FDSEPS&amp;VAR:SDATE=20071299&amp;VAR:FREQ=Y&amp;VAR:RELITEM=RP&amp;VAR:CURRENCY=&amp;VAR:CURRSOURCE=EXSHA","RE&amp;VAR:NATFREQ=ANNUAL&amp;VAR:RFIELD=FINALIZED&amp;VAR:DB_TYPE=&amp;VAR:UNITS=M&amp;window=popup&amp;width=450&amp;height=300&amp;START_MAXIMIZED=FALSE"}</definedName>
    <definedName name="_20_0All.Colu" localSheetId="9">[19]Acquiror!#REF!</definedName>
    <definedName name="_20_0All.Colu">#REF!</definedName>
    <definedName name="_20_0R" localSheetId="9">[20]Acquiror!#REF!</definedName>
    <definedName name="_20_0R">#REF!</definedName>
    <definedName name="_21__FDSAUDITLINK__" localSheetId="9" hidden="1">{"fdsup://IBCentral/FAT Viewer?action=UPDATE&amp;creator=factset&amp;DOC_NAME=fat:reuters_annual_pshs_src_window.fat&amp;display_string=Audit&amp;DYN_ARGS=TRUE&amp;VAR:ID1=58505510&amp;VAR:RCODE=FDSEPS&amp;VAR:SDATE=20080499&amp;VAR:FREQ=Y&amp;VAR:RELITEM=RP&amp;VAR:CURRENCY=&amp;VAR:CURRSOURCE=EXSHA","RE&amp;VAR:NATFREQ=ANNUAL&amp;VAR:RFIELD=FINALIZED&amp;VAR:DB_TYPE=&amp;VAR:UNITS=M&amp;window=popup&amp;width=450&amp;height=300&amp;START_MAXIMIZED=FALSE"}</definedName>
    <definedName name="_21__FDSAUDITLINK__" localSheetId="10" hidden="1">{"fdsup://IBCentral/FAT Viewer?action=UPDATE&amp;creator=factset&amp;DOC_NAME=fat:reuters_annual_pshs_src_window.fat&amp;display_string=Audit&amp;DYN_ARGS=TRUE&amp;VAR:ID1=58505510&amp;VAR:RCODE=FDSEPS&amp;VAR:SDATE=20080499&amp;VAR:FREQ=Y&amp;VAR:RELITEM=RP&amp;VAR:CURRENCY=&amp;VAR:CURRSOURCE=EXSHA","RE&amp;VAR:NATFREQ=ANNUAL&amp;VAR:RFIELD=FINALIZED&amp;VAR:DB_TYPE=&amp;VAR:UNITS=M&amp;window=popup&amp;width=450&amp;height=300&amp;START_MAXIMIZED=FALSE"}</definedName>
    <definedName name="_21__FDSAUDITLINK__" localSheetId="7" hidden="1">{"fdsup://IBCentral/FAT Viewer?action=UPDATE&amp;creator=factset&amp;DOC_NAME=fat:reuters_annual_pshs_src_window.fat&amp;display_string=Audit&amp;DYN_ARGS=TRUE&amp;VAR:ID1=58505510&amp;VAR:RCODE=FDSEPS&amp;VAR:SDATE=20080499&amp;VAR:FREQ=Y&amp;VAR:RELITEM=RP&amp;VAR:CURRENCY=&amp;VAR:CURRSOURCE=EXSHA","RE&amp;VAR:NATFREQ=ANNUAL&amp;VAR:RFIELD=FINALIZED&amp;VAR:DB_TYPE=&amp;VAR:UNITS=M&amp;window=popup&amp;width=450&amp;height=300&amp;START_MAXIMIZED=FALSE"}</definedName>
    <definedName name="_21__FDSAUDITLINK__" localSheetId="6" hidden="1">{"fdsup://IBCentral/FAT Viewer?action=UPDATE&amp;creator=factset&amp;DOC_NAME=fat:reuters_annual_pshs_src_window.fat&amp;display_string=Audit&amp;DYN_ARGS=TRUE&amp;VAR:ID1=58505510&amp;VAR:RCODE=FDSEPS&amp;VAR:SDATE=20080499&amp;VAR:FREQ=Y&amp;VAR:RELITEM=RP&amp;VAR:CURRENCY=&amp;VAR:CURRSOURCE=EXSHA","RE&amp;VAR:NATFREQ=ANNUAL&amp;VAR:RFIELD=FINALIZED&amp;VAR:DB_TYPE=&amp;VAR:UNITS=M&amp;window=popup&amp;width=450&amp;height=300&amp;START_MAXIMIZED=FALSE"}</definedName>
    <definedName name="_21__FDSAUDITLINK__" localSheetId="11" hidden="1">{"fdsup://IBCentral/FAT Viewer?action=UPDATE&amp;creator=factset&amp;DOC_NAME=fat:reuters_annual_pshs_src_window.fat&amp;display_string=Audit&amp;DYN_ARGS=TRUE&amp;VAR:ID1=58505510&amp;VAR:RCODE=FDSEPS&amp;VAR:SDATE=20080499&amp;VAR:FREQ=Y&amp;VAR:RELITEM=RP&amp;VAR:CURRENCY=&amp;VAR:CURRSOURCE=EXSHA","RE&amp;VAR:NATFREQ=ANNUAL&amp;VAR:RFIELD=FINALIZED&amp;VAR:DB_TYPE=&amp;VAR:UNITS=M&amp;window=popup&amp;width=450&amp;height=300&amp;START_MAXIMIZED=FALSE"}</definedName>
    <definedName name="_21__FDSAUDITLINK__" localSheetId="8" hidden="1">{"fdsup://IBCentral/FAT Viewer?action=UPDATE&amp;creator=factset&amp;DOC_NAME=fat:reuters_annual_pshs_src_window.fat&amp;display_string=Audit&amp;DYN_ARGS=TRUE&amp;VAR:ID1=58505510&amp;VAR:RCODE=FDSEPS&amp;VAR:SDATE=20080499&amp;VAR:FREQ=Y&amp;VAR:RELITEM=RP&amp;VAR:CURRENCY=&amp;VAR:CURRSOURCE=EXSHA","RE&amp;VAR:NATFREQ=ANNUAL&amp;VAR:RFIELD=FINALIZED&amp;VAR:DB_TYPE=&amp;VAR:UNITS=M&amp;window=popup&amp;width=450&amp;height=300&amp;START_MAXIMIZED=FALSE"}</definedName>
    <definedName name="_21__FDSAUDITLINK__" hidden="1">{"fdsup://IBCentral/FAT Viewer?action=UPDATE&amp;creator=factset&amp;DOC_NAME=fat:reuters_annual_pshs_src_window.fat&amp;display_string=Audit&amp;DYN_ARGS=TRUE&amp;VAR:ID1=58505510&amp;VAR:RCODE=FDSEPS&amp;VAR:SDATE=20080499&amp;VAR:FREQ=Y&amp;VAR:RELITEM=RP&amp;VAR:CURRENCY=&amp;VAR:CURRSOURCE=EXSHA","RE&amp;VAR:NATFREQ=ANNUAL&amp;VAR:RFIELD=FINALIZED&amp;VAR:DB_TYPE=&amp;VAR:UNITS=M&amp;window=popup&amp;width=450&amp;height=300&amp;START_MAXIMIZED=FALSE"}</definedName>
    <definedName name="_21_0All.Colu" localSheetId="9">[19]Acquiror!#REF!</definedName>
    <definedName name="_21_0All.Colu">#REF!</definedName>
    <definedName name="_21_0R" localSheetId="9">[20]Acquiror!#REF!</definedName>
    <definedName name="_21_0R">#REF!</definedName>
    <definedName name="_22__FDSAUDITLINK__" localSheetId="9" hidden="1">{"fdsup://IBCentral/FAT Viewer?action=UPDATE&amp;creator=factset&amp;DOC_NAME=fat:reuters_annual_pshs_src_window.fat&amp;display_string=Audit&amp;DYN_ARGS=TRUE&amp;VAR:ID1=10113710&amp;VAR:RCODE=FDSEPS&amp;VAR:SDATE=20071299&amp;VAR:FREQ=Y&amp;VAR:RELITEM=RP&amp;VAR:CURRENCY=&amp;VAR:CURRSOURCE=EXSHA","RE&amp;VAR:NATFREQ=ANNUAL&amp;VAR:RFIELD=FINALIZED&amp;VAR:DB_TYPE=&amp;VAR:UNITS=M&amp;window=popup&amp;width=450&amp;height=300&amp;START_MAXIMIZED=FALSE"}</definedName>
    <definedName name="_22__FDSAUDITLINK__" localSheetId="10" hidden="1">{"fdsup://IBCentral/FAT Viewer?action=UPDATE&amp;creator=factset&amp;DOC_NAME=fat:reuters_annual_pshs_src_window.fat&amp;display_string=Audit&amp;DYN_ARGS=TRUE&amp;VAR:ID1=10113710&amp;VAR:RCODE=FDSEPS&amp;VAR:SDATE=20071299&amp;VAR:FREQ=Y&amp;VAR:RELITEM=RP&amp;VAR:CURRENCY=&amp;VAR:CURRSOURCE=EXSHA","RE&amp;VAR:NATFREQ=ANNUAL&amp;VAR:RFIELD=FINALIZED&amp;VAR:DB_TYPE=&amp;VAR:UNITS=M&amp;window=popup&amp;width=450&amp;height=300&amp;START_MAXIMIZED=FALSE"}</definedName>
    <definedName name="_22__FDSAUDITLINK__" localSheetId="7" hidden="1">{"fdsup://IBCentral/FAT Viewer?action=UPDATE&amp;creator=factset&amp;DOC_NAME=fat:reuters_annual_pshs_src_window.fat&amp;display_string=Audit&amp;DYN_ARGS=TRUE&amp;VAR:ID1=10113710&amp;VAR:RCODE=FDSEPS&amp;VAR:SDATE=20071299&amp;VAR:FREQ=Y&amp;VAR:RELITEM=RP&amp;VAR:CURRENCY=&amp;VAR:CURRSOURCE=EXSHA","RE&amp;VAR:NATFREQ=ANNUAL&amp;VAR:RFIELD=FINALIZED&amp;VAR:DB_TYPE=&amp;VAR:UNITS=M&amp;window=popup&amp;width=450&amp;height=300&amp;START_MAXIMIZED=FALSE"}</definedName>
    <definedName name="_22__FDSAUDITLINK__" localSheetId="6" hidden="1">{"fdsup://IBCentral/FAT Viewer?action=UPDATE&amp;creator=factset&amp;DOC_NAME=fat:reuters_annual_pshs_src_window.fat&amp;display_string=Audit&amp;DYN_ARGS=TRUE&amp;VAR:ID1=10113710&amp;VAR:RCODE=FDSEPS&amp;VAR:SDATE=20071299&amp;VAR:FREQ=Y&amp;VAR:RELITEM=RP&amp;VAR:CURRENCY=&amp;VAR:CURRSOURCE=EXSHA","RE&amp;VAR:NATFREQ=ANNUAL&amp;VAR:RFIELD=FINALIZED&amp;VAR:DB_TYPE=&amp;VAR:UNITS=M&amp;window=popup&amp;width=450&amp;height=300&amp;START_MAXIMIZED=FALSE"}</definedName>
    <definedName name="_22__FDSAUDITLINK__" localSheetId="11" hidden="1">{"fdsup://IBCentral/FAT Viewer?action=UPDATE&amp;creator=factset&amp;DOC_NAME=fat:reuters_annual_pshs_src_window.fat&amp;display_string=Audit&amp;DYN_ARGS=TRUE&amp;VAR:ID1=10113710&amp;VAR:RCODE=FDSEPS&amp;VAR:SDATE=20071299&amp;VAR:FREQ=Y&amp;VAR:RELITEM=RP&amp;VAR:CURRENCY=&amp;VAR:CURRSOURCE=EXSHA","RE&amp;VAR:NATFREQ=ANNUAL&amp;VAR:RFIELD=FINALIZED&amp;VAR:DB_TYPE=&amp;VAR:UNITS=M&amp;window=popup&amp;width=450&amp;height=300&amp;START_MAXIMIZED=FALSE"}</definedName>
    <definedName name="_22__FDSAUDITLINK__" localSheetId="8" hidden="1">{"fdsup://IBCentral/FAT Viewer?action=UPDATE&amp;creator=factset&amp;DOC_NAME=fat:reuters_annual_pshs_src_window.fat&amp;display_string=Audit&amp;DYN_ARGS=TRUE&amp;VAR:ID1=10113710&amp;VAR:RCODE=FDSEPS&amp;VAR:SDATE=20071299&amp;VAR:FREQ=Y&amp;VAR:RELITEM=RP&amp;VAR:CURRENCY=&amp;VAR:CURRSOURCE=EXSHA","RE&amp;VAR:NATFREQ=ANNUAL&amp;VAR:RFIELD=FINALIZED&amp;VAR:DB_TYPE=&amp;VAR:UNITS=M&amp;window=popup&amp;width=450&amp;height=300&amp;START_MAXIMIZED=FALSE"}</definedName>
    <definedName name="_22__FDSAUDITLINK__" hidden="1">{"fdsup://IBCentral/FAT Viewer?action=UPDATE&amp;creator=factset&amp;DOC_NAME=fat:reuters_annual_pshs_src_window.fat&amp;display_string=Audit&amp;DYN_ARGS=TRUE&amp;VAR:ID1=10113710&amp;VAR:RCODE=FDSEPS&amp;VAR:SDATE=20071299&amp;VAR:FREQ=Y&amp;VAR:RELITEM=RP&amp;VAR:CURRENCY=&amp;VAR:CURRSOURCE=EXSHA","RE&amp;VAR:NATFREQ=ANNUAL&amp;VAR:RFIELD=FINALIZED&amp;VAR:DB_TYPE=&amp;VAR:UNITS=M&amp;window=popup&amp;width=450&amp;height=300&amp;START_MAXIMIZED=FALSE"}</definedName>
    <definedName name="_22_0All.Colu" localSheetId="9">[19]Acquiror!#REF!</definedName>
    <definedName name="_22_0All.Colu">#REF!</definedName>
    <definedName name="_23__FDSAUDITLINK__" localSheetId="9" hidden="1">{"fdsup://IBCentral/FAT Viewer?action=UPDATE&amp;creator=factset&amp;DOC_NAME=fat:reuters_qtrly_source_window.fat&amp;display_string=Audit&amp;DYN_ARGS=TRUE&amp;VAR:ID1=79084910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0" hidden="1">{"fdsup://IBCentral/FAT Viewer?action=UPDATE&amp;creator=factset&amp;DOC_NAME=fat:reuters_qtrly_source_window.fat&amp;display_string=Audit&amp;DYN_ARGS=TRUE&amp;VAR:ID1=79084910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7" hidden="1">{"fdsup://IBCentral/FAT Viewer?action=UPDATE&amp;creator=factset&amp;DOC_NAME=fat:reuters_qtrly_source_window.fat&amp;display_string=Audit&amp;DYN_ARGS=TRUE&amp;VAR:ID1=79084910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6" hidden="1">{"fdsup://IBCentral/FAT Viewer?action=UPDATE&amp;creator=factset&amp;DOC_NAME=fat:reuters_qtrly_source_window.fat&amp;display_string=Audit&amp;DYN_ARGS=TRUE&amp;VAR:ID1=79084910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1" hidden="1">{"fdsup://IBCentral/FAT Viewer?action=UPDATE&amp;creator=factset&amp;DOC_NAME=fat:reuters_qtrly_source_window.fat&amp;display_string=Audit&amp;DYN_ARGS=TRUE&amp;VAR:ID1=79084910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8" hidden="1">{"fdsup://IBCentral/FAT Viewer?action=UPDATE&amp;creator=factset&amp;DOC_NAME=fat:reuters_qtrly_source_window.fat&amp;display_string=Audit&amp;DYN_ARGS=TRUE&amp;VAR:ID1=79084910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79084910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9" hidden="1">{"fdsup://IBCentral/FAT Viewer?action=UPDATE&amp;creator=factset&amp;DOC_NAME=fat:reuters_qtrly_source_window.fat&amp;display_string=Audit&amp;DYN_ARGS=TRUE&amp;VAR:ID1=79084910&amp;VAR:RCODE=SCSI&amp;VAR:SDATE=20080399&amp;VAR:FREQ=Quarterly&amp;VAR:RELITEM=&amp;VAR:CURRENCY=&amp;VAR:CURRSOURCE=EXSH","ARE&amp;VAR:NATFREQ=QUARTERLY&amp;VAR:RFIELD=FINALIZED&amp;VAR:DB_TYPE=&amp;VAR:UNITS=M&amp;window=popup&amp;width=450&amp;height=300&amp;START_MAXIMIZED=FALSE"}</definedName>
    <definedName name="_24__FDSAUDITLINK__" localSheetId="10" hidden="1">{"fdsup://IBCentral/FAT Viewer?action=UPDATE&amp;creator=factset&amp;DOC_NAME=fat:reuters_qtrly_source_window.fat&amp;display_string=Audit&amp;DYN_ARGS=TRUE&amp;VAR:ID1=79084910&amp;VAR:RCODE=SCSI&amp;VAR:SDATE=20080399&amp;VAR:FREQ=Quarterly&amp;VAR:RELITEM=&amp;VAR:CURRENCY=&amp;VAR:CURRSOURCE=EXSH","ARE&amp;VAR:NATFREQ=QUARTERLY&amp;VAR:RFIELD=FINALIZED&amp;VAR:DB_TYPE=&amp;VAR:UNITS=M&amp;window=popup&amp;width=450&amp;height=300&amp;START_MAXIMIZED=FALSE"}</definedName>
    <definedName name="_24__FDSAUDITLINK__" localSheetId="7" hidden="1">{"fdsup://IBCentral/FAT Viewer?action=UPDATE&amp;creator=factset&amp;DOC_NAME=fat:reuters_qtrly_source_window.fat&amp;display_string=Audit&amp;DYN_ARGS=TRUE&amp;VAR:ID1=79084910&amp;VAR:RCODE=SCSI&amp;VAR:SDATE=20080399&amp;VAR:FREQ=Quarterly&amp;VAR:RELITEM=&amp;VAR:CURRENCY=&amp;VAR:CURRSOURCE=EXSH","ARE&amp;VAR:NATFREQ=QUARTERLY&amp;VAR:RFIELD=FINALIZED&amp;VAR:DB_TYPE=&amp;VAR:UNITS=M&amp;window=popup&amp;width=450&amp;height=300&amp;START_MAXIMIZED=FALSE"}</definedName>
    <definedName name="_24__FDSAUDITLINK__" localSheetId="6" hidden="1">{"fdsup://IBCentral/FAT Viewer?action=UPDATE&amp;creator=factset&amp;DOC_NAME=fat:reuters_qtrly_source_window.fat&amp;display_string=Audit&amp;DYN_ARGS=TRUE&amp;VAR:ID1=79084910&amp;VAR:RCODE=SCSI&amp;VAR:SDATE=20080399&amp;VAR:FREQ=Quarterly&amp;VAR:RELITEM=&amp;VAR:CURRENCY=&amp;VAR:CURRSOURCE=EXSH","ARE&amp;VAR:NATFREQ=QUARTERLY&amp;VAR:RFIELD=FINALIZED&amp;VAR:DB_TYPE=&amp;VAR:UNITS=M&amp;window=popup&amp;width=450&amp;height=300&amp;START_MAXIMIZED=FALSE"}</definedName>
    <definedName name="_24__FDSAUDITLINK__" localSheetId="11" hidden="1">{"fdsup://IBCentral/FAT Viewer?action=UPDATE&amp;creator=factset&amp;DOC_NAME=fat:reuters_qtrly_source_window.fat&amp;display_string=Audit&amp;DYN_ARGS=TRUE&amp;VAR:ID1=79084910&amp;VAR:RCODE=SCSI&amp;VAR:SDATE=20080399&amp;VAR:FREQ=Quarterly&amp;VAR:RELITEM=&amp;VAR:CURRENCY=&amp;VAR:CURRSOURCE=EXSH","ARE&amp;VAR:NATFREQ=QUARTERLY&amp;VAR:RFIELD=FINALIZED&amp;VAR:DB_TYPE=&amp;VAR:UNITS=M&amp;window=popup&amp;width=450&amp;height=300&amp;START_MAXIMIZED=FALSE"}</definedName>
    <definedName name="_24__FDSAUDITLINK__" localSheetId="8" hidden="1">{"fdsup://IBCentral/FAT Viewer?action=UPDATE&amp;creator=factset&amp;DOC_NAME=fat:reuters_qtrly_source_window.fat&amp;display_string=Audit&amp;DYN_ARGS=TRUE&amp;VAR:ID1=79084910&amp;VAR:RCODE=SCSI&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79084910&amp;VAR:RCODE=SCSI&amp;VAR:SDATE=20080399&amp;VAR:FREQ=Quarterly&amp;VAR:RELITEM=&amp;VAR:CURRENCY=&amp;VAR:CURRSOURCE=EXSH","ARE&amp;VAR:NATFREQ=QUARTERLY&amp;VAR:RFIELD=FINALIZED&amp;VAR:DB_TYPE=&amp;VAR:UNITS=M&amp;window=popup&amp;width=450&amp;height=300&amp;START_MAXIMIZED=FALSE"}</definedName>
    <definedName name="_24_0R" localSheetId="9">[20]Acquiror!#REF!</definedName>
    <definedName name="_24_0R">#REF!</definedName>
    <definedName name="_25__FDSAUDITLINK__" localSheetId="9" hidden="1">{"fdsup://IBCentral/FAT Viewer?action=UPDATE&amp;creator=factset&amp;DOC_NAME=fat:reuters_qtrly_source_window.fat&amp;display_string=Audit&amp;DYN_ARGS=TRUE&amp;VAR:ID1=58505510&amp;VAR:RCODE=STLD&amp;VAR:SDATE=20080499&amp;VAR:FREQ=Quarterly&amp;VAR:RELITEM=&amp;VAR:CURRENCY=&amp;VAR:CURRSOURCE=EXSH","ARE&amp;VAR:NATFREQ=QUARTERLY&amp;VAR:RFIELD=FINALIZED&amp;VAR:DB_TYPE=&amp;VAR:UNITS=M&amp;window=popup&amp;width=450&amp;height=300&amp;START_MAXIMIZED=FALSE"}</definedName>
    <definedName name="_25__FDSAUDITLINK__" localSheetId="10" hidden="1">{"fdsup://IBCentral/FAT Viewer?action=UPDATE&amp;creator=factset&amp;DOC_NAME=fat:reuters_qtrly_source_window.fat&amp;display_string=Audit&amp;DYN_ARGS=TRUE&amp;VAR:ID1=58505510&amp;VAR:RCODE=STLD&amp;VAR:SDATE=20080499&amp;VAR:FREQ=Quarterly&amp;VAR:RELITEM=&amp;VAR:CURRENCY=&amp;VAR:CURRSOURCE=EXSH","ARE&amp;VAR:NATFREQ=QUARTERLY&amp;VAR:RFIELD=FINALIZED&amp;VAR:DB_TYPE=&amp;VAR:UNITS=M&amp;window=popup&amp;width=450&amp;height=300&amp;START_MAXIMIZED=FALSE"}</definedName>
    <definedName name="_25__FDSAUDITLINK__" localSheetId="7" hidden="1">{"fdsup://IBCentral/FAT Viewer?action=UPDATE&amp;creator=factset&amp;DOC_NAME=fat:reuters_qtrly_source_window.fat&amp;display_string=Audit&amp;DYN_ARGS=TRUE&amp;VAR:ID1=58505510&amp;VAR:RCODE=STLD&amp;VAR:SDATE=20080499&amp;VAR:FREQ=Quarterly&amp;VAR:RELITEM=&amp;VAR:CURRENCY=&amp;VAR:CURRSOURCE=EXSH","ARE&amp;VAR:NATFREQ=QUARTERLY&amp;VAR:RFIELD=FINALIZED&amp;VAR:DB_TYPE=&amp;VAR:UNITS=M&amp;window=popup&amp;width=450&amp;height=300&amp;START_MAXIMIZED=FALSE"}</definedName>
    <definedName name="_25__FDSAUDITLINK__" localSheetId="6" hidden="1">{"fdsup://IBCentral/FAT Viewer?action=UPDATE&amp;creator=factset&amp;DOC_NAME=fat:reuters_qtrly_source_window.fat&amp;display_string=Audit&amp;DYN_ARGS=TRUE&amp;VAR:ID1=58505510&amp;VAR:RCODE=STLD&amp;VAR:SDATE=20080499&amp;VAR:FREQ=Quarterly&amp;VAR:RELITEM=&amp;VAR:CURRENCY=&amp;VAR:CURRSOURCE=EXSH","ARE&amp;VAR:NATFREQ=QUARTERLY&amp;VAR:RFIELD=FINALIZED&amp;VAR:DB_TYPE=&amp;VAR:UNITS=M&amp;window=popup&amp;width=450&amp;height=300&amp;START_MAXIMIZED=FALSE"}</definedName>
    <definedName name="_25__FDSAUDITLINK__" localSheetId="11" hidden="1">{"fdsup://IBCentral/FAT Viewer?action=UPDATE&amp;creator=factset&amp;DOC_NAME=fat:reuters_qtrly_source_window.fat&amp;display_string=Audit&amp;DYN_ARGS=TRUE&amp;VAR:ID1=58505510&amp;VAR:RCODE=STLD&amp;VAR:SDATE=20080499&amp;VAR:FREQ=Quarterly&amp;VAR:RELITEM=&amp;VAR:CURRENCY=&amp;VAR:CURRSOURCE=EXSH","ARE&amp;VAR:NATFREQ=QUARTERLY&amp;VAR:RFIELD=FINALIZED&amp;VAR:DB_TYPE=&amp;VAR:UNITS=M&amp;window=popup&amp;width=450&amp;height=300&amp;START_MAXIMIZED=FALSE"}</definedName>
    <definedName name="_25__FDSAUDITLINK__" localSheetId="8" hidden="1">{"fdsup://IBCentral/FAT Viewer?action=UPDATE&amp;creator=factset&amp;DOC_NAME=fat:reuters_qtrly_source_window.fat&amp;display_string=Audit&amp;DYN_ARGS=TRUE&amp;VAR:ID1=58505510&amp;VAR:RCODE=STLD&amp;VAR:SDATE=20080499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58505510&amp;VAR:RCODE=STLD&amp;VAR:SDATE=20080499&amp;VAR:FREQ=Quarterly&amp;VAR:RELITEM=&amp;VAR:CURRENCY=&amp;VAR:CURRSOURCE=EXSH","ARE&amp;VAR:NATFREQ=QUARTERLY&amp;VAR:RFIELD=FINALIZED&amp;VAR:DB_TYPE=&amp;VAR:UNITS=M&amp;window=popup&amp;width=450&amp;height=300&amp;START_MAXIMIZED=FALSE"}</definedName>
    <definedName name="_25_0R" localSheetId="9">[20]Acquiror!#REF!</definedName>
    <definedName name="_25_0R">#REF!</definedName>
    <definedName name="_26__FDSAUDITLINK__" localSheetId="9" hidden="1">{"fdsup://IBCentral/FAT Viewer?action=UPDATE&amp;creator=factset&amp;DOC_NAME=fat:reuters_qtrly_source_window.fat&amp;display_string=Audit&amp;DYN_ARGS=TRUE&amp;VAR:ID1=58505510&amp;VAR:RCODE=SCSI&amp;VAR:SDATE=20080499&amp;VAR:FREQ=Quarterly&amp;VAR:RELITEM=&amp;VAR:CURRENCY=&amp;VAR:CURRSOURCE=EXSH","ARE&amp;VAR:NATFREQ=QUARTERLY&amp;VAR:RFIELD=FINALIZED&amp;VAR:DB_TYPE=&amp;VAR:UNITS=M&amp;window=popup&amp;width=450&amp;height=300&amp;START_MAXIMIZED=FALSE"}</definedName>
    <definedName name="_26__FDSAUDITLINK__" localSheetId="10" hidden="1">{"fdsup://IBCentral/FAT Viewer?action=UPDATE&amp;creator=factset&amp;DOC_NAME=fat:reuters_qtrly_source_window.fat&amp;display_string=Audit&amp;DYN_ARGS=TRUE&amp;VAR:ID1=58505510&amp;VAR:RCODE=SCSI&amp;VAR:SDATE=20080499&amp;VAR:FREQ=Quarterly&amp;VAR:RELITEM=&amp;VAR:CURRENCY=&amp;VAR:CURRSOURCE=EXSH","ARE&amp;VAR:NATFREQ=QUARTERLY&amp;VAR:RFIELD=FINALIZED&amp;VAR:DB_TYPE=&amp;VAR:UNITS=M&amp;window=popup&amp;width=450&amp;height=300&amp;START_MAXIMIZED=FALSE"}</definedName>
    <definedName name="_26__FDSAUDITLINK__" localSheetId="7" hidden="1">{"fdsup://IBCentral/FAT Viewer?action=UPDATE&amp;creator=factset&amp;DOC_NAME=fat:reuters_qtrly_source_window.fat&amp;display_string=Audit&amp;DYN_ARGS=TRUE&amp;VAR:ID1=58505510&amp;VAR:RCODE=SCSI&amp;VAR:SDATE=20080499&amp;VAR:FREQ=Quarterly&amp;VAR:RELITEM=&amp;VAR:CURRENCY=&amp;VAR:CURRSOURCE=EXSH","ARE&amp;VAR:NATFREQ=QUARTERLY&amp;VAR:RFIELD=FINALIZED&amp;VAR:DB_TYPE=&amp;VAR:UNITS=M&amp;window=popup&amp;width=450&amp;height=300&amp;START_MAXIMIZED=FALSE"}</definedName>
    <definedName name="_26__FDSAUDITLINK__" localSheetId="6" hidden="1">{"fdsup://IBCentral/FAT Viewer?action=UPDATE&amp;creator=factset&amp;DOC_NAME=fat:reuters_qtrly_source_window.fat&amp;display_string=Audit&amp;DYN_ARGS=TRUE&amp;VAR:ID1=58505510&amp;VAR:RCODE=SCSI&amp;VAR:SDATE=20080499&amp;VAR:FREQ=Quarterly&amp;VAR:RELITEM=&amp;VAR:CURRENCY=&amp;VAR:CURRSOURCE=EXSH","ARE&amp;VAR:NATFREQ=QUARTERLY&amp;VAR:RFIELD=FINALIZED&amp;VAR:DB_TYPE=&amp;VAR:UNITS=M&amp;window=popup&amp;width=450&amp;height=300&amp;START_MAXIMIZED=FALSE"}</definedName>
    <definedName name="_26__FDSAUDITLINK__" localSheetId="11" hidden="1">{"fdsup://IBCentral/FAT Viewer?action=UPDATE&amp;creator=factset&amp;DOC_NAME=fat:reuters_qtrly_source_window.fat&amp;display_string=Audit&amp;DYN_ARGS=TRUE&amp;VAR:ID1=58505510&amp;VAR:RCODE=SCSI&amp;VAR:SDATE=20080499&amp;VAR:FREQ=Quarterly&amp;VAR:RELITEM=&amp;VAR:CURRENCY=&amp;VAR:CURRSOURCE=EXSH","ARE&amp;VAR:NATFREQ=QUARTERLY&amp;VAR:RFIELD=FINALIZED&amp;VAR:DB_TYPE=&amp;VAR:UNITS=M&amp;window=popup&amp;width=450&amp;height=300&amp;START_MAXIMIZED=FALSE"}</definedName>
    <definedName name="_26__FDSAUDITLINK__" localSheetId="8" hidden="1">{"fdsup://IBCentral/FAT Viewer?action=UPDATE&amp;creator=factset&amp;DOC_NAME=fat:reuters_qtrly_source_window.fat&amp;display_string=Audit&amp;DYN_ARGS=TRUE&amp;VAR:ID1=58505510&amp;VAR:RCODE=SCSI&amp;VAR:SDATE=20080499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58505510&amp;VAR:RCODE=SCSI&amp;VAR:SDATE=20080499&amp;VAR:FREQ=Quarterly&amp;VAR:RELITEM=&amp;VAR:CURRENCY=&amp;VAR:CURRSOURCE=EXSH","ARE&amp;VAR:NATFREQ=QUARTERLY&amp;VAR:RFIELD=FINALIZED&amp;VAR:DB_TYPE=&amp;VAR:UNITS=M&amp;window=popup&amp;width=450&amp;height=300&amp;START_MAXIMIZED=FALSE"}</definedName>
    <definedName name="_27__FDSAUDITLINK__" localSheetId="9" hidden="1">{"fdsup://IBCentral/FAT Viewer?action=UPDATE&amp;creator=factset&amp;DOC_NAME=fat:reuters_qtrly_source_window.fat&amp;display_string=Audit&amp;DYN_ARGS=TRUE&amp;VAR:ID1=10113710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localSheetId="10" hidden="1">{"fdsup://IBCentral/FAT Viewer?action=UPDATE&amp;creator=factset&amp;DOC_NAME=fat:reuters_qtrly_source_window.fat&amp;display_string=Audit&amp;DYN_ARGS=TRUE&amp;VAR:ID1=10113710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localSheetId="7" hidden="1">{"fdsup://IBCentral/FAT Viewer?action=UPDATE&amp;creator=factset&amp;DOC_NAME=fat:reuters_qtrly_source_window.fat&amp;display_string=Audit&amp;DYN_ARGS=TRUE&amp;VAR:ID1=10113710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localSheetId="6" hidden="1">{"fdsup://IBCentral/FAT Viewer?action=UPDATE&amp;creator=factset&amp;DOC_NAME=fat:reuters_qtrly_source_window.fat&amp;display_string=Audit&amp;DYN_ARGS=TRUE&amp;VAR:ID1=10113710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localSheetId="11" hidden="1">{"fdsup://IBCentral/FAT Viewer?action=UPDATE&amp;creator=factset&amp;DOC_NAME=fat:reuters_qtrly_source_window.fat&amp;display_string=Audit&amp;DYN_ARGS=TRUE&amp;VAR:ID1=10113710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localSheetId="8" hidden="1">{"fdsup://IBCentral/FAT Viewer?action=UPDATE&amp;creator=factset&amp;DOC_NAME=fat:reuters_qtrly_source_window.fat&amp;display_string=Audit&amp;DYN_ARGS=TRUE&amp;VAR:ID1=10113710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10113710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9" hidden="1">{"fdsup://IBCentral/FAT Viewer?action=UPDATE&amp;creator=factset&amp;DOC_NAME=fat:reuters_qtrly_source_window.fat&amp;display_string=Audit&amp;DYN_ARGS=TRUE&amp;VAR:ID1=10113710&amp;VAR:RCODE=SCSI&amp;VAR:SDATE=20080399&amp;VAR:FREQ=Quarterly&amp;VAR:RELITEM=&amp;VAR:CURRENCY=&amp;VAR:CURRSOURCE=EXSH","ARE&amp;VAR:NATFREQ=QUARTERLY&amp;VAR:RFIELD=FINALIZED&amp;VAR:DB_TYPE=&amp;VAR:UNITS=M&amp;window=popup&amp;width=450&amp;height=300&amp;START_MAXIMIZED=FALSE"}</definedName>
    <definedName name="_28__FDSAUDITLINK__" localSheetId="10" hidden="1">{"fdsup://IBCentral/FAT Viewer?action=UPDATE&amp;creator=factset&amp;DOC_NAME=fat:reuters_qtrly_source_window.fat&amp;display_string=Audit&amp;DYN_ARGS=TRUE&amp;VAR:ID1=10113710&amp;VAR:RCODE=SCSI&amp;VAR:SDATE=20080399&amp;VAR:FREQ=Quarterly&amp;VAR:RELITEM=&amp;VAR:CURRENCY=&amp;VAR:CURRSOURCE=EXSH","ARE&amp;VAR:NATFREQ=QUARTERLY&amp;VAR:RFIELD=FINALIZED&amp;VAR:DB_TYPE=&amp;VAR:UNITS=M&amp;window=popup&amp;width=450&amp;height=300&amp;START_MAXIMIZED=FALSE"}</definedName>
    <definedName name="_28__FDSAUDITLINK__" localSheetId="7" hidden="1">{"fdsup://IBCentral/FAT Viewer?action=UPDATE&amp;creator=factset&amp;DOC_NAME=fat:reuters_qtrly_source_window.fat&amp;display_string=Audit&amp;DYN_ARGS=TRUE&amp;VAR:ID1=10113710&amp;VAR:RCODE=SCSI&amp;VAR:SDATE=20080399&amp;VAR:FREQ=Quarterly&amp;VAR:RELITEM=&amp;VAR:CURRENCY=&amp;VAR:CURRSOURCE=EXSH","ARE&amp;VAR:NATFREQ=QUARTERLY&amp;VAR:RFIELD=FINALIZED&amp;VAR:DB_TYPE=&amp;VAR:UNITS=M&amp;window=popup&amp;width=450&amp;height=300&amp;START_MAXIMIZED=FALSE"}</definedName>
    <definedName name="_28__FDSAUDITLINK__" localSheetId="6" hidden="1">{"fdsup://IBCentral/FAT Viewer?action=UPDATE&amp;creator=factset&amp;DOC_NAME=fat:reuters_qtrly_source_window.fat&amp;display_string=Audit&amp;DYN_ARGS=TRUE&amp;VAR:ID1=10113710&amp;VAR:RCODE=SCSI&amp;VAR:SDATE=20080399&amp;VAR:FREQ=Quarterly&amp;VAR:RELITEM=&amp;VAR:CURRENCY=&amp;VAR:CURRSOURCE=EXSH","ARE&amp;VAR:NATFREQ=QUARTERLY&amp;VAR:RFIELD=FINALIZED&amp;VAR:DB_TYPE=&amp;VAR:UNITS=M&amp;window=popup&amp;width=450&amp;height=300&amp;START_MAXIMIZED=FALSE"}</definedName>
    <definedName name="_28__FDSAUDITLINK__" localSheetId="11" hidden="1">{"fdsup://IBCentral/FAT Viewer?action=UPDATE&amp;creator=factset&amp;DOC_NAME=fat:reuters_qtrly_source_window.fat&amp;display_string=Audit&amp;DYN_ARGS=TRUE&amp;VAR:ID1=10113710&amp;VAR:RCODE=SCSI&amp;VAR:SDATE=20080399&amp;VAR:FREQ=Quarterly&amp;VAR:RELITEM=&amp;VAR:CURRENCY=&amp;VAR:CURRSOURCE=EXSH","ARE&amp;VAR:NATFREQ=QUARTERLY&amp;VAR:RFIELD=FINALIZED&amp;VAR:DB_TYPE=&amp;VAR:UNITS=M&amp;window=popup&amp;width=450&amp;height=300&amp;START_MAXIMIZED=FALSE"}</definedName>
    <definedName name="_28__FDSAUDITLINK__" localSheetId="8" hidden="1">{"fdsup://IBCentral/FAT Viewer?action=UPDATE&amp;creator=factset&amp;DOC_NAME=fat:reuters_qtrly_source_window.fat&amp;display_string=Audit&amp;DYN_ARGS=TRUE&amp;VAR:ID1=10113710&amp;VAR:RCODE=SCSI&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10113710&amp;VAR:RCODE=SCSI&amp;VAR:SDATE=20080399&amp;VAR:FREQ=Quarterly&amp;VAR:RELITEM=&amp;VAR:CURRENCY=&amp;VAR:CURRSOURCE=EXSH","ARE&amp;VAR:NATFREQ=QUARTERLY&amp;VAR:RFIELD=FINALIZED&amp;VAR:DB_TYPE=&amp;VAR:UNITS=M&amp;window=popup&amp;width=450&amp;height=300&amp;START_MAXIMIZED=FALSE"}</definedName>
    <definedName name="_28_0Securit" localSheetId="9">[20]Acquiror!#REF!</definedName>
    <definedName name="_28_0Securit">#REF!</definedName>
    <definedName name="_29__FDSAUDITLINK__" localSheetId="9" hidden="1">{"fdsup://IBCentral/FAT Viewer?action=UPDATE&amp;creator=factset&amp;DOC_NAME=fat:reuters_annual_source_window.fat&amp;display_string=Audit&amp;DYN_ARGS=TRUE&amp;VAR:ID1=74975N10&amp;VAR:RCODE=SALES&amp;VAR:SDATE=20071299&amp;VAR:FREQ=Y&amp;VAR:RELITEM=RP&amp;VAR:CURRENCY=&amp;VAR:CURRSOURCE=EXSHARE&amp;","VAR:NATFREQ=ANNUAL&amp;VAR:RFIELD=FINALIZED&amp;VAR:DB_TYPE=&amp;VAR:UNITS=M&amp;window=popup&amp;width=450&amp;height=300&amp;START_MAXIMIZED=FALSE"}</definedName>
    <definedName name="_29__FDSAUDITLINK__" localSheetId="10" hidden="1">{"fdsup://IBCentral/FAT Viewer?action=UPDATE&amp;creator=factset&amp;DOC_NAME=fat:reuters_annual_source_window.fat&amp;display_string=Audit&amp;DYN_ARGS=TRUE&amp;VAR:ID1=74975N10&amp;VAR:RCODE=SALES&amp;VAR:SDATE=20071299&amp;VAR:FREQ=Y&amp;VAR:RELITEM=RP&amp;VAR:CURRENCY=&amp;VAR:CURRSOURCE=EXSHARE&amp;","VAR:NATFREQ=ANNUAL&amp;VAR:RFIELD=FINALIZED&amp;VAR:DB_TYPE=&amp;VAR:UNITS=M&amp;window=popup&amp;width=450&amp;height=300&amp;START_MAXIMIZED=FALSE"}</definedName>
    <definedName name="_29__FDSAUDITLINK__" localSheetId="7" hidden="1">{"fdsup://IBCentral/FAT Viewer?action=UPDATE&amp;creator=factset&amp;DOC_NAME=fat:reuters_annual_source_window.fat&amp;display_string=Audit&amp;DYN_ARGS=TRUE&amp;VAR:ID1=74975N10&amp;VAR:RCODE=SALES&amp;VAR:SDATE=20071299&amp;VAR:FREQ=Y&amp;VAR:RELITEM=RP&amp;VAR:CURRENCY=&amp;VAR:CURRSOURCE=EXSHARE&amp;","VAR:NATFREQ=ANNUAL&amp;VAR:RFIELD=FINALIZED&amp;VAR:DB_TYPE=&amp;VAR:UNITS=M&amp;window=popup&amp;width=450&amp;height=300&amp;START_MAXIMIZED=FALSE"}</definedName>
    <definedName name="_29__FDSAUDITLINK__" localSheetId="6" hidden="1">{"fdsup://IBCentral/FAT Viewer?action=UPDATE&amp;creator=factset&amp;DOC_NAME=fat:reuters_annual_source_window.fat&amp;display_string=Audit&amp;DYN_ARGS=TRUE&amp;VAR:ID1=74975N10&amp;VAR:RCODE=SALES&amp;VAR:SDATE=20071299&amp;VAR:FREQ=Y&amp;VAR:RELITEM=RP&amp;VAR:CURRENCY=&amp;VAR:CURRSOURCE=EXSHARE&amp;","VAR:NATFREQ=ANNUAL&amp;VAR:RFIELD=FINALIZED&amp;VAR:DB_TYPE=&amp;VAR:UNITS=M&amp;window=popup&amp;width=450&amp;height=300&amp;START_MAXIMIZED=FALSE"}</definedName>
    <definedName name="_29__FDSAUDITLINK__" localSheetId="11" hidden="1">{"fdsup://IBCentral/FAT Viewer?action=UPDATE&amp;creator=factset&amp;DOC_NAME=fat:reuters_annual_source_window.fat&amp;display_string=Audit&amp;DYN_ARGS=TRUE&amp;VAR:ID1=74975N10&amp;VAR:RCODE=SALES&amp;VAR:SDATE=20071299&amp;VAR:FREQ=Y&amp;VAR:RELITEM=RP&amp;VAR:CURRENCY=&amp;VAR:CURRSOURCE=EXSHARE&amp;","VAR:NATFREQ=ANNUAL&amp;VAR:RFIELD=FINALIZED&amp;VAR:DB_TYPE=&amp;VAR:UNITS=M&amp;window=popup&amp;width=450&amp;height=300&amp;START_MAXIMIZED=FALSE"}</definedName>
    <definedName name="_29__FDSAUDITLINK__" localSheetId="8" hidden="1">{"fdsup://IBCentral/FAT Viewer?action=UPDATE&amp;creator=factset&amp;DOC_NAME=fat:reuters_annual_source_window.fat&amp;display_string=Audit&amp;DYN_ARGS=TRUE&amp;VAR:ID1=74975N10&amp;VAR:RCODE=SALES&amp;VAR:SDATE=20071299&amp;VAR:FREQ=Y&amp;VAR:RELITEM=RP&amp;VAR:CURRENCY=&amp;VAR:CURRSOURCE=EXSHARE&amp;","VAR:NATFREQ=ANNUAL&amp;VAR:RFIELD=FINALIZED&amp;VAR:DB_TYPE=&amp;VAR:UNITS=M&amp;window=popup&amp;width=450&amp;height=300&amp;START_MAXIMIZED=FALSE"}</definedName>
    <definedName name="_29__FDSAUDITLINK__" hidden="1">{"fdsup://IBCentral/FAT Viewer?action=UPDATE&amp;creator=factset&amp;DOC_NAME=fat:reuters_annual_source_window.fat&amp;display_string=Audit&amp;DYN_ARGS=TRUE&amp;VAR:ID1=74975N10&amp;VAR:RCODE=SALES&amp;VAR:SDATE=20071299&amp;VAR:FREQ=Y&amp;VAR:RELITEM=RP&amp;VAR:CURRENCY=&amp;VAR:CURRSOURCE=EXSHARE&amp;","VAR:NATFREQ=ANNUAL&amp;VAR:RFIELD=FINALIZED&amp;VAR:DB_TYPE=&amp;VAR:UNITS=M&amp;window=popup&amp;width=450&amp;height=300&amp;START_MAXIMIZED=FALSE"}</definedName>
    <definedName name="_29_0Interest.C" localSheetId="9">[19]Acquiror!#REF!</definedName>
    <definedName name="_29_0Interest.C">#REF!</definedName>
    <definedName name="_29_0Securit" localSheetId="9">[20]Acquiror!#REF!</definedName>
    <definedName name="_29_0Securit">#REF!</definedName>
    <definedName name="_2bot">#REF!</definedName>
    <definedName name="_2Q94">#REF!</definedName>
    <definedName name="_2Q95">#REF!</definedName>
    <definedName name="_3__FDSAUDITLINK__" localSheetId="9"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15"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10"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16"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7"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6"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11"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8"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localSheetId="5" hidden="1">{"fdsup://Directions/FactSet Auditing Viewer?action=AUDIT_VALUE&amp;DB=129&amp;ID1=45665G30&amp;VALUEID=02001&amp;SDATE=201103&amp;PERIODTYPE=QTR_STD&amp;SCFT=3&amp;window=popup_no_bar&amp;width=385&amp;height=120&amp;START_MAXIMIZED=FALSE&amp;creator=factset&amp;display_string=Audit"}</definedName>
    <definedName name="_3__FDSAUDITLINK__" hidden="1">{"fdsup://Directions/FactSet Auditing Viewer?action=AUDIT_VALUE&amp;DB=129&amp;ID1=45665G30&amp;VALUEID=02001&amp;SDATE=201103&amp;PERIODTYPE=QTR_STD&amp;SCFT=3&amp;window=popup_no_bar&amp;width=385&amp;height=120&amp;START_MAXIMIZED=FALSE&amp;creator=factset&amp;display_string=Audit"}</definedName>
    <definedName name="_3_0Depende" localSheetId="9">[20]Acquiror!#REF!,[20]Acquiror!#REF!,[20]Acquiror!#REF!</definedName>
    <definedName name="_3_0Depende">#REF!,#REF!,#REF!</definedName>
    <definedName name="_30__FDSAUDITLINK__" localSheetId="9" hidden="1">{"fdsup://IBCentral/FAT Viewer?action=UPDATE&amp;creator=factset&amp;DOC_NAME=fat:reuters_annual_source_window.fat&amp;display_string=Audit&amp;DYN_ARGS=TRUE&amp;VAR:ID1=41130710&amp;VAR:RCODE=SALES&amp;VAR:SDATE=20071299&amp;VAR:FREQ=Y&amp;VAR:RELITEM=RP&amp;VAR:CURRENCY=&amp;VAR:CURRSOURCE=EXSHARE&amp;","VAR:NATFREQ=ANNUAL&amp;VAR:RFIELD=FINALIZED&amp;VAR:DB_TYPE=&amp;VAR:UNITS=M&amp;window=popup&amp;width=450&amp;height=300&amp;START_MAXIMIZED=FALSE"}</definedName>
    <definedName name="_30__FDSAUDITLINK__" localSheetId="10" hidden="1">{"fdsup://IBCentral/FAT Viewer?action=UPDATE&amp;creator=factset&amp;DOC_NAME=fat:reuters_annual_source_window.fat&amp;display_string=Audit&amp;DYN_ARGS=TRUE&amp;VAR:ID1=41130710&amp;VAR:RCODE=SALES&amp;VAR:SDATE=20071299&amp;VAR:FREQ=Y&amp;VAR:RELITEM=RP&amp;VAR:CURRENCY=&amp;VAR:CURRSOURCE=EXSHARE&amp;","VAR:NATFREQ=ANNUAL&amp;VAR:RFIELD=FINALIZED&amp;VAR:DB_TYPE=&amp;VAR:UNITS=M&amp;window=popup&amp;width=450&amp;height=300&amp;START_MAXIMIZED=FALSE"}</definedName>
    <definedName name="_30__FDSAUDITLINK__" localSheetId="7" hidden="1">{"fdsup://IBCentral/FAT Viewer?action=UPDATE&amp;creator=factset&amp;DOC_NAME=fat:reuters_annual_source_window.fat&amp;display_string=Audit&amp;DYN_ARGS=TRUE&amp;VAR:ID1=41130710&amp;VAR:RCODE=SALES&amp;VAR:SDATE=20071299&amp;VAR:FREQ=Y&amp;VAR:RELITEM=RP&amp;VAR:CURRENCY=&amp;VAR:CURRSOURCE=EXSHARE&amp;","VAR:NATFREQ=ANNUAL&amp;VAR:RFIELD=FINALIZED&amp;VAR:DB_TYPE=&amp;VAR:UNITS=M&amp;window=popup&amp;width=450&amp;height=300&amp;START_MAXIMIZED=FALSE"}</definedName>
    <definedName name="_30__FDSAUDITLINK__" localSheetId="6" hidden="1">{"fdsup://IBCentral/FAT Viewer?action=UPDATE&amp;creator=factset&amp;DOC_NAME=fat:reuters_annual_source_window.fat&amp;display_string=Audit&amp;DYN_ARGS=TRUE&amp;VAR:ID1=41130710&amp;VAR:RCODE=SALES&amp;VAR:SDATE=20071299&amp;VAR:FREQ=Y&amp;VAR:RELITEM=RP&amp;VAR:CURRENCY=&amp;VAR:CURRSOURCE=EXSHARE&amp;","VAR:NATFREQ=ANNUAL&amp;VAR:RFIELD=FINALIZED&amp;VAR:DB_TYPE=&amp;VAR:UNITS=M&amp;window=popup&amp;width=450&amp;height=300&amp;START_MAXIMIZED=FALSE"}</definedName>
    <definedName name="_30__FDSAUDITLINK__" localSheetId="11" hidden="1">{"fdsup://IBCentral/FAT Viewer?action=UPDATE&amp;creator=factset&amp;DOC_NAME=fat:reuters_annual_source_window.fat&amp;display_string=Audit&amp;DYN_ARGS=TRUE&amp;VAR:ID1=41130710&amp;VAR:RCODE=SALES&amp;VAR:SDATE=20071299&amp;VAR:FREQ=Y&amp;VAR:RELITEM=RP&amp;VAR:CURRENCY=&amp;VAR:CURRSOURCE=EXSHARE&amp;","VAR:NATFREQ=ANNUAL&amp;VAR:RFIELD=FINALIZED&amp;VAR:DB_TYPE=&amp;VAR:UNITS=M&amp;window=popup&amp;width=450&amp;height=300&amp;START_MAXIMIZED=FALSE"}</definedName>
    <definedName name="_30__FDSAUDITLINK__" localSheetId="8" hidden="1">{"fdsup://IBCentral/FAT Viewer?action=UPDATE&amp;creator=factset&amp;DOC_NAME=fat:reuters_annual_source_window.fat&amp;display_string=Audit&amp;DYN_ARGS=TRUE&amp;VAR:ID1=41130710&amp;VAR:RCODE=SALES&amp;VAR:SDATE=20071299&amp;VAR:FREQ=Y&amp;VAR:RELITEM=RP&amp;VAR:CURRENCY=&amp;VAR:CURRSOURCE=EXSHARE&amp;","VAR:NATFREQ=ANNUAL&amp;VAR:RFIELD=FINALIZED&amp;VAR:DB_TYPE=&amp;VAR:UNITS=M&amp;window=popup&amp;width=450&amp;height=300&amp;START_MAXIMIZED=FALSE"}</definedName>
    <definedName name="_30__FDSAUDITLINK__" hidden="1">{"fdsup://IBCentral/FAT Viewer?action=UPDATE&amp;creator=factset&amp;DOC_NAME=fat:reuters_annual_source_window.fat&amp;display_string=Audit&amp;DYN_ARGS=TRUE&amp;VAR:ID1=41130710&amp;VAR:RCODE=SALES&amp;VAR:SDATE=20071299&amp;VAR:FREQ=Y&amp;VAR:RELITEM=RP&amp;VAR:CURRENCY=&amp;VAR:CURRSOURCE=EXSHARE&amp;","VAR:NATFREQ=ANNUAL&amp;VAR:RFIELD=FINALIZED&amp;VAR:DB_TYPE=&amp;VAR:UNITS=M&amp;window=popup&amp;width=450&amp;height=300&amp;START_MAXIMIZED=FALSE"}</definedName>
    <definedName name="_30_0Interest.C" localSheetId="9">[19]Acquiror!#REF!</definedName>
    <definedName name="_30_0Interest.C">#REF!</definedName>
    <definedName name="_31__FDSAUDITLINK__" localSheetId="9" hidden="1">{"fdsup://IBCentral/FAT Viewer?action=UPDATE&amp;creator=factset&amp;DOC_NAME=fat:reuters_annual_source_window.fat&amp;display_string=Audit&amp;DYN_ARGS=TRUE&amp;VAR:ID1=85916J10&amp;VAR:RCODE=SALES&amp;VAR:SDATE=20071299&amp;VAR:FREQ=Y&amp;VAR:RELITEM=RP&amp;VAR:CURRENCY=&amp;VAR:CURRSOURCE=EXSHARE&amp;","VAR:NATFREQ=ANNUAL&amp;VAR:RFIELD=FINALIZED&amp;VAR:DB_TYPE=&amp;VAR:UNITS=M&amp;window=popup&amp;width=450&amp;height=300&amp;START_MAXIMIZED=FALSE"}</definedName>
    <definedName name="_31__FDSAUDITLINK__" localSheetId="10" hidden="1">{"fdsup://IBCentral/FAT Viewer?action=UPDATE&amp;creator=factset&amp;DOC_NAME=fat:reuters_annual_source_window.fat&amp;display_string=Audit&amp;DYN_ARGS=TRUE&amp;VAR:ID1=85916J10&amp;VAR:RCODE=SALES&amp;VAR:SDATE=20071299&amp;VAR:FREQ=Y&amp;VAR:RELITEM=RP&amp;VAR:CURRENCY=&amp;VAR:CURRSOURCE=EXSHARE&amp;","VAR:NATFREQ=ANNUAL&amp;VAR:RFIELD=FINALIZED&amp;VAR:DB_TYPE=&amp;VAR:UNITS=M&amp;window=popup&amp;width=450&amp;height=300&amp;START_MAXIMIZED=FALSE"}</definedName>
    <definedName name="_31__FDSAUDITLINK__" localSheetId="7" hidden="1">{"fdsup://IBCentral/FAT Viewer?action=UPDATE&amp;creator=factset&amp;DOC_NAME=fat:reuters_annual_source_window.fat&amp;display_string=Audit&amp;DYN_ARGS=TRUE&amp;VAR:ID1=85916J10&amp;VAR:RCODE=SALES&amp;VAR:SDATE=20071299&amp;VAR:FREQ=Y&amp;VAR:RELITEM=RP&amp;VAR:CURRENCY=&amp;VAR:CURRSOURCE=EXSHARE&amp;","VAR:NATFREQ=ANNUAL&amp;VAR:RFIELD=FINALIZED&amp;VAR:DB_TYPE=&amp;VAR:UNITS=M&amp;window=popup&amp;width=450&amp;height=300&amp;START_MAXIMIZED=FALSE"}</definedName>
    <definedName name="_31__FDSAUDITLINK__" localSheetId="6" hidden="1">{"fdsup://IBCentral/FAT Viewer?action=UPDATE&amp;creator=factset&amp;DOC_NAME=fat:reuters_annual_source_window.fat&amp;display_string=Audit&amp;DYN_ARGS=TRUE&amp;VAR:ID1=85916J10&amp;VAR:RCODE=SALES&amp;VAR:SDATE=20071299&amp;VAR:FREQ=Y&amp;VAR:RELITEM=RP&amp;VAR:CURRENCY=&amp;VAR:CURRSOURCE=EXSHARE&amp;","VAR:NATFREQ=ANNUAL&amp;VAR:RFIELD=FINALIZED&amp;VAR:DB_TYPE=&amp;VAR:UNITS=M&amp;window=popup&amp;width=450&amp;height=300&amp;START_MAXIMIZED=FALSE"}</definedName>
    <definedName name="_31__FDSAUDITLINK__" localSheetId="11" hidden="1">{"fdsup://IBCentral/FAT Viewer?action=UPDATE&amp;creator=factset&amp;DOC_NAME=fat:reuters_annual_source_window.fat&amp;display_string=Audit&amp;DYN_ARGS=TRUE&amp;VAR:ID1=85916J10&amp;VAR:RCODE=SALES&amp;VAR:SDATE=20071299&amp;VAR:FREQ=Y&amp;VAR:RELITEM=RP&amp;VAR:CURRENCY=&amp;VAR:CURRSOURCE=EXSHARE&amp;","VAR:NATFREQ=ANNUAL&amp;VAR:RFIELD=FINALIZED&amp;VAR:DB_TYPE=&amp;VAR:UNITS=M&amp;window=popup&amp;width=450&amp;height=300&amp;START_MAXIMIZED=FALSE"}</definedName>
    <definedName name="_31__FDSAUDITLINK__" localSheetId="8" hidden="1">{"fdsup://IBCentral/FAT Viewer?action=UPDATE&amp;creator=factset&amp;DOC_NAME=fat:reuters_annual_source_window.fat&amp;display_string=Audit&amp;DYN_ARGS=TRUE&amp;VAR:ID1=85916J10&amp;VAR:RCODE=SALES&amp;VAR:SDATE=20071299&amp;VAR:FREQ=Y&amp;VAR:RELITEM=RP&amp;VAR:CURRENCY=&amp;VAR:CURRSOURCE=EXSHARE&amp;","VAR:NATFREQ=ANNUAL&amp;VAR:RFIELD=FINALIZED&amp;VAR:DB_TYPE=&amp;VAR:UNITS=M&amp;window=popup&amp;width=450&amp;height=300&amp;START_MAXIMIZED=FALSE"}</definedName>
    <definedName name="_31__FDSAUDITLINK__" hidden="1">{"fdsup://IBCentral/FAT Viewer?action=UPDATE&amp;creator=factset&amp;DOC_NAME=fat:reuters_annual_source_window.fat&amp;display_string=Audit&amp;DYN_ARGS=TRUE&amp;VAR:ID1=85916J10&amp;VAR:RCODE=SALES&amp;VAR:SDATE=20071299&amp;VAR:FREQ=Y&amp;VAR:RELITEM=RP&amp;VAR:CURRENCY=&amp;VAR:CURRSOURCE=EXSHARE&amp;","VAR:NATFREQ=ANNUAL&amp;VAR:RFIELD=FINALIZED&amp;VAR:DB_TYPE=&amp;VAR:UNITS=M&amp;window=popup&amp;width=450&amp;height=300&amp;START_MAXIMIZED=FALSE"}</definedName>
    <definedName name="_31_0Interest.C" localSheetId="9">[19]Acquiror!#REF!</definedName>
    <definedName name="_31_0Interest.C">#REF!</definedName>
    <definedName name="_32__FDSAUDITLINK__" localSheetId="9" hidden="1">{"fdsup://IBCentral/FAT Viewer?action=UPDATE&amp;creator=factset&amp;DOC_NAME=fat:reuters_annual_source_window.fat&amp;display_string=Audit&amp;DYN_ARGS=TRUE&amp;VAR:ID1=88517530&amp;VAR:RCODE=SALES&amp;VAR:SDATE=20071299&amp;VAR:FREQ=Y&amp;VAR:RELITEM=RP&amp;VAR:CURRENCY=&amp;VAR:CURRSOURCE=EXSHARE&amp;","VAR:NATFREQ=ANNUAL&amp;VAR:RFIELD=FINALIZED&amp;VAR:DB_TYPE=&amp;VAR:UNITS=M&amp;window=popup&amp;width=450&amp;height=300&amp;START_MAXIMIZED=FALSE"}</definedName>
    <definedName name="_32__FDSAUDITLINK__" localSheetId="10" hidden="1">{"fdsup://IBCentral/FAT Viewer?action=UPDATE&amp;creator=factset&amp;DOC_NAME=fat:reuters_annual_source_window.fat&amp;display_string=Audit&amp;DYN_ARGS=TRUE&amp;VAR:ID1=88517530&amp;VAR:RCODE=SALES&amp;VAR:SDATE=20071299&amp;VAR:FREQ=Y&amp;VAR:RELITEM=RP&amp;VAR:CURRENCY=&amp;VAR:CURRSOURCE=EXSHARE&amp;","VAR:NATFREQ=ANNUAL&amp;VAR:RFIELD=FINALIZED&amp;VAR:DB_TYPE=&amp;VAR:UNITS=M&amp;window=popup&amp;width=450&amp;height=300&amp;START_MAXIMIZED=FALSE"}</definedName>
    <definedName name="_32__FDSAUDITLINK__" localSheetId="7" hidden="1">{"fdsup://IBCentral/FAT Viewer?action=UPDATE&amp;creator=factset&amp;DOC_NAME=fat:reuters_annual_source_window.fat&amp;display_string=Audit&amp;DYN_ARGS=TRUE&amp;VAR:ID1=88517530&amp;VAR:RCODE=SALES&amp;VAR:SDATE=20071299&amp;VAR:FREQ=Y&amp;VAR:RELITEM=RP&amp;VAR:CURRENCY=&amp;VAR:CURRSOURCE=EXSHARE&amp;","VAR:NATFREQ=ANNUAL&amp;VAR:RFIELD=FINALIZED&amp;VAR:DB_TYPE=&amp;VAR:UNITS=M&amp;window=popup&amp;width=450&amp;height=300&amp;START_MAXIMIZED=FALSE"}</definedName>
    <definedName name="_32__FDSAUDITLINK__" localSheetId="6" hidden="1">{"fdsup://IBCentral/FAT Viewer?action=UPDATE&amp;creator=factset&amp;DOC_NAME=fat:reuters_annual_source_window.fat&amp;display_string=Audit&amp;DYN_ARGS=TRUE&amp;VAR:ID1=88517530&amp;VAR:RCODE=SALES&amp;VAR:SDATE=20071299&amp;VAR:FREQ=Y&amp;VAR:RELITEM=RP&amp;VAR:CURRENCY=&amp;VAR:CURRSOURCE=EXSHARE&amp;","VAR:NATFREQ=ANNUAL&amp;VAR:RFIELD=FINALIZED&amp;VAR:DB_TYPE=&amp;VAR:UNITS=M&amp;window=popup&amp;width=450&amp;height=300&amp;START_MAXIMIZED=FALSE"}</definedName>
    <definedName name="_32__FDSAUDITLINK__" localSheetId="11" hidden="1">{"fdsup://IBCentral/FAT Viewer?action=UPDATE&amp;creator=factset&amp;DOC_NAME=fat:reuters_annual_source_window.fat&amp;display_string=Audit&amp;DYN_ARGS=TRUE&amp;VAR:ID1=88517530&amp;VAR:RCODE=SALES&amp;VAR:SDATE=20071299&amp;VAR:FREQ=Y&amp;VAR:RELITEM=RP&amp;VAR:CURRENCY=&amp;VAR:CURRSOURCE=EXSHARE&amp;","VAR:NATFREQ=ANNUAL&amp;VAR:RFIELD=FINALIZED&amp;VAR:DB_TYPE=&amp;VAR:UNITS=M&amp;window=popup&amp;width=450&amp;height=300&amp;START_MAXIMIZED=FALSE"}</definedName>
    <definedName name="_32__FDSAUDITLINK__" localSheetId="8" hidden="1">{"fdsup://IBCentral/FAT Viewer?action=UPDATE&amp;creator=factset&amp;DOC_NAME=fat:reuters_annual_source_window.fat&amp;display_string=Audit&amp;DYN_ARGS=TRUE&amp;VAR:ID1=88517530&amp;VAR:RCODE=SALES&amp;VAR:SDATE=20071299&amp;VAR:FREQ=Y&amp;VAR:RELITEM=RP&amp;VAR:CURRENCY=&amp;VAR:CURRSOURCE=EXSHARE&amp;","VAR:NATFREQ=ANNUAL&amp;VAR:RFIELD=FINALIZED&amp;VAR:DB_TYPE=&amp;VAR:UNITS=M&amp;window=popup&amp;width=450&amp;height=300&amp;START_MAXIMIZED=FALSE"}</definedName>
    <definedName name="_32__FDSAUDITLINK__" hidden="1">{"fdsup://IBCentral/FAT Viewer?action=UPDATE&amp;creator=factset&amp;DOC_NAME=fat:reuters_annual_source_window.fat&amp;display_string=Audit&amp;DYN_ARGS=TRUE&amp;VAR:ID1=88517530&amp;VAR:RCODE=SALES&amp;VAR:SDATE=20071299&amp;VAR:FREQ=Y&amp;VAR:RELITEM=RP&amp;VAR:CURRENCY=&amp;VAR:CURRSOURCE=EXSHARE&amp;","VAR:NATFREQ=ANNUAL&amp;VAR:RFIELD=FINALIZED&amp;VAR:DB_TYPE=&amp;VAR:UNITS=M&amp;window=popup&amp;width=450&amp;height=300&amp;START_MAXIMIZED=FALSE"}</definedName>
    <definedName name="_32_0Interest.C" localSheetId="9">[19]Acquiror!#REF!</definedName>
    <definedName name="_32_0Interest.C">#REF!</definedName>
    <definedName name="_32_0Unhide.Ra" localSheetId="9">[20]Acquiror!#REF!</definedName>
    <definedName name="_32_0Unhide.Ra">#REF!</definedName>
    <definedName name="_33__FDSAUDITLINK__" localSheetId="9" hidden="1">{"fdsup://IBCentral/FAT Viewer?action=UPDATE&amp;creator=factset&amp;DOC_NAME=fat:reuters_annual_source_window.fat&amp;display_string=Audit&amp;DYN_ARGS=TRUE&amp;VAR:ID1=06738310&amp;VAR:RCODE=SALES&amp;VAR:SDATE=20071299&amp;VAR:FREQ=Y&amp;VAR:RELITEM=RP&amp;VAR:CURRENCY=&amp;VAR:CURRSOURCE=EXSHARE&amp;","VAR:NATFREQ=ANNUAL&amp;VAR:RFIELD=FINALIZED&amp;VAR:DB_TYPE=&amp;VAR:UNITS=M&amp;window=popup&amp;width=450&amp;height=300&amp;START_MAXIMIZED=FALSE"}</definedName>
    <definedName name="_33__FDSAUDITLINK__" localSheetId="10" hidden="1">{"fdsup://IBCentral/FAT Viewer?action=UPDATE&amp;creator=factset&amp;DOC_NAME=fat:reuters_annual_source_window.fat&amp;display_string=Audit&amp;DYN_ARGS=TRUE&amp;VAR:ID1=06738310&amp;VAR:RCODE=SALES&amp;VAR:SDATE=20071299&amp;VAR:FREQ=Y&amp;VAR:RELITEM=RP&amp;VAR:CURRENCY=&amp;VAR:CURRSOURCE=EXSHARE&amp;","VAR:NATFREQ=ANNUAL&amp;VAR:RFIELD=FINALIZED&amp;VAR:DB_TYPE=&amp;VAR:UNITS=M&amp;window=popup&amp;width=450&amp;height=300&amp;START_MAXIMIZED=FALSE"}</definedName>
    <definedName name="_33__FDSAUDITLINK__" localSheetId="7" hidden="1">{"fdsup://IBCentral/FAT Viewer?action=UPDATE&amp;creator=factset&amp;DOC_NAME=fat:reuters_annual_source_window.fat&amp;display_string=Audit&amp;DYN_ARGS=TRUE&amp;VAR:ID1=06738310&amp;VAR:RCODE=SALES&amp;VAR:SDATE=20071299&amp;VAR:FREQ=Y&amp;VAR:RELITEM=RP&amp;VAR:CURRENCY=&amp;VAR:CURRSOURCE=EXSHARE&amp;","VAR:NATFREQ=ANNUAL&amp;VAR:RFIELD=FINALIZED&amp;VAR:DB_TYPE=&amp;VAR:UNITS=M&amp;window=popup&amp;width=450&amp;height=300&amp;START_MAXIMIZED=FALSE"}</definedName>
    <definedName name="_33__FDSAUDITLINK__" localSheetId="6" hidden="1">{"fdsup://IBCentral/FAT Viewer?action=UPDATE&amp;creator=factset&amp;DOC_NAME=fat:reuters_annual_source_window.fat&amp;display_string=Audit&amp;DYN_ARGS=TRUE&amp;VAR:ID1=06738310&amp;VAR:RCODE=SALES&amp;VAR:SDATE=20071299&amp;VAR:FREQ=Y&amp;VAR:RELITEM=RP&amp;VAR:CURRENCY=&amp;VAR:CURRSOURCE=EXSHARE&amp;","VAR:NATFREQ=ANNUAL&amp;VAR:RFIELD=FINALIZED&amp;VAR:DB_TYPE=&amp;VAR:UNITS=M&amp;window=popup&amp;width=450&amp;height=300&amp;START_MAXIMIZED=FALSE"}</definedName>
    <definedName name="_33__FDSAUDITLINK__" localSheetId="11" hidden="1">{"fdsup://IBCentral/FAT Viewer?action=UPDATE&amp;creator=factset&amp;DOC_NAME=fat:reuters_annual_source_window.fat&amp;display_string=Audit&amp;DYN_ARGS=TRUE&amp;VAR:ID1=06738310&amp;VAR:RCODE=SALES&amp;VAR:SDATE=20071299&amp;VAR:FREQ=Y&amp;VAR:RELITEM=RP&amp;VAR:CURRENCY=&amp;VAR:CURRSOURCE=EXSHARE&amp;","VAR:NATFREQ=ANNUAL&amp;VAR:RFIELD=FINALIZED&amp;VAR:DB_TYPE=&amp;VAR:UNITS=M&amp;window=popup&amp;width=450&amp;height=300&amp;START_MAXIMIZED=FALSE"}</definedName>
    <definedName name="_33__FDSAUDITLINK__" localSheetId="8" hidden="1">{"fdsup://IBCentral/FAT Viewer?action=UPDATE&amp;creator=factset&amp;DOC_NAME=fat:reuters_annual_source_window.fat&amp;display_string=Audit&amp;DYN_ARGS=TRUE&amp;VAR:ID1=06738310&amp;VAR:RCODE=SALES&amp;VAR:SDATE=20071299&amp;VAR:FREQ=Y&amp;VAR:RELITEM=RP&amp;VAR:CURRENCY=&amp;VAR:CURRSOURCE=EXSHARE&amp;","VAR:NATFREQ=ANNUAL&amp;VAR:RFIELD=FINALIZED&amp;VAR:DB_TYPE=&amp;VAR:UNITS=M&amp;window=popup&amp;width=450&amp;height=300&amp;START_MAXIMIZED=FALSE"}</definedName>
    <definedName name="_33__FDSAUDITLINK__" hidden="1">{"fdsup://IBCentral/FAT Viewer?action=UPDATE&amp;creator=factset&amp;DOC_NAME=fat:reuters_annual_source_window.fat&amp;display_string=Audit&amp;DYN_ARGS=TRUE&amp;VAR:ID1=06738310&amp;VAR:RCODE=SALES&amp;VAR:SDATE=20071299&amp;VAR:FREQ=Y&amp;VAR:RELITEM=RP&amp;VAR:CURRENCY=&amp;VAR:CURRSOURCE=EXSHARE&amp;","VAR:NATFREQ=ANNUAL&amp;VAR:RFIELD=FINALIZED&amp;VAR:DB_TYPE=&amp;VAR:UNITS=M&amp;window=popup&amp;width=450&amp;height=300&amp;START_MAXIMIZED=FALSE"}</definedName>
    <definedName name="_33_0Unhide.Ra" localSheetId="9">[20]Acquiror!#REF!</definedName>
    <definedName name="_33_0Unhide.Ra">#REF!</definedName>
    <definedName name="_34__FDSAUDITLINK__" localSheetId="9" hidden="1">{"fdsup://IBCentral/FAT Viewer?action=UPDATE&amp;creator=factset&amp;DOC_NAME=fat:reuters_annual_source_window.fat&amp;display_string=Audit&amp;DYN_ARGS=TRUE&amp;VAR:ID1=30064E10&amp;VAR:RCODE=SALES&amp;VAR:SDATE=20071299&amp;VAR:FREQ=Y&amp;VAR:RELITEM=RP&amp;VAR:CURRENCY=&amp;VAR:CURRSOURCE=EXSHARE&amp;","VAR:NATFREQ=ANNUAL&amp;VAR:RFIELD=FINALIZED&amp;VAR:DB_TYPE=&amp;VAR:UNITS=M&amp;window=popup&amp;width=450&amp;height=300&amp;START_MAXIMIZED=FALSE"}</definedName>
    <definedName name="_34__FDSAUDITLINK__" localSheetId="10" hidden="1">{"fdsup://IBCentral/FAT Viewer?action=UPDATE&amp;creator=factset&amp;DOC_NAME=fat:reuters_annual_source_window.fat&amp;display_string=Audit&amp;DYN_ARGS=TRUE&amp;VAR:ID1=30064E10&amp;VAR:RCODE=SALES&amp;VAR:SDATE=20071299&amp;VAR:FREQ=Y&amp;VAR:RELITEM=RP&amp;VAR:CURRENCY=&amp;VAR:CURRSOURCE=EXSHARE&amp;","VAR:NATFREQ=ANNUAL&amp;VAR:RFIELD=FINALIZED&amp;VAR:DB_TYPE=&amp;VAR:UNITS=M&amp;window=popup&amp;width=450&amp;height=300&amp;START_MAXIMIZED=FALSE"}</definedName>
    <definedName name="_34__FDSAUDITLINK__" localSheetId="7" hidden="1">{"fdsup://IBCentral/FAT Viewer?action=UPDATE&amp;creator=factset&amp;DOC_NAME=fat:reuters_annual_source_window.fat&amp;display_string=Audit&amp;DYN_ARGS=TRUE&amp;VAR:ID1=30064E10&amp;VAR:RCODE=SALES&amp;VAR:SDATE=20071299&amp;VAR:FREQ=Y&amp;VAR:RELITEM=RP&amp;VAR:CURRENCY=&amp;VAR:CURRSOURCE=EXSHARE&amp;","VAR:NATFREQ=ANNUAL&amp;VAR:RFIELD=FINALIZED&amp;VAR:DB_TYPE=&amp;VAR:UNITS=M&amp;window=popup&amp;width=450&amp;height=300&amp;START_MAXIMIZED=FALSE"}</definedName>
    <definedName name="_34__FDSAUDITLINK__" localSheetId="6" hidden="1">{"fdsup://IBCentral/FAT Viewer?action=UPDATE&amp;creator=factset&amp;DOC_NAME=fat:reuters_annual_source_window.fat&amp;display_string=Audit&amp;DYN_ARGS=TRUE&amp;VAR:ID1=30064E10&amp;VAR:RCODE=SALES&amp;VAR:SDATE=20071299&amp;VAR:FREQ=Y&amp;VAR:RELITEM=RP&amp;VAR:CURRENCY=&amp;VAR:CURRSOURCE=EXSHARE&amp;","VAR:NATFREQ=ANNUAL&amp;VAR:RFIELD=FINALIZED&amp;VAR:DB_TYPE=&amp;VAR:UNITS=M&amp;window=popup&amp;width=450&amp;height=300&amp;START_MAXIMIZED=FALSE"}</definedName>
    <definedName name="_34__FDSAUDITLINK__" localSheetId="11" hidden="1">{"fdsup://IBCentral/FAT Viewer?action=UPDATE&amp;creator=factset&amp;DOC_NAME=fat:reuters_annual_source_window.fat&amp;display_string=Audit&amp;DYN_ARGS=TRUE&amp;VAR:ID1=30064E10&amp;VAR:RCODE=SALES&amp;VAR:SDATE=20071299&amp;VAR:FREQ=Y&amp;VAR:RELITEM=RP&amp;VAR:CURRENCY=&amp;VAR:CURRSOURCE=EXSHARE&amp;","VAR:NATFREQ=ANNUAL&amp;VAR:RFIELD=FINALIZED&amp;VAR:DB_TYPE=&amp;VAR:UNITS=M&amp;window=popup&amp;width=450&amp;height=300&amp;START_MAXIMIZED=FALSE"}</definedName>
    <definedName name="_34__FDSAUDITLINK__" localSheetId="8" hidden="1">{"fdsup://IBCentral/FAT Viewer?action=UPDATE&amp;creator=factset&amp;DOC_NAME=fat:reuters_annual_source_window.fat&amp;display_string=Audit&amp;DYN_ARGS=TRUE&amp;VAR:ID1=30064E10&amp;VAR:RCODE=SALES&amp;VAR:SDATE=20071299&amp;VAR:FREQ=Y&amp;VAR:RELITEM=RP&amp;VAR:CURRENCY=&amp;VAR:CURRSOURCE=EXSHARE&amp;","VAR:NATFREQ=ANNUAL&amp;VAR:RFIELD=FINALIZED&amp;VAR:DB_TYPE=&amp;VAR:UNITS=M&amp;window=popup&amp;width=450&amp;height=300&amp;START_MAXIMIZED=FALSE"}</definedName>
    <definedName name="_34__FDSAUDITLINK__" hidden="1">{"fdsup://IBCentral/FAT Viewer?action=UPDATE&amp;creator=factset&amp;DOC_NAME=fat:reuters_annual_source_window.fat&amp;display_string=Audit&amp;DYN_ARGS=TRUE&amp;VAR:ID1=30064E10&amp;VAR:RCODE=SALES&amp;VAR:SDATE=20071299&amp;VAR:FREQ=Y&amp;VAR:RELITEM=RP&amp;VAR:CURRENCY=&amp;VAR:CURRSOURCE=EXSHARE&amp;","VAR:NATFREQ=ANNUAL&amp;VAR:RFIELD=FINALIZED&amp;VAR:DB_TYPE=&amp;VAR:UNITS=M&amp;window=popup&amp;width=450&amp;height=300&amp;START_MAXIMIZED=FALSE"}</definedName>
    <definedName name="_35__FDSAUDITLINK__" localSheetId="9" hidden="1">{"fdsup://IBCentral/FAT Viewer?action=UPDATE&amp;creator=factset&amp;DOC_NAME=fat:reuters_annual_source_window.fat&amp;display_string=Audit&amp;DYN_ARGS=TRUE&amp;VAR:ID1=26928A20&amp;VAR:RCODE=SALES&amp;VAR:SDATE=20071299&amp;VAR:FREQ=Y&amp;VAR:RELITEM=RP&amp;VAR:CURRENCY=&amp;VAR:CURRSOURCE=EXSHARE&amp;","VAR:NATFREQ=ANNUAL&amp;VAR:RFIELD=FINALIZED&amp;VAR:DB_TYPE=&amp;VAR:UNITS=M&amp;window=popup&amp;width=450&amp;height=300&amp;START_MAXIMIZED=FALSE"}</definedName>
    <definedName name="_35__FDSAUDITLINK__" localSheetId="10" hidden="1">{"fdsup://IBCentral/FAT Viewer?action=UPDATE&amp;creator=factset&amp;DOC_NAME=fat:reuters_annual_source_window.fat&amp;display_string=Audit&amp;DYN_ARGS=TRUE&amp;VAR:ID1=26928A20&amp;VAR:RCODE=SALES&amp;VAR:SDATE=20071299&amp;VAR:FREQ=Y&amp;VAR:RELITEM=RP&amp;VAR:CURRENCY=&amp;VAR:CURRSOURCE=EXSHARE&amp;","VAR:NATFREQ=ANNUAL&amp;VAR:RFIELD=FINALIZED&amp;VAR:DB_TYPE=&amp;VAR:UNITS=M&amp;window=popup&amp;width=450&amp;height=300&amp;START_MAXIMIZED=FALSE"}</definedName>
    <definedName name="_35__FDSAUDITLINK__" localSheetId="7" hidden="1">{"fdsup://IBCentral/FAT Viewer?action=UPDATE&amp;creator=factset&amp;DOC_NAME=fat:reuters_annual_source_window.fat&amp;display_string=Audit&amp;DYN_ARGS=TRUE&amp;VAR:ID1=26928A20&amp;VAR:RCODE=SALES&amp;VAR:SDATE=20071299&amp;VAR:FREQ=Y&amp;VAR:RELITEM=RP&amp;VAR:CURRENCY=&amp;VAR:CURRSOURCE=EXSHARE&amp;","VAR:NATFREQ=ANNUAL&amp;VAR:RFIELD=FINALIZED&amp;VAR:DB_TYPE=&amp;VAR:UNITS=M&amp;window=popup&amp;width=450&amp;height=300&amp;START_MAXIMIZED=FALSE"}</definedName>
    <definedName name="_35__FDSAUDITLINK__" localSheetId="6" hidden="1">{"fdsup://IBCentral/FAT Viewer?action=UPDATE&amp;creator=factset&amp;DOC_NAME=fat:reuters_annual_source_window.fat&amp;display_string=Audit&amp;DYN_ARGS=TRUE&amp;VAR:ID1=26928A20&amp;VAR:RCODE=SALES&amp;VAR:SDATE=20071299&amp;VAR:FREQ=Y&amp;VAR:RELITEM=RP&amp;VAR:CURRENCY=&amp;VAR:CURRSOURCE=EXSHARE&amp;","VAR:NATFREQ=ANNUAL&amp;VAR:RFIELD=FINALIZED&amp;VAR:DB_TYPE=&amp;VAR:UNITS=M&amp;window=popup&amp;width=450&amp;height=300&amp;START_MAXIMIZED=FALSE"}</definedName>
    <definedName name="_35__FDSAUDITLINK__" localSheetId="11" hidden="1">{"fdsup://IBCentral/FAT Viewer?action=UPDATE&amp;creator=factset&amp;DOC_NAME=fat:reuters_annual_source_window.fat&amp;display_string=Audit&amp;DYN_ARGS=TRUE&amp;VAR:ID1=26928A20&amp;VAR:RCODE=SALES&amp;VAR:SDATE=20071299&amp;VAR:FREQ=Y&amp;VAR:RELITEM=RP&amp;VAR:CURRENCY=&amp;VAR:CURRSOURCE=EXSHARE&amp;","VAR:NATFREQ=ANNUAL&amp;VAR:RFIELD=FINALIZED&amp;VAR:DB_TYPE=&amp;VAR:UNITS=M&amp;window=popup&amp;width=450&amp;height=300&amp;START_MAXIMIZED=FALSE"}</definedName>
    <definedName name="_35__FDSAUDITLINK__" localSheetId="8" hidden="1">{"fdsup://IBCentral/FAT Viewer?action=UPDATE&amp;creator=factset&amp;DOC_NAME=fat:reuters_annual_source_window.fat&amp;display_string=Audit&amp;DYN_ARGS=TRUE&amp;VAR:ID1=26928A20&amp;VAR:RCODE=SALES&amp;VAR:SDATE=20071299&amp;VAR:FREQ=Y&amp;VAR:RELITEM=RP&amp;VAR:CURRENCY=&amp;VAR:CURRSOURCE=EXSHARE&amp;","VAR:NATFREQ=ANNUAL&amp;VAR:RFIELD=FINALIZED&amp;VAR:DB_TYPE=&amp;VAR:UNITS=M&amp;window=popup&amp;width=450&amp;height=300&amp;START_MAXIMIZED=FALSE"}</definedName>
    <definedName name="_35__FDSAUDITLINK__" hidden="1">{"fdsup://IBCentral/FAT Viewer?action=UPDATE&amp;creator=factset&amp;DOC_NAME=fat:reuters_annual_source_window.fat&amp;display_string=Audit&amp;DYN_ARGS=TRUE&amp;VAR:ID1=26928A20&amp;VAR:RCODE=SALES&amp;VAR:SDATE=20071299&amp;VAR:FREQ=Y&amp;VAR:RELITEM=RP&amp;VAR:CURRENCY=&amp;VAR:CURRSOURCE=EXSHARE&amp;","VAR:NATFREQ=ANNUAL&amp;VAR:RFIELD=FINALIZED&amp;VAR:DB_TYPE=&amp;VAR:UNITS=M&amp;window=popup&amp;width=450&amp;height=300&amp;START_MAXIMIZED=FALSE"}</definedName>
    <definedName name="_36__FDSAUDITLINK__" localSheetId="9" hidden="1">{"fdsup://IBCentral/FAT Viewer?action=UPDATE&amp;creator=factset&amp;DOC_NAME=fat:reuters_annual_source_window.fat&amp;display_string=Audit&amp;DYN_ARGS=TRUE&amp;VAR:ID1=92864510&amp;VAR:RCODE=SALES&amp;VAR:SDATE=20071299&amp;VAR:FREQ=Y&amp;VAR:RELITEM=RP&amp;VAR:CURRENCY=&amp;VAR:CURRSOURCE=EXSHARE&amp;","VAR:NATFREQ=ANNUAL&amp;VAR:RFIELD=FINALIZED&amp;VAR:DB_TYPE=&amp;VAR:UNITS=M&amp;window=popup&amp;width=450&amp;height=300&amp;START_MAXIMIZED=FALSE"}</definedName>
    <definedName name="_36__FDSAUDITLINK__" localSheetId="10" hidden="1">{"fdsup://IBCentral/FAT Viewer?action=UPDATE&amp;creator=factset&amp;DOC_NAME=fat:reuters_annual_source_window.fat&amp;display_string=Audit&amp;DYN_ARGS=TRUE&amp;VAR:ID1=92864510&amp;VAR:RCODE=SALES&amp;VAR:SDATE=20071299&amp;VAR:FREQ=Y&amp;VAR:RELITEM=RP&amp;VAR:CURRENCY=&amp;VAR:CURRSOURCE=EXSHARE&amp;","VAR:NATFREQ=ANNUAL&amp;VAR:RFIELD=FINALIZED&amp;VAR:DB_TYPE=&amp;VAR:UNITS=M&amp;window=popup&amp;width=450&amp;height=300&amp;START_MAXIMIZED=FALSE"}</definedName>
    <definedName name="_36__FDSAUDITLINK__" localSheetId="7" hidden="1">{"fdsup://IBCentral/FAT Viewer?action=UPDATE&amp;creator=factset&amp;DOC_NAME=fat:reuters_annual_source_window.fat&amp;display_string=Audit&amp;DYN_ARGS=TRUE&amp;VAR:ID1=92864510&amp;VAR:RCODE=SALES&amp;VAR:SDATE=20071299&amp;VAR:FREQ=Y&amp;VAR:RELITEM=RP&amp;VAR:CURRENCY=&amp;VAR:CURRSOURCE=EXSHARE&amp;","VAR:NATFREQ=ANNUAL&amp;VAR:RFIELD=FINALIZED&amp;VAR:DB_TYPE=&amp;VAR:UNITS=M&amp;window=popup&amp;width=450&amp;height=300&amp;START_MAXIMIZED=FALSE"}</definedName>
    <definedName name="_36__FDSAUDITLINK__" localSheetId="6" hidden="1">{"fdsup://IBCentral/FAT Viewer?action=UPDATE&amp;creator=factset&amp;DOC_NAME=fat:reuters_annual_source_window.fat&amp;display_string=Audit&amp;DYN_ARGS=TRUE&amp;VAR:ID1=92864510&amp;VAR:RCODE=SALES&amp;VAR:SDATE=20071299&amp;VAR:FREQ=Y&amp;VAR:RELITEM=RP&amp;VAR:CURRENCY=&amp;VAR:CURRSOURCE=EXSHARE&amp;","VAR:NATFREQ=ANNUAL&amp;VAR:RFIELD=FINALIZED&amp;VAR:DB_TYPE=&amp;VAR:UNITS=M&amp;window=popup&amp;width=450&amp;height=300&amp;START_MAXIMIZED=FALSE"}</definedName>
    <definedName name="_36__FDSAUDITLINK__" localSheetId="11" hidden="1">{"fdsup://IBCentral/FAT Viewer?action=UPDATE&amp;creator=factset&amp;DOC_NAME=fat:reuters_annual_source_window.fat&amp;display_string=Audit&amp;DYN_ARGS=TRUE&amp;VAR:ID1=92864510&amp;VAR:RCODE=SALES&amp;VAR:SDATE=20071299&amp;VAR:FREQ=Y&amp;VAR:RELITEM=RP&amp;VAR:CURRENCY=&amp;VAR:CURRSOURCE=EXSHARE&amp;","VAR:NATFREQ=ANNUAL&amp;VAR:RFIELD=FINALIZED&amp;VAR:DB_TYPE=&amp;VAR:UNITS=M&amp;window=popup&amp;width=450&amp;height=300&amp;START_MAXIMIZED=FALSE"}</definedName>
    <definedName name="_36__FDSAUDITLINK__" localSheetId="8" hidden="1">{"fdsup://IBCentral/FAT Viewer?action=UPDATE&amp;creator=factset&amp;DOC_NAME=fat:reuters_annual_source_window.fat&amp;display_string=Audit&amp;DYN_ARGS=TRUE&amp;VAR:ID1=92864510&amp;VAR:RCODE=SALES&amp;VAR:SDATE=20071299&amp;VAR:FREQ=Y&amp;VAR:RELITEM=RP&amp;VAR:CURRENCY=&amp;VAR:CURRSOURCE=EXSHARE&amp;","VAR:NATFREQ=ANNUAL&amp;VAR:RFIELD=FINALIZED&amp;VAR:DB_TYPE=&amp;VAR:UNITS=M&amp;window=popup&amp;width=450&amp;height=300&amp;START_MAXIMIZED=FALSE"}</definedName>
    <definedName name="_36__FDSAUDITLINK__" hidden="1">{"fdsup://IBCentral/FAT Viewer?action=UPDATE&amp;creator=factset&amp;DOC_NAME=fat:reuters_annual_source_window.fat&amp;display_string=Audit&amp;DYN_ARGS=TRUE&amp;VAR:ID1=92864510&amp;VAR:RCODE=SALES&amp;VAR:SDATE=20071299&amp;VAR:FREQ=Y&amp;VAR:RELITEM=RP&amp;VAR:CURRENCY=&amp;VAR:CURRSOURCE=EXSHARE&amp;","VAR:NATFREQ=ANNUAL&amp;VAR:RFIELD=FINALIZED&amp;VAR:DB_TYPE=&amp;VAR:UNITS=M&amp;window=popup&amp;width=450&amp;height=300&amp;START_MAXIMIZED=FALSE"}</definedName>
    <definedName name="_36_8_0R" localSheetId="9">[20]Acquiror!#REF!</definedName>
    <definedName name="_36_8_0R">#REF!</definedName>
    <definedName name="_37__FDSAUDITLINK__" localSheetId="9" hidden="1">{"fdsup://IBCentral/FAT Viewer?action=UPDATE&amp;creator=factset&amp;DOC_NAME=fat:reuters_annual_source_window.fat&amp;display_string=Audit&amp;DYN_ARGS=TRUE&amp;VAR:ID1=01625510&amp;VAR:RCODE=SALES&amp;VAR:SDATE=20071299&amp;VAR:FREQ=Y&amp;VAR:RELITEM=RP&amp;VAR:CURRENCY=&amp;VAR:CURRSOURCE=EXSHARE&amp;","VAR:NATFREQ=ANNUAL&amp;VAR:RFIELD=FINALIZED&amp;VAR:DB_TYPE=&amp;VAR:UNITS=M&amp;window=popup&amp;width=450&amp;height=300&amp;START_MAXIMIZED=FALSE"}</definedName>
    <definedName name="_37__FDSAUDITLINK__" localSheetId="10" hidden="1">{"fdsup://IBCentral/FAT Viewer?action=UPDATE&amp;creator=factset&amp;DOC_NAME=fat:reuters_annual_source_window.fat&amp;display_string=Audit&amp;DYN_ARGS=TRUE&amp;VAR:ID1=01625510&amp;VAR:RCODE=SALES&amp;VAR:SDATE=20071299&amp;VAR:FREQ=Y&amp;VAR:RELITEM=RP&amp;VAR:CURRENCY=&amp;VAR:CURRSOURCE=EXSHARE&amp;","VAR:NATFREQ=ANNUAL&amp;VAR:RFIELD=FINALIZED&amp;VAR:DB_TYPE=&amp;VAR:UNITS=M&amp;window=popup&amp;width=450&amp;height=300&amp;START_MAXIMIZED=FALSE"}</definedName>
    <definedName name="_37__FDSAUDITLINK__" localSheetId="7" hidden="1">{"fdsup://IBCentral/FAT Viewer?action=UPDATE&amp;creator=factset&amp;DOC_NAME=fat:reuters_annual_source_window.fat&amp;display_string=Audit&amp;DYN_ARGS=TRUE&amp;VAR:ID1=01625510&amp;VAR:RCODE=SALES&amp;VAR:SDATE=20071299&amp;VAR:FREQ=Y&amp;VAR:RELITEM=RP&amp;VAR:CURRENCY=&amp;VAR:CURRSOURCE=EXSHARE&amp;","VAR:NATFREQ=ANNUAL&amp;VAR:RFIELD=FINALIZED&amp;VAR:DB_TYPE=&amp;VAR:UNITS=M&amp;window=popup&amp;width=450&amp;height=300&amp;START_MAXIMIZED=FALSE"}</definedName>
    <definedName name="_37__FDSAUDITLINK__" localSheetId="6" hidden="1">{"fdsup://IBCentral/FAT Viewer?action=UPDATE&amp;creator=factset&amp;DOC_NAME=fat:reuters_annual_source_window.fat&amp;display_string=Audit&amp;DYN_ARGS=TRUE&amp;VAR:ID1=01625510&amp;VAR:RCODE=SALES&amp;VAR:SDATE=20071299&amp;VAR:FREQ=Y&amp;VAR:RELITEM=RP&amp;VAR:CURRENCY=&amp;VAR:CURRSOURCE=EXSHARE&amp;","VAR:NATFREQ=ANNUAL&amp;VAR:RFIELD=FINALIZED&amp;VAR:DB_TYPE=&amp;VAR:UNITS=M&amp;window=popup&amp;width=450&amp;height=300&amp;START_MAXIMIZED=FALSE"}</definedName>
    <definedName name="_37__FDSAUDITLINK__" localSheetId="11" hidden="1">{"fdsup://IBCentral/FAT Viewer?action=UPDATE&amp;creator=factset&amp;DOC_NAME=fat:reuters_annual_source_window.fat&amp;display_string=Audit&amp;DYN_ARGS=TRUE&amp;VAR:ID1=01625510&amp;VAR:RCODE=SALES&amp;VAR:SDATE=20071299&amp;VAR:FREQ=Y&amp;VAR:RELITEM=RP&amp;VAR:CURRENCY=&amp;VAR:CURRSOURCE=EXSHARE&amp;","VAR:NATFREQ=ANNUAL&amp;VAR:RFIELD=FINALIZED&amp;VAR:DB_TYPE=&amp;VAR:UNITS=M&amp;window=popup&amp;width=450&amp;height=300&amp;START_MAXIMIZED=FALSE"}</definedName>
    <definedName name="_37__FDSAUDITLINK__" localSheetId="8" hidden="1">{"fdsup://IBCentral/FAT Viewer?action=UPDATE&amp;creator=factset&amp;DOC_NAME=fat:reuters_annual_source_window.fat&amp;display_string=Audit&amp;DYN_ARGS=TRUE&amp;VAR:ID1=01625510&amp;VAR:RCODE=SALES&amp;VAR:SDATE=20071299&amp;VAR:FREQ=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annual_source_window.fat&amp;display_string=Audit&amp;DYN_ARGS=TRUE&amp;VAR:ID1=01625510&amp;VAR:RCODE=SALES&amp;VAR:SDATE=20071299&amp;VAR:FREQ=Y&amp;VAR:RELITEM=RP&amp;VAR:CURRENCY=&amp;VAR:CURRSOURCE=EXSHARE&amp;","VAR:NATFREQ=ANNUAL&amp;VAR:RFIELD=FINALIZED&amp;VAR:DB_TYPE=&amp;VAR:UNITS=M&amp;window=popup&amp;width=450&amp;height=300&amp;START_MAXIMIZED=FALSE"}</definedName>
    <definedName name="_37_8_0R" localSheetId="9">[20]Acquiror!#REF!</definedName>
    <definedName name="_37_8_0R">#REF!</definedName>
    <definedName name="_38__FDSAUDITLINK__" localSheetId="9" hidden="1">{"fdsup://IBCentral/FAT Viewer?action=UPDATE&amp;creator=factset&amp;DOC_NAME=fat:reuters_annual_pshs_src_window.fat&amp;display_string=Audit&amp;DYN_ARGS=TRUE&amp;VAR:ID1=74975N10&amp;VAR:RCODE=FDSEPS&amp;VAR:SDATE=20071299&amp;VAR:FREQ=Y&amp;VAR:RELITEM=RP&amp;VAR:CURRENCY=&amp;VAR:CURRSOURCE=EXSHA","RE&amp;VAR:NATFREQ=ANNUAL&amp;VAR:RFIELD=FINALIZED&amp;VAR:DB_TYPE=&amp;VAR:UNITS=M&amp;window=popup&amp;width=450&amp;height=300&amp;START_MAXIMIZED=FALSE"}</definedName>
    <definedName name="_38__FDSAUDITLINK__" localSheetId="10" hidden="1">{"fdsup://IBCentral/FAT Viewer?action=UPDATE&amp;creator=factset&amp;DOC_NAME=fat:reuters_annual_pshs_src_window.fat&amp;display_string=Audit&amp;DYN_ARGS=TRUE&amp;VAR:ID1=74975N10&amp;VAR:RCODE=FDSEPS&amp;VAR:SDATE=20071299&amp;VAR:FREQ=Y&amp;VAR:RELITEM=RP&amp;VAR:CURRENCY=&amp;VAR:CURRSOURCE=EXSHA","RE&amp;VAR:NATFREQ=ANNUAL&amp;VAR:RFIELD=FINALIZED&amp;VAR:DB_TYPE=&amp;VAR:UNITS=M&amp;window=popup&amp;width=450&amp;height=300&amp;START_MAXIMIZED=FALSE"}</definedName>
    <definedName name="_38__FDSAUDITLINK__" localSheetId="7" hidden="1">{"fdsup://IBCentral/FAT Viewer?action=UPDATE&amp;creator=factset&amp;DOC_NAME=fat:reuters_annual_pshs_src_window.fat&amp;display_string=Audit&amp;DYN_ARGS=TRUE&amp;VAR:ID1=74975N10&amp;VAR:RCODE=FDSEPS&amp;VAR:SDATE=20071299&amp;VAR:FREQ=Y&amp;VAR:RELITEM=RP&amp;VAR:CURRENCY=&amp;VAR:CURRSOURCE=EXSHA","RE&amp;VAR:NATFREQ=ANNUAL&amp;VAR:RFIELD=FINALIZED&amp;VAR:DB_TYPE=&amp;VAR:UNITS=M&amp;window=popup&amp;width=450&amp;height=300&amp;START_MAXIMIZED=FALSE"}</definedName>
    <definedName name="_38__FDSAUDITLINK__" localSheetId="6" hidden="1">{"fdsup://IBCentral/FAT Viewer?action=UPDATE&amp;creator=factset&amp;DOC_NAME=fat:reuters_annual_pshs_src_window.fat&amp;display_string=Audit&amp;DYN_ARGS=TRUE&amp;VAR:ID1=74975N10&amp;VAR:RCODE=FDSEPS&amp;VAR:SDATE=20071299&amp;VAR:FREQ=Y&amp;VAR:RELITEM=RP&amp;VAR:CURRENCY=&amp;VAR:CURRSOURCE=EXSHA","RE&amp;VAR:NATFREQ=ANNUAL&amp;VAR:RFIELD=FINALIZED&amp;VAR:DB_TYPE=&amp;VAR:UNITS=M&amp;window=popup&amp;width=450&amp;height=300&amp;START_MAXIMIZED=FALSE"}</definedName>
    <definedName name="_38__FDSAUDITLINK__" localSheetId="11" hidden="1">{"fdsup://IBCentral/FAT Viewer?action=UPDATE&amp;creator=factset&amp;DOC_NAME=fat:reuters_annual_pshs_src_window.fat&amp;display_string=Audit&amp;DYN_ARGS=TRUE&amp;VAR:ID1=74975N10&amp;VAR:RCODE=FDSEPS&amp;VAR:SDATE=20071299&amp;VAR:FREQ=Y&amp;VAR:RELITEM=RP&amp;VAR:CURRENCY=&amp;VAR:CURRSOURCE=EXSHA","RE&amp;VAR:NATFREQ=ANNUAL&amp;VAR:RFIELD=FINALIZED&amp;VAR:DB_TYPE=&amp;VAR:UNITS=M&amp;window=popup&amp;width=450&amp;height=300&amp;START_MAXIMIZED=FALSE"}</definedName>
    <definedName name="_38__FDSAUDITLINK__" localSheetId="8" hidden="1">{"fdsup://IBCentral/FAT Viewer?action=UPDATE&amp;creator=factset&amp;DOC_NAME=fat:reuters_annual_pshs_src_window.fat&amp;display_string=Audit&amp;DYN_ARGS=TRUE&amp;VAR:ID1=74975N10&amp;VAR:RCODE=FDSEPS&amp;VAR:SDATE=20071299&amp;VAR:FREQ=Y&amp;VAR:RELITEM=RP&amp;VAR:CURRENCY=&amp;VAR:CURRSOURCE=EXSHA","RE&amp;VAR:NATFREQ=ANNUAL&amp;VAR:RFIELD=FINALIZED&amp;VAR:DB_TYPE=&amp;VAR:UNITS=M&amp;window=popup&amp;width=450&amp;height=300&amp;START_MAXIMIZED=FALSE"}</definedName>
    <definedName name="_38__FDSAUDITLINK__" hidden="1">{"fdsup://IBCentral/FAT Viewer?action=UPDATE&amp;creator=factset&amp;DOC_NAME=fat:reuters_annual_pshs_src_window.fat&amp;display_string=Audit&amp;DYN_ARGS=TRUE&amp;VAR:ID1=74975N10&amp;VAR:RCODE=FDSEPS&amp;VAR:SDATE=20071299&amp;VAR:FREQ=Y&amp;VAR:RELITEM=RP&amp;VAR:CURRENCY=&amp;VAR:CURRSOURCE=EXSHA","RE&amp;VAR:NATFREQ=ANNUAL&amp;VAR:RFIELD=FINALIZED&amp;VAR:DB_TYPE=&amp;VAR:UNITS=M&amp;window=popup&amp;width=450&amp;height=300&amp;START_MAXIMIZED=FALSE"}</definedName>
    <definedName name="_39__FDSAUDITLINK__" localSheetId="9" hidden="1">{"fdsup://IBCentral/FAT Viewer?action=UPDATE&amp;creator=factset&amp;DOC_NAME=fat:reuters_annual_pshs_src_window.fat&amp;display_string=Audit&amp;DYN_ARGS=TRUE&amp;VAR:ID1=41130710&amp;VAR:RCODE=FDSEPS&amp;VAR:SDATE=20071299&amp;VAR:FREQ=Y&amp;VAR:RELITEM=RP&amp;VAR:CURRENCY=&amp;VAR:CURRSOURCE=EXSHA","RE&amp;VAR:NATFREQ=ANNUAL&amp;VAR:RFIELD=FINALIZED&amp;VAR:DB_TYPE=&amp;VAR:UNITS=M&amp;window=popup&amp;width=450&amp;height=300&amp;START_MAXIMIZED=FALSE"}</definedName>
    <definedName name="_39__FDSAUDITLINK__" localSheetId="10" hidden="1">{"fdsup://IBCentral/FAT Viewer?action=UPDATE&amp;creator=factset&amp;DOC_NAME=fat:reuters_annual_pshs_src_window.fat&amp;display_string=Audit&amp;DYN_ARGS=TRUE&amp;VAR:ID1=41130710&amp;VAR:RCODE=FDSEPS&amp;VAR:SDATE=20071299&amp;VAR:FREQ=Y&amp;VAR:RELITEM=RP&amp;VAR:CURRENCY=&amp;VAR:CURRSOURCE=EXSHA","RE&amp;VAR:NATFREQ=ANNUAL&amp;VAR:RFIELD=FINALIZED&amp;VAR:DB_TYPE=&amp;VAR:UNITS=M&amp;window=popup&amp;width=450&amp;height=300&amp;START_MAXIMIZED=FALSE"}</definedName>
    <definedName name="_39__FDSAUDITLINK__" localSheetId="7" hidden="1">{"fdsup://IBCentral/FAT Viewer?action=UPDATE&amp;creator=factset&amp;DOC_NAME=fat:reuters_annual_pshs_src_window.fat&amp;display_string=Audit&amp;DYN_ARGS=TRUE&amp;VAR:ID1=41130710&amp;VAR:RCODE=FDSEPS&amp;VAR:SDATE=20071299&amp;VAR:FREQ=Y&amp;VAR:RELITEM=RP&amp;VAR:CURRENCY=&amp;VAR:CURRSOURCE=EXSHA","RE&amp;VAR:NATFREQ=ANNUAL&amp;VAR:RFIELD=FINALIZED&amp;VAR:DB_TYPE=&amp;VAR:UNITS=M&amp;window=popup&amp;width=450&amp;height=300&amp;START_MAXIMIZED=FALSE"}</definedName>
    <definedName name="_39__FDSAUDITLINK__" localSheetId="6" hidden="1">{"fdsup://IBCentral/FAT Viewer?action=UPDATE&amp;creator=factset&amp;DOC_NAME=fat:reuters_annual_pshs_src_window.fat&amp;display_string=Audit&amp;DYN_ARGS=TRUE&amp;VAR:ID1=41130710&amp;VAR:RCODE=FDSEPS&amp;VAR:SDATE=20071299&amp;VAR:FREQ=Y&amp;VAR:RELITEM=RP&amp;VAR:CURRENCY=&amp;VAR:CURRSOURCE=EXSHA","RE&amp;VAR:NATFREQ=ANNUAL&amp;VAR:RFIELD=FINALIZED&amp;VAR:DB_TYPE=&amp;VAR:UNITS=M&amp;window=popup&amp;width=450&amp;height=300&amp;START_MAXIMIZED=FALSE"}</definedName>
    <definedName name="_39__FDSAUDITLINK__" localSheetId="11" hidden="1">{"fdsup://IBCentral/FAT Viewer?action=UPDATE&amp;creator=factset&amp;DOC_NAME=fat:reuters_annual_pshs_src_window.fat&amp;display_string=Audit&amp;DYN_ARGS=TRUE&amp;VAR:ID1=41130710&amp;VAR:RCODE=FDSEPS&amp;VAR:SDATE=20071299&amp;VAR:FREQ=Y&amp;VAR:RELITEM=RP&amp;VAR:CURRENCY=&amp;VAR:CURRSOURCE=EXSHA","RE&amp;VAR:NATFREQ=ANNUAL&amp;VAR:RFIELD=FINALIZED&amp;VAR:DB_TYPE=&amp;VAR:UNITS=M&amp;window=popup&amp;width=450&amp;height=300&amp;START_MAXIMIZED=FALSE"}</definedName>
    <definedName name="_39__FDSAUDITLINK__" localSheetId="8" hidden="1">{"fdsup://IBCentral/FAT Viewer?action=UPDATE&amp;creator=factset&amp;DOC_NAME=fat:reuters_annual_pshs_src_window.fat&amp;display_string=Audit&amp;DYN_ARGS=TRUE&amp;VAR:ID1=41130710&amp;VAR:RCODE=FDSEPS&amp;VAR:SDATE=20071299&amp;VAR:FREQ=Y&amp;VAR:RELITEM=RP&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pshs_src_window.fat&amp;display_string=Audit&amp;DYN_ARGS=TRUE&amp;VAR:ID1=41130710&amp;VAR:RCODE=FDSEPS&amp;VAR:SDATE=20071299&amp;VAR:FREQ=Y&amp;VAR:RELITEM=RP&amp;VAR:CURRENCY=&amp;VAR:CURRSOURCE=EXSHA","RE&amp;VAR:NATFREQ=ANNUAL&amp;VAR:RFIELD=FINALIZED&amp;VAR:DB_TYPE=&amp;VAR:UNITS=M&amp;window=popup&amp;width=450&amp;height=300&amp;START_MAXIMIZED=FALSE"}</definedName>
    <definedName name="_39_0Interest.Calc" localSheetId="9">[19]Acquiror!#REF!</definedName>
    <definedName name="_39_0Interest.Calc">#REF!</definedName>
    <definedName name="_3EBITDA_Sh">#REF!</definedName>
    <definedName name="_3Q94">#REF!</definedName>
    <definedName name="_3Q95">#REF!</definedName>
    <definedName name="_4__FDSAUDITLINK__" localSheetId="9"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15"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10"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16"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7"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6"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11"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8"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localSheetId="5" hidden="1">{"fdsup://Directions/FactSet Auditing Viewer?action=AUDIT_VALUE&amp;DB=129&amp;ID1=45253H10&amp;VALUEID=02001&amp;SDATE=201202&amp;PERIODTYPE=QTR_STD&amp;SCFT=3&amp;window=popup_no_bar&amp;width=385&amp;height=120&amp;START_MAXIMIZED=FALSE&amp;creator=factset&amp;display_string=Audit"}</definedName>
    <definedName name="_4__FDSAUDITLINK__" hidden="1">{"fdsup://Directions/FactSet Auditing Viewer?action=AUDIT_VALUE&amp;DB=129&amp;ID1=45253H10&amp;VALUEID=02001&amp;SDATE=201202&amp;PERIODTYPE=QTR_STD&amp;SCFT=3&amp;window=popup_no_bar&amp;width=385&amp;height=120&amp;START_MAXIMIZED=FALSE&amp;creator=factset&amp;display_string=Audit"}</definedName>
    <definedName name="_4_0Depende" localSheetId="9">[20]Acquiror!#REF!,[20]Acquiror!#REF!,[20]Acquiror!#REF!</definedName>
    <definedName name="_4_0Depende">#REF!,#REF!,#REF!</definedName>
    <definedName name="_40__FDSAUDITLINK__" localSheetId="9" hidden="1">{"fdsup://IBCentral/FAT Viewer?action=UPDATE&amp;creator=factset&amp;DOC_NAME=fat:reuters_annual_pshs_src_window.fat&amp;display_string=Audit&amp;DYN_ARGS=TRUE&amp;VAR:ID1=85916J10&amp;VAR:RCODE=FDSEPS&amp;VAR:SDATE=20071299&amp;VAR:FREQ=Y&amp;VAR:RELITEM=RP&amp;VAR:CURRENCY=&amp;VAR:CURRSOURCE=EXSHA","RE&amp;VAR:NATFREQ=ANNUAL&amp;VAR:RFIELD=FINALIZED&amp;VAR:DB_TYPE=&amp;VAR:UNITS=M&amp;window=popup&amp;width=450&amp;height=300&amp;START_MAXIMIZED=FALSE"}</definedName>
    <definedName name="_40__FDSAUDITLINK__" localSheetId="10" hidden="1">{"fdsup://IBCentral/FAT Viewer?action=UPDATE&amp;creator=factset&amp;DOC_NAME=fat:reuters_annual_pshs_src_window.fat&amp;display_string=Audit&amp;DYN_ARGS=TRUE&amp;VAR:ID1=85916J10&amp;VAR:RCODE=FDSEPS&amp;VAR:SDATE=20071299&amp;VAR:FREQ=Y&amp;VAR:RELITEM=RP&amp;VAR:CURRENCY=&amp;VAR:CURRSOURCE=EXSHA","RE&amp;VAR:NATFREQ=ANNUAL&amp;VAR:RFIELD=FINALIZED&amp;VAR:DB_TYPE=&amp;VAR:UNITS=M&amp;window=popup&amp;width=450&amp;height=300&amp;START_MAXIMIZED=FALSE"}</definedName>
    <definedName name="_40__FDSAUDITLINK__" localSheetId="7" hidden="1">{"fdsup://IBCentral/FAT Viewer?action=UPDATE&amp;creator=factset&amp;DOC_NAME=fat:reuters_annual_pshs_src_window.fat&amp;display_string=Audit&amp;DYN_ARGS=TRUE&amp;VAR:ID1=85916J10&amp;VAR:RCODE=FDSEPS&amp;VAR:SDATE=20071299&amp;VAR:FREQ=Y&amp;VAR:RELITEM=RP&amp;VAR:CURRENCY=&amp;VAR:CURRSOURCE=EXSHA","RE&amp;VAR:NATFREQ=ANNUAL&amp;VAR:RFIELD=FINALIZED&amp;VAR:DB_TYPE=&amp;VAR:UNITS=M&amp;window=popup&amp;width=450&amp;height=300&amp;START_MAXIMIZED=FALSE"}</definedName>
    <definedName name="_40__FDSAUDITLINK__" localSheetId="6" hidden="1">{"fdsup://IBCentral/FAT Viewer?action=UPDATE&amp;creator=factset&amp;DOC_NAME=fat:reuters_annual_pshs_src_window.fat&amp;display_string=Audit&amp;DYN_ARGS=TRUE&amp;VAR:ID1=85916J10&amp;VAR:RCODE=FDSEPS&amp;VAR:SDATE=20071299&amp;VAR:FREQ=Y&amp;VAR:RELITEM=RP&amp;VAR:CURRENCY=&amp;VAR:CURRSOURCE=EXSHA","RE&amp;VAR:NATFREQ=ANNUAL&amp;VAR:RFIELD=FINALIZED&amp;VAR:DB_TYPE=&amp;VAR:UNITS=M&amp;window=popup&amp;width=450&amp;height=300&amp;START_MAXIMIZED=FALSE"}</definedName>
    <definedName name="_40__FDSAUDITLINK__" localSheetId="11" hidden="1">{"fdsup://IBCentral/FAT Viewer?action=UPDATE&amp;creator=factset&amp;DOC_NAME=fat:reuters_annual_pshs_src_window.fat&amp;display_string=Audit&amp;DYN_ARGS=TRUE&amp;VAR:ID1=85916J10&amp;VAR:RCODE=FDSEPS&amp;VAR:SDATE=20071299&amp;VAR:FREQ=Y&amp;VAR:RELITEM=RP&amp;VAR:CURRENCY=&amp;VAR:CURRSOURCE=EXSHA","RE&amp;VAR:NATFREQ=ANNUAL&amp;VAR:RFIELD=FINALIZED&amp;VAR:DB_TYPE=&amp;VAR:UNITS=M&amp;window=popup&amp;width=450&amp;height=300&amp;START_MAXIMIZED=FALSE"}</definedName>
    <definedName name="_40__FDSAUDITLINK__" localSheetId="8" hidden="1">{"fdsup://IBCentral/FAT Viewer?action=UPDATE&amp;creator=factset&amp;DOC_NAME=fat:reuters_annual_pshs_src_window.fat&amp;display_string=Audit&amp;DYN_ARGS=TRUE&amp;VAR:ID1=85916J10&amp;VAR:RCODE=FDSEPS&amp;VAR:SDATE=20071299&amp;VAR:FREQ=Y&amp;VAR:RELITEM=RP&amp;VAR:CURRENCY=&amp;VAR:CURRSOURCE=EXSHA","RE&amp;VAR:NATFREQ=ANNUAL&amp;VAR:RFIELD=FINALIZED&amp;VAR:DB_TYPE=&amp;VAR:UNITS=M&amp;window=popup&amp;width=450&amp;height=300&amp;START_MAXIMIZED=FALSE"}</definedName>
    <definedName name="_40__FDSAUDITLINK__" hidden="1">{"fdsup://IBCentral/FAT Viewer?action=UPDATE&amp;creator=factset&amp;DOC_NAME=fat:reuters_annual_pshs_src_window.fat&amp;display_string=Audit&amp;DYN_ARGS=TRUE&amp;VAR:ID1=85916J10&amp;VAR:RCODE=FDSEPS&amp;VAR:SDATE=20071299&amp;VAR:FREQ=Y&amp;VAR:RELITEM=RP&amp;VAR:CURRENCY=&amp;VAR:CURRSOURCE=EXSHA","RE&amp;VAR:NATFREQ=ANNUAL&amp;VAR:RFIELD=FINALIZED&amp;VAR:DB_TYPE=&amp;VAR:UNITS=M&amp;window=popup&amp;width=450&amp;height=300&amp;START_MAXIMIZED=FALSE"}</definedName>
    <definedName name="_40_0Interest.Calc" localSheetId="9">[19]Acquiror!#REF!</definedName>
    <definedName name="_40_0Interest.Calc">#REF!</definedName>
    <definedName name="_41__FDSAUDITLINK__" localSheetId="9" hidden="1">{"fdsup://IBCentral/FAT Viewer?action=UPDATE&amp;creator=factset&amp;DOC_NAME=fat:reuters_annual_pshs_src_window.fat&amp;display_string=Audit&amp;DYN_ARGS=TRUE&amp;VAR:ID1=88517530&amp;VAR:RCODE=FDSEPS&amp;VAR:SDATE=20071299&amp;VAR:FREQ=Y&amp;VAR:RELITEM=RP&amp;VAR:CURRENCY=&amp;VAR:CURRSOURCE=EXSHA","RE&amp;VAR:NATFREQ=ANNUAL&amp;VAR:RFIELD=FINALIZED&amp;VAR:DB_TYPE=&amp;VAR:UNITS=M&amp;window=popup&amp;width=450&amp;height=300&amp;START_MAXIMIZED=FALSE"}</definedName>
    <definedName name="_41__FDSAUDITLINK__" localSheetId="10" hidden="1">{"fdsup://IBCentral/FAT Viewer?action=UPDATE&amp;creator=factset&amp;DOC_NAME=fat:reuters_annual_pshs_src_window.fat&amp;display_string=Audit&amp;DYN_ARGS=TRUE&amp;VAR:ID1=88517530&amp;VAR:RCODE=FDSEPS&amp;VAR:SDATE=20071299&amp;VAR:FREQ=Y&amp;VAR:RELITEM=RP&amp;VAR:CURRENCY=&amp;VAR:CURRSOURCE=EXSHA","RE&amp;VAR:NATFREQ=ANNUAL&amp;VAR:RFIELD=FINALIZED&amp;VAR:DB_TYPE=&amp;VAR:UNITS=M&amp;window=popup&amp;width=450&amp;height=300&amp;START_MAXIMIZED=FALSE"}</definedName>
    <definedName name="_41__FDSAUDITLINK__" localSheetId="7" hidden="1">{"fdsup://IBCentral/FAT Viewer?action=UPDATE&amp;creator=factset&amp;DOC_NAME=fat:reuters_annual_pshs_src_window.fat&amp;display_string=Audit&amp;DYN_ARGS=TRUE&amp;VAR:ID1=88517530&amp;VAR:RCODE=FDSEPS&amp;VAR:SDATE=20071299&amp;VAR:FREQ=Y&amp;VAR:RELITEM=RP&amp;VAR:CURRENCY=&amp;VAR:CURRSOURCE=EXSHA","RE&amp;VAR:NATFREQ=ANNUAL&amp;VAR:RFIELD=FINALIZED&amp;VAR:DB_TYPE=&amp;VAR:UNITS=M&amp;window=popup&amp;width=450&amp;height=300&amp;START_MAXIMIZED=FALSE"}</definedName>
    <definedName name="_41__FDSAUDITLINK__" localSheetId="6" hidden="1">{"fdsup://IBCentral/FAT Viewer?action=UPDATE&amp;creator=factset&amp;DOC_NAME=fat:reuters_annual_pshs_src_window.fat&amp;display_string=Audit&amp;DYN_ARGS=TRUE&amp;VAR:ID1=88517530&amp;VAR:RCODE=FDSEPS&amp;VAR:SDATE=20071299&amp;VAR:FREQ=Y&amp;VAR:RELITEM=RP&amp;VAR:CURRENCY=&amp;VAR:CURRSOURCE=EXSHA","RE&amp;VAR:NATFREQ=ANNUAL&amp;VAR:RFIELD=FINALIZED&amp;VAR:DB_TYPE=&amp;VAR:UNITS=M&amp;window=popup&amp;width=450&amp;height=300&amp;START_MAXIMIZED=FALSE"}</definedName>
    <definedName name="_41__FDSAUDITLINK__" localSheetId="11" hidden="1">{"fdsup://IBCentral/FAT Viewer?action=UPDATE&amp;creator=factset&amp;DOC_NAME=fat:reuters_annual_pshs_src_window.fat&amp;display_string=Audit&amp;DYN_ARGS=TRUE&amp;VAR:ID1=88517530&amp;VAR:RCODE=FDSEPS&amp;VAR:SDATE=20071299&amp;VAR:FREQ=Y&amp;VAR:RELITEM=RP&amp;VAR:CURRENCY=&amp;VAR:CURRSOURCE=EXSHA","RE&amp;VAR:NATFREQ=ANNUAL&amp;VAR:RFIELD=FINALIZED&amp;VAR:DB_TYPE=&amp;VAR:UNITS=M&amp;window=popup&amp;width=450&amp;height=300&amp;START_MAXIMIZED=FALSE"}</definedName>
    <definedName name="_41__FDSAUDITLINK__" localSheetId="8" hidden="1">{"fdsup://IBCentral/FAT Viewer?action=UPDATE&amp;creator=factset&amp;DOC_NAME=fat:reuters_annual_pshs_src_window.fat&amp;display_string=Audit&amp;DYN_ARGS=TRUE&amp;VAR:ID1=88517530&amp;VAR:RCODE=FDSEPS&amp;VAR:SDATE=20071299&amp;VAR:FREQ=Y&amp;VAR:RELITEM=RP&amp;VAR:CURRENCY=&amp;VAR:CURRSOURCE=EXSHA","RE&amp;VAR:NATFREQ=ANNUAL&amp;VAR:RFIELD=FINALIZED&amp;VAR:DB_TYPE=&amp;VAR:UNITS=M&amp;window=popup&amp;width=450&amp;height=300&amp;START_MAXIMIZED=FALSE"}</definedName>
    <definedName name="_41__FDSAUDITLINK__" hidden="1">{"fdsup://IBCentral/FAT Viewer?action=UPDATE&amp;creator=factset&amp;DOC_NAME=fat:reuters_annual_pshs_src_window.fat&amp;display_string=Audit&amp;DYN_ARGS=TRUE&amp;VAR:ID1=88517530&amp;VAR:RCODE=FDSEPS&amp;VAR:SDATE=20071299&amp;VAR:FREQ=Y&amp;VAR:RELITEM=RP&amp;VAR:CURRENCY=&amp;VAR:CURRSOURCE=EXSHA","RE&amp;VAR:NATFREQ=ANNUAL&amp;VAR:RFIELD=FINALIZED&amp;VAR:DB_TYPE=&amp;VAR:UNITS=M&amp;window=popup&amp;width=450&amp;height=300&amp;START_MAXIMIZED=FALSE"}</definedName>
    <definedName name="_41_0Interest.Calc" localSheetId="9">[19]Acquiror!#REF!</definedName>
    <definedName name="_41_0Interest.Calc">#REF!</definedName>
    <definedName name="_42__FDSAUDITLINK__" localSheetId="9" hidden="1">{"fdsup://IBCentral/FAT Viewer?action=UPDATE&amp;creator=factset&amp;DOC_NAME=fat:reuters_annual_pshs_src_window.fat&amp;display_string=Audit&amp;DYN_ARGS=TRUE&amp;VAR:ID1=06738310&amp;VAR:RCODE=FDSEPS&amp;VAR:SDATE=20071299&amp;VAR:FREQ=Y&amp;VAR:RELITEM=RP&amp;VAR:CURRENCY=&amp;VAR:CURRSOURCE=EXSHA","RE&amp;VAR:NATFREQ=ANNUAL&amp;VAR:RFIELD=FINALIZED&amp;VAR:DB_TYPE=&amp;VAR:UNITS=M&amp;window=popup&amp;width=450&amp;height=300&amp;START_MAXIMIZED=FALSE"}</definedName>
    <definedName name="_42__FDSAUDITLINK__" localSheetId="10" hidden="1">{"fdsup://IBCentral/FAT Viewer?action=UPDATE&amp;creator=factset&amp;DOC_NAME=fat:reuters_annual_pshs_src_window.fat&amp;display_string=Audit&amp;DYN_ARGS=TRUE&amp;VAR:ID1=06738310&amp;VAR:RCODE=FDSEPS&amp;VAR:SDATE=20071299&amp;VAR:FREQ=Y&amp;VAR:RELITEM=RP&amp;VAR:CURRENCY=&amp;VAR:CURRSOURCE=EXSHA","RE&amp;VAR:NATFREQ=ANNUAL&amp;VAR:RFIELD=FINALIZED&amp;VAR:DB_TYPE=&amp;VAR:UNITS=M&amp;window=popup&amp;width=450&amp;height=300&amp;START_MAXIMIZED=FALSE"}</definedName>
    <definedName name="_42__FDSAUDITLINK__" localSheetId="7" hidden="1">{"fdsup://IBCentral/FAT Viewer?action=UPDATE&amp;creator=factset&amp;DOC_NAME=fat:reuters_annual_pshs_src_window.fat&amp;display_string=Audit&amp;DYN_ARGS=TRUE&amp;VAR:ID1=06738310&amp;VAR:RCODE=FDSEPS&amp;VAR:SDATE=20071299&amp;VAR:FREQ=Y&amp;VAR:RELITEM=RP&amp;VAR:CURRENCY=&amp;VAR:CURRSOURCE=EXSHA","RE&amp;VAR:NATFREQ=ANNUAL&amp;VAR:RFIELD=FINALIZED&amp;VAR:DB_TYPE=&amp;VAR:UNITS=M&amp;window=popup&amp;width=450&amp;height=300&amp;START_MAXIMIZED=FALSE"}</definedName>
    <definedName name="_42__FDSAUDITLINK__" localSheetId="6" hidden="1">{"fdsup://IBCentral/FAT Viewer?action=UPDATE&amp;creator=factset&amp;DOC_NAME=fat:reuters_annual_pshs_src_window.fat&amp;display_string=Audit&amp;DYN_ARGS=TRUE&amp;VAR:ID1=06738310&amp;VAR:RCODE=FDSEPS&amp;VAR:SDATE=20071299&amp;VAR:FREQ=Y&amp;VAR:RELITEM=RP&amp;VAR:CURRENCY=&amp;VAR:CURRSOURCE=EXSHA","RE&amp;VAR:NATFREQ=ANNUAL&amp;VAR:RFIELD=FINALIZED&amp;VAR:DB_TYPE=&amp;VAR:UNITS=M&amp;window=popup&amp;width=450&amp;height=300&amp;START_MAXIMIZED=FALSE"}</definedName>
    <definedName name="_42__FDSAUDITLINK__" localSheetId="11" hidden="1">{"fdsup://IBCentral/FAT Viewer?action=UPDATE&amp;creator=factset&amp;DOC_NAME=fat:reuters_annual_pshs_src_window.fat&amp;display_string=Audit&amp;DYN_ARGS=TRUE&amp;VAR:ID1=06738310&amp;VAR:RCODE=FDSEPS&amp;VAR:SDATE=20071299&amp;VAR:FREQ=Y&amp;VAR:RELITEM=RP&amp;VAR:CURRENCY=&amp;VAR:CURRSOURCE=EXSHA","RE&amp;VAR:NATFREQ=ANNUAL&amp;VAR:RFIELD=FINALIZED&amp;VAR:DB_TYPE=&amp;VAR:UNITS=M&amp;window=popup&amp;width=450&amp;height=300&amp;START_MAXIMIZED=FALSE"}</definedName>
    <definedName name="_42__FDSAUDITLINK__" localSheetId="8" hidden="1">{"fdsup://IBCentral/FAT Viewer?action=UPDATE&amp;creator=factset&amp;DOC_NAME=fat:reuters_annual_pshs_src_window.fat&amp;display_string=Audit&amp;DYN_ARGS=TRUE&amp;VAR:ID1=06738310&amp;VAR:RCODE=FDSEPS&amp;VAR:SDATE=20071299&amp;VAR:FREQ=Y&amp;VAR:RELITEM=RP&amp;VAR:CURRENCY=&amp;VAR:CURRSOURCE=EXSHA","RE&amp;VAR:NATFREQ=ANNUAL&amp;VAR:RFIELD=FINALIZED&amp;VAR:DB_TYPE=&amp;VAR:UNITS=M&amp;window=popup&amp;width=450&amp;height=300&amp;START_MAXIMIZED=FALSE"}</definedName>
    <definedName name="_42__FDSAUDITLINK__" hidden="1">{"fdsup://IBCentral/FAT Viewer?action=UPDATE&amp;creator=factset&amp;DOC_NAME=fat:reuters_annual_pshs_src_window.fat&amp;display_string=Audit&amp;DYN_ARGS=TRUE&amp;VAR:ID1=06738310&amp;VAR:RCODE=FDSEPS&amp;VAR:SDATE=20071299&amp;VAR:FREQ=Y&amp;VAR:RELITEM=RP&amp;VAR:CURRENCY=&amp;VAR:CURRSOURCE=EXSHA","RE&amp;VAR:NATFREQ=ANNUAL&amp;VAR:RFIELD=FINALIZED&amp;VAR:DB_TYPE=&amp;VAR:UNITS=M&amp;window=popup&amp;width=450&amp;height=300&amp;START_MAXIMIZED=FALSE"}</definedName>
    <definedName name="_42_0Interest.Calc" localSheetId="9">[19]Acquiror!#REF!</definedName>
    <definedName name="_42_0Interest.Calc">#REF!</definedName>
    <definedName name="_43__FDSAUDITLINK__" localSheetId="9" hidden="1">{"fdsup://IBCentral/FAT Viewer?action=UPDATE&amp;creator=factset&amp;DOC_NAME=fat:reuters_annual_pshs_src_window.fat&amp;display_string=Audit&amp;DYN_ARGS=TRUE&amp;VAR:ID1=30064E10&amp;VAR:RCODE=FDSEPS&amp;VAR:SDATE=20071299&amp;VAR:FREQ=Y&amp;VAR:RELITEM=RP&amp;VAR:CURRENCY=&amp;VAR:CURRSOURCE=EXSHA","RE&amp;VAR:NATFREQ=ANNUAL&amp;VAR:RFIELD=FINALIZED&amp;VAR:DB_TYPE=&amp;VAR:UNITS=M&amp;window=popup&amp;width=450&amp;height=300&amp;START_MAXIMIZED=FALSE"}</definedName>
    <definedName name="_43__FDSAUDITLINK__" localSheetId="10" hidden="1">{"fdsup://IBCentral/FAT Viewer?action=UPDATE&amp;creator=factset&amp;DOC_NAME=fat:reuters_annual_pshs_src_window.fat&amp;display_string=Audit&amp;DYN_ARGS=TRUE&amp;VAR:ID1=30064E10&amp;VAR:RCODE=FDSEPS&amp;VAR:SDATE=20071299&amp;VAR:FREQ=Y&amp;VAR:RELITEM=RP&amp;VAR:CURRENCY=&amp;VAR:CURRSOURCE=EXSHA","RE&amp;VAR:NATFREQ=ANNUAL&amp;VAR:RFIELD=FINALIZED&amp;VAR:DB_TYPE=&amp;VAR:UNITS=M&amp;window=popup&amp;width=450&amp;height=300&amp;START_MAXIMIZED=FALSE"}</definedName>
    <definedName name="_43__FDSAUDITLINK__" localSheetId="7" hidden="1">{"fdsup://IBCentral/FAT Viewer?action=UPDATE&amp;creator=factset&amp;DOC_NAME=fat:reuters_annual_pshs_src_window.fat&amp;display_string=Audit&amp;DYN_ARGS=TRUE&amp;VAR:ID1=30064E10&amp;VAR:RCODE=FDSEPS&amp;VAR:SDATE=20071299&amp;VAR:FREQ=Y&amp;VAR:RELITEM=RP&amp;VAR:CURRENCY=&amp;VAR:CURRSOURCE=EXSHA","RE&amp;VAR:NATFREQ=ANNUAL&amp;VAR:RFIELD=FINALIZED&amp;VAR:DB_TYPE=&amp;VAR:UNITS=M&amp;window=popup&amp;width=450&amp;height=300&amp;START_MAXIMIZED=FALSE"}</definedName>
    <definedName name="_43__FDSAUDITLINK__" localSheetId="6" hidden="1">{"fdsup://IBCentral/FAT Viewer?action=UPDATE&amp;creator=factset&amp;DOC_NAME=fat:reuters_annual_pshs_src_window.fat&amp;display_string=Audit&amp;DYN_ARGS=TRUE&amp;VAR:ID1=30064E10&amp;VAR:RCODE=FDSEPS&amp;VAR:SDATE=20071299&amp;VAR:FREQ=Y&amp;VAR:RELITEM=RP&amp;VAR:CURRENCY=&amp;VAR:CURRSOURCE=EXSHA","RE&amp;VAR:NATFREQ=ANNUAL&amp;VAR:RFIELD=FINALIZED&amp;VAR:DB_TYPE=&amp;VAR:UNITS=M&amp;window=popup&amp;width=450&amp;height=300&amp;START_MAXIMIZED=FALSE"}</definedName>
    <definedName name="_43__FDSAUDITLINK__" localSheetId="11" hidden="1">{"fdsup://IBCentral/FAT Viewer?action=UPDATE&amp;creator=factset&amp;DOC_NAME=fat:reuters_annual_pshs_src_window.fat&amp;display_string=Audit&amp;DYN_ARGS=TRUE&amp;VAR:ID1=30064E10&amp;VAR:RCODE=FDSEPS&amp;VAR:SDATE=20071299&amp;VAR:FREQ=Y&amp;VAR:RELITEM=RP&amp;VAR:CURRENCY=&amp;VAR:CURRSOURCE=EXSHA","RE&amp;VAR:NATFREQ=ANNUAL&amp;VAR:RFIELD=FINALIZED&amp;VAR:DB_TYPE=&amp;VAR:UNITS=M&amp;window=popup&amp;width=450&amp;height=300&amp;START_MAXIMIZED=FALSE"}</definedName>
    <definedName name="_43__FDSAUDITLINK__" localSheetId="8" hidden="1">{"fdsup://IBCentral/FAT Viewer?action=UPDATE&amp;creator=factset&amp;DOC_NAME=fat:reuters_annual_pshs_src_window.fat&amp;display_string=Audit&amp;DYN_ARGS=TRUE&amp;VAR:ID1=30064E10&amp;VAR:RCODE=FDSEPS&amp;VAR:SDATE=20071299&amp;VAR:FREQ=Y&amp;VAR:RELITEM=RP&amp;VAR:CURRENCY=&amp;VAR:CURRSOURCE=EXSHA","RE&amp;VAR:NATFREQ=ANNUAL&amp;VAR:RFIELD=FINALIZED&amp;VAR:DB_TYPE=&amp;VAR:UNITS=M&amp;window=popup&amp;width=450&amp;height=300&amp;START_MAXIMIZED=FALSE"}</definedName>
    <definedName name="_43__FDSAUDITLINK__" hidden="1">{"fdsup://IBCentral/FAT Viewer?action=UPDATE&amp;creator=factset&amp;DOC_NAME=fat:reuters_annual_pshs_src_window.fat&amp;display_string=Audit&amp;DYN_ARGS=TRUE&amp;VAR:ID1=30064E10&amp;VAR:RCODE=FDSEPS&amp;VAR:SDATE=20071299&amp;VAR:FREQ=Y&amp;VAR:RELITEM=RP&amp;VAR:CURRENCY=&amp;VAR:CURRSOURCE=EXSHA","RE&amp;VAR:NATFREQ=ANNUAL&amp;VAR:RFIELD=FINALIZED&amp;VAR:DB_TYPE=&amp;VAR:UNITS=M&amp;window=popup&amp;width=450&amp;height=300&amp;START_MAXIMIZED=FALSE"}</definedName>
    <definedName name="_44__FDSAUDITLINK__" localSheetId="9" hidden="1">{"fdsup://IBCentral/FAT Viewer?action=UPDATE&amp;creator=factset&amp;DOC_NAME=fat:reuters_annual_pshs_src_window.fat&amp;display_string=Audit&amp;DYN_ARGS=TRUE&amp;VAR:ID1=26928A20&amp;VAR:RCODE=FDSEPS&amp;VAR:SDATE=20071299&amp;VAR:FREQ=Y&amp;VAR:RELITEM=RP&amp;VAR:CURRENCY=&amp;VAR:CURRSOURCE=EXSHA","RE&amp;VAR:NATFREQ=ANNUAL&amp;VAR:RFIELD=FINALIZED&amp;VAR:DB_TYPE=&amp;VAR:UNITS=M&amp;window=popup&amp;width=450&amp;height=300&amp;START_MAXIMIZED=FALSE"}</definedName>
    <definedName name="_44__FDSAUDITLINK__" localSheetId="10" hidden="1">{"fdsup://IBCentral/FAT Viewer?action=UPDATE&amp;creator=factset&amp;DOC_NAME=fat:reuters_annual_pshs_src_window.fat&amp;display_string=Audit&amp;DYN_ARGS=TRUE&amp;VAR:ID1=26928A20&amp;VAR:RCODE=FDSEPS&amp;VAR:SDATE=20071299&amp;VAR:FREQ=Y&amp;VAR:RELITEM=RP&amp;VAR:CURRENCY=&amp;VAR:CURRSOURCE=EXSHA","RE&amp;VAR:NATFREQ=ANNUAL&amp;VAR:RFIELD=FINALIZED&amp;VAR:DB_TYPE=&amp;VAR:UNITS=M&amp;window=popup&amp;width=450&amp;height=300&amp;START_MAXIMIZED=FALSE"}</definedName>
    <definedName name="_44__FDSAUDITLINK__" localSheetId="7" hidden="1">{"fdsup://IBCentral/FAT Viewer?action=UPDATE&amp;creator=factset&amp;DOC_NAME=fat:reuters_annual_pshs_src_window.fat&amp;display_string=Audit&amp;DYN_ARGS=TRUE&amp;VAR:ID1=26928A20&amp;VAR:RCODE=FDSEPS&amp;VAR:SDATE=20071299&amp;VAR:FREQ=Y&amp;VAR:RELITEM=RP&amp;VAR:CURRENCY=&amp;VAR:CURRSOURCE=EXSHA","RE&amp;VAR:NATFREQ=ANNUAL&amp;VAR:RFIELD=FINALIZED&amp;VAR:DB_TYPE=&amp;VAR:UNITS=M&amp;window=popup&amp;width=450&amp;height=300&amp;START_MAXIMIZED=FALSE"}</definedName>
    <definedName name="_44__FDSAUDITLINK__" localSheetId="6" hidden="1">{"fdsup://IBCentral/FAT Viewer?action=UPDATE&amp;creator=factset&amp;DOC_NAME=fat:reuters_annual_pshs_src_window.fat&amp;display_string=Audit&amp;DYN_ARGS=TRUE&amp;VAR:ID1=26928A20&amp;VAR:RCODE=FDSEPS&amp;VAR:SDATE=20071299&amp;VAR:FREQ=Y&amp;VAR:RELITEM=RP&amp;VAR:CURRENCY=&amp;VAR:CURRSOURCE=EXSHA","RE&amp;VAR:NATFREQ=ANNUAL&amp;VAR:RFIELD=FINALIZED&amp;VAR:DB_TYPE=&amp;VAR:UNITS=M&amp;window=popup&amp;width=450&amp;height=300&amp;START_MAXIMIZED=FALSE"}</definedName>
    <definedName name="_44__FDSAUDITLINK__" localSheetId="11" hidden="1">{"fdsup://IBCentral/FAT Viewer?action=UPDATE&amp;creator=factset&amp;DOC_NAME=fat:reuters_annual_pshs_src_window.fat&amp;display_string=Audit&amp;DYN_ARGS=TRUE&amp;VAR:ID1=26928A20&amp;VAR:RCODE=FDSEPS&amp;VAR:SDATE=20071299&amp;VAR:FREQ=Y&amp;VAR:RELITEM=RP&amp;VAR:CURRENCY=&amp;VAR:CURRSOURCE=EXSHA","RE&amp;VAR:NATFREQ=ANNUAL&amp;VAR:RFIELD=FINALIZED&amp;VAR:DB_TYPE=&amp;VAR:UNITS=M&amp;window=popup&amp;width=450&amp;height=300&amp;START_MAXIMIZED=FALSE"}</definedName>
    <definedName name="_44__FDSAUDITLINK__" localSheetId="8" hidden="1">{"fdsup://IBCentral/FAT Viewer?action=UPDATE&amp;creator=factset&amp;DOC_NAME=fat:reuters_annual_pshs_src_window.fat&amp;display_string=Audit&amp;DYN_ARGS=TRUE&amp;VAR:ID1=26928A20&amp;VAR:RCODE=FDSEPS&amp;VAR:SDATE=20071299&amp;VAR:FREQ=Y&amp;VAR:RELITEM=RP&amp;VAR:CURRENCY=&amp;VAR:CURRSOURCE=EXSHA","RE&amp;VAR:NATFREQ=ANNUAL&amp;VAR:RFIELD=FINALIZED&amp;VAR:DB_TYPE=&amp;VAR:UNITS=M&amp;window=popup&amp;width=450&amp;height=300&amp;START_MAXIMIZED=FALSE"}</definedName>
    <definedName name="_44__FDSAUDITLINK__" hidden="1">{"fdsup://IBCentral/FAT Viewer?action=UPDATE&amp;creator=factset&amp;DOC_NAME=fat:reuters_annual_pshs_src_window.fat&amp;display_string=Audit&amp;DYN_ARGS=TRUE&amp;VAR:ID1=26928A20&amp;VAR:RCODE=FDSEPS&amp;VAR:SDATE=20071299&amp;VAR:FREQ=Y&amp;VAR:RELITEM=RP&amp;VAR:CURRENCY=&amp;VAR:CURRSOURCE=EXSHA","RE&amp;VAR:NATFREQ=ANNUAL&amp;VAR:RFIELD=FINALIZED&amp;VAR:DB_TYPE=&amp;VAR:UNITS=M&amp;window=popup&amp;width=450&amp;height=300&amp;START_MAXIMIZED=FALSE"}</definedName>
    <definedName name="_45__FDSAUDITLINK__" localSheetId="9" hidden="1">{"fdsup://IBCentral/FAT Viewer?action=UPDATE&amp;creator=factset&amp;DOC_NAME=fat:reuters_annual_pshs_src_window.fat&amp;display_string=Audit&amp;DYN_ARGS=TRUE&amp;VAR:ID1=92864510&amp;VAR:RCODE=FDSEPS&amp;VAR:SDATE=20071299&amp;VAR:FREQ=Y&amp;VAR:RELITEM=RP&amp;VAR:CURRENCY=&amp;VAR:CURRSOURCE=EXSHA","RE&amp;VAR:NATFREQ=ANNUAL&amp;VAR:RFIELD=FINALIZED&amp;VAR:DB_TYPE=&amp;VAR:UNITS=M&amp;window=popup&amp;width=450&amp;height=300&amp;START_MAXIMIZED=FALSE"}</definedName>
    <definedName name="_45__FDSAUDITLINK__" localSheetId="10" hidden="1">{"fdsup://IBCentral/FAT Viewer?action=UPDATE&amp;creator=factset&amp;DOC_NAME=fat:reuters_annual_pshs_src_window.fat&amp;display_string=Audit&amp;DYN_ARGS=TRUE&amp;VAR:ID1=92864510&amp;VAR:RCODE=FDSEPS&amp;VAR:SDATE=20071299&amp;VAR:FREQ=Y&amp;VAR:RELITEM=RP&amp;VAR:CURRENCY=&amp;VAR:CURRSOURCE=EXSHA","RE&amp;VAR:NATFREQ=ANNUAL&amp;VAR:RFIELD=FINALIZED&amp;VAR:DB_TYPE=&amp;VAR:UNITS=M&amp;window=popup&amp;width=450&amp;height=300&amp;START_MAXIMIZED=FALSE"}</definedName>
    <definedName name="_45__FDSAUDITLINK__" localSheetId="7" hidden="1">{"fdsup://IBCentral/FAT Viewer?action=UPDATE&amp;creator=factset&amp;DOC_NAME=fat:reuters_annual_pshs_src_window.fat&amp;display_string=Audit&amp;DYN_ARGS=TRUE&amp;VAR:ID1=92864510&amp;VAR:RCODE=FDSEPS&amp;VAR:SDATE=20071299&amp;VAR:FREQ=Y&amp;VAR:RELITEM=RP&amp;VAR:CURRENCY=&amp;VAR:CURRSOURCE=EXSHA","RE&amp;VAR:NATFREQ=ANNUAL&amp;VAR:RFIELD=FINALIZED&amp;VAR:DB_TYPE=&amp;VAR:UNITS=M&amp;window=popup&amp;width=450&amp;height=300&amp;START_MAXIMIZED=FALSE"}</definedName>
    <definedName name="_45__FDSAUDITLINK__" localSheetId="6" hidden="1">{"fdsup://IBCentral/FAT Viewer?action=UPDATE&amp;creator=factset&amp;DOC_NAME=fat:reuters_annual_pshs_src_window.fat&amp;display_string=Audit&amp;DYN_ARGS=TRUE&amp;VAR:ID1=92864510&amp;VAR:RCODE=FDSEPS&amp;VAR:SDATE=20071299&amp;VAR:FREQ=Y&amp;VAR:RELITEM=RP&amp;VAR:CURRENCY=&amp;VAR:CURRSOURCE=EXSHA","RE&amp;VAR:NATFREQ=ANNUAL&amp;VAR:RFIELD=FINALIZED&amp;VAR:DB_TYPE=&amp;VAR:UNITS=M&amp;window=popup&amp;width=450&amp;height=300&amp;START_MAXIMIZED=FALSE"}</definedName>
    <definedName name="_45__FDSAUDITLINK__" localSheetId="11" hidden="1">{"fdsup://IBCentral/FAT Viewer?action=UPDATE&amp;creator=factset&amp;DOC_NAME=fat:reuters_annual_pshs_src_window.fat&amp;display_string=Audit&amp;DYN_ARGS=TRUE&amp;VAR:ID1=92864510&amp;VAR:RCODE=FDSEPS&amp;VAR:SDATE=20071299&amp;VAR:FREQ=Y&amp;VAR:RELITEM=RP&amp;VAR:CURRENCY=&amp;VAR:CURRSOURCE=EXSHA","RE&amp;VAR:NATFREQ=ANNUAL&amp;VAR:RFIELD=FINALIZED&amp;VAR:DB_TYPE=&amp;VAR:UNITS=M&amp;window=popup&amp;width=450&amp;height=300&amp;START_MAXIMIZED=FALSE"}</definedName>
    <definedName name="_45__FDSAUDITLINK__" localSheetId="8" hidden="1">{"fdsup://IBCentral/FAT Viewer?action=UPDATE&amp;creator=factset&amp;DOC_NAME=fat:reuters_annual_pshs_src_window.fat&amp;display_string=Audit&amp;DYN_ARGS=TRUE&amp;VAR:ID1=92864510&amp;VAR:RCODE=FDSEPS&amp;VAR:SDATE=20071299&amp;VAR:FREQ=Y&amp;VAR:RELITEM=RP&amp;VAR:CURRENCY=&amp;VAR:CURRSOURCE=EXSHA","RE&amp;VAR:NATFREQ=ANNUAL&amp;VAR:RFIELD=FINALIZED&amp;VAR:DB_TYPE=&amp;VAR:UNITS=M&amp;window=popup&amp;width=450&amp;height=300&amp;START_MAXIMIZED=FALSE"}</definedName>
    <definedName name="_45__FDSAUDITLINK__" hidden="1">{"fdsup://IBCentral/FAT Viewer?action=UPDATE&amp;creator=factset&amp;DOC_NAME=fat:reuters_annual_pshs_src_window.fat&amp;display_string=Audit&amp;DYN_ARGS=TRUE&amp;VAR:ID1=92864510&amp;VAR:RCODE=FDSEPS&amp;VAR:SDATE=20071299&amp;VAR:FREQ=Y&amp;VAR:RELITEM=RP&amp;VAR:CURRENCY=&amp;VAR:CURRSOURCE=EXSHA","RE&amp;VAR:NATFREQ=ANNUAL&amp;VAR:RFIELD=FINALIZED&amp;VAR:DB_TYPE=&amp;VAR:UNITS=M&amp;window=popup&amp;width=450&amp;height=300&amp;START_MAXIMIZED=FALSE"}</definedName>
    <definedName name="_46__FDSAUDITLINK__" localSheetId="9" hidden="1">{"fdsup://IBCentral/FAT Viewer?action=UPDATE&amp;creator=factset&amp;DOC_NAME=fat:reuters_annual_pshs_src_window.fat&amp;display_string=Audit&amp;DYN_ARGS=TRUE&amp;VAR:ID1=01625510&amp;VAR:RCODE=FDSEPS&amp;VAR:SDATE=20071299&amp;VAR:FREQ=Y&amp;VAR:RELITEM=RP&amp;VAR:CURRENCY=&amp;VAR:CURRSOURCE=EXSHA","RE&amp;VAR:NATFREQ=ANNUAL&amp;VAR:RFIELD=FINALIZED&amp;VAR:DB_TYPE=&amp;VAR:UNITS=M&amp;window=popup&amp;width=450&amp;height=300&amp;START_MAXIMIZED=FALSE"}</definedName>
    <definedName name="_46__FDSAUDITLINK__" localSheetId="10" hidden="1">{"fdsup://IBCentral/FAT Viewer?action=UPDATE&amp;creator=factset&amp;DOC_NAME=fat:reuters_annual_pshs_src_window.fat&amp;display_string=Audit&amp;DYN_ARGS=TRUE&amp;VAR:ID1=01625510&amp;VAR:RCODE=FDSEPS&amp;VAR:SDATE=20071299&amp;VAR:FREQ=Y&amp;VAR:RELITEM=RP&amp;VAR:CURRENCY=&amp;VAR:CURRSOURCE=EXSHA","RE&amp;VAR:NATFREQ=ANNUAL&amp;VAR:RFIELD=FINALIZED&amp;VAR:DB_TYPE=&amp;VAR:UNITS=M&amp;window=popup&amp;width=450&amp;height=300&amp;START_MAXIMIZED=FALSE"}</definedName>
    <definedName name="_46__FDSAUDITLINK__" localSheetId="7" hidden="1">{"fdsup://IBCentral/FAT Viewer?action=UPDATE&amp;creator=factset&amp;DOC_NAME=fat:reuters_annual_pshs_src_window.fat&amp;display_string=Audit&amp;DYN_ARGS=TRUE&amp;VAR:ID1=01625510&amp;VAR:RCODE=FDSEPS&amp;VAR:SDATE=20071299&amp;VAR:FREQ=Y&amp;VAR:RELITEM=RP&amp;VAR:CURRENCY=&amp;VAR:CURRSOURCE=EXSHA","RE&amp;VAR:NATFREQ=ANNUAL&amp;VAR:RFIELD=FINALIZED&amp;VAR:DB_TYPE=&amp;VAR:UNITS=M&amp;window=popup&amp;width=450&amp;height=300&amp;START_MAXIMIZED=FALSE"}</definedName>
    <definedName name="_46__FDSAUDITLINK__" localSheetId="6" hidden="1">{"fdsup://IBCentral/FAT Viewer?action=UPDATE&amp;creator=factset&amp;DOC_NAME=fat:reuters_annual_pshs_src_window.fat&amp;display_string=Audit&amp;DYN_ARGS=TRUE&amp;VAR:ID1=01625510&amp;VAR:RCODE=FDSEPS&amp;VAR:SDATE=20071299&amp;VAR:FREQ=Y&amp;VAR:RELITEM=RP&amp;VAR:CURRENCY=&amp;VAR:CURRSOURCE=EXSHA","RE&amp;VAR:NATFREQ=ANNUAL&amp;VAR:RFIELD=FINALIZED&amp;VAR:DB_TYPE=&amp;VAR:UNITS=M&amp;window=popup&amp;width=450&amp;height=300&amp;START_MAXIMIZED=FALSE"}</definedName>
    <definedName name="_46__FDSAUDITLINK__" localSheetId="11" hidden="1">{"fdsup://IBCentral/FAT Viewer?action=UPDATE&amp;creator=factset&amp;DOC_NAME=fat:reuters_annual_pshs_src_window.fat&amp;display_string=Audit&amp;DYN_ARGS=TRUE&amp;VAR:ID1=01625510&amp;VAR:RCODE=FDSEPS&amp;VAR:SDATE=20071299&amp;VAR:FREQ=Y&amp;VAR:RELITEM=RP&amp;VAR:CURRENCY=&amp;VAR:CURRSOURCE=EXSHA","RE&amp;VAR:NATFREQ=ANNUAL&amp;VAR:RFIELD=FINALIZED&amp;VAR:DB_TYPE=&amp;VAR:UNITS=M&amp;window=popup&amp;width=450&amp;height=300&amp;START_MAXIMIZED=FALSE"}</definedName>
    <definedName name="_46__FDSAUDITLINK__" localSheetId="8" hidden="1">{"fdsup://IBCentral/FAT Viewer?action=UPDATE&amp;creator=factset&amp;DOC_NAME=fat:reuters_annual_pshs_src_window.fat&amp;display_string=Audit&amp;DYN_ARGS=TRUE&amp;VAR:ID1=01625510&amp;VAR:RCODE=FDSEPS&amp;VAR:SDATE=20071299&amp;VAR:FREQ=Y&amp;VAR:RELITEM=RP&amp;VAR:CURRENCY=&amp;VAR:CURRSOURCE=EXSHA","RE&amp;VAR:NATFREQ=ANNUAL&amp;VAR:RFIELD=FINALIZED&amp;VAR:DB_TYPE=&amp;VAR:UNITS=M&amp;window=popup&amp;width=450&amp;height=300&amp;START_MAXIMIZED=FALSE"}</definedName>
    <definedName name="_46__FDSAUDITLINK__" hidden="1">{"fdsup://IBCentral/FAT Viewer?action=UPDATE&amp;creator=factset&amp;DOC_NAME=fat:reuters_annual_pshs_src_window.fat&amp;display_string=Audit&amp;DYN_ARGS=TRUE&amp;VAR:ID1=01625510&amp;VAR:RCODE=FDSEPS&amp;VAR:SDATE=20071299&amp;VAR:FREQ=Y&amp;VAR:RELITEM=RP&amp;VAR:CURRENCY=&amp;VAR:CURRSOURCE=EXSHA","RE&amp;VAR:NATFREQ=ANNUAL&amp;VAR:RFIELD=FINALIZED&amp;VAR:DB_TYPE=&amp;VAR:UNITS=M&amp;window=popup&amp;width=450&amp;height=300&amp;START_MAXIMIZED=FALSE"}</definedName>
    <definedName name="_47__FDSAUDITLINK__" localSheetId="9" hidden="1">{"fdsup://IBCentral/FAT Viewer?action=UPDATE&amp;creator=factset&amp;DOC_NAME=fat:reuters_qtrly_source_window.fat&amp;display_string=Audit&amp;DYN_ARGS=TRUE&amp;VAR:ID1=74975N10&amp;VAR:RCODE=STLD&amp;VAR:SDATE=20080399&amp;VAR:FREQ=Quarterly&amp;VAR:RELITEM=&amp;VAR:CURRENCY=&amp;VAR:CURRSOURCE=EXSH","ARE&amp;VAR:NATFREQ=QUARTERLY&amp;VAR:RFIELD=FINALIZED&amp;VAR:DB_TYPE=&amp;VAR:UNITS=M&amp;window=popup&amp;width=450&amp;height=300&amp;START_MAXIMIZED=FALSE"}</definedName>
    <definedName name="_47__FDSAUDITLINK__" localSheetId="10" hidden="1">{"fdsup://IBCentral/FAT Viewer?action=UPDATE&amp;creator=factset&amp;DOC_NAME=fat:reuters_qtrly_source_window.fat&amp;display_string=Audit&amp;DYN_ARGS=TRUE&amp;VAR:ID1=74975N10&amp;VAR:RCODE=STLD&amp;VAR:SDATE=20080399&amp;VAR:FREQ=Quarterly&amp;VAR:RELITEM=&amp;VAR:CURRENCY=&amp;VAR:CURRSOURCE=EXSH","ARE&amp;VAR:NATFREQ=QUARTERLY&amp;VAR:RFIELD=FINALIZED&amp;VAR:DB_TYPE=&amp;VAR:UNITS=M&amp;window=popup&amp;width=450&amp;height=300&amp;START_MAXIMIZED=FALSE"}</definedName>
    <definedName name="_47__FDSAUDITLINK__" localSheetId="7" hidden="1">{"fdsup://IBCentral/FAT Viewer?action=UPDATE&amp;creator=factset&amp;DOC_NAME=fat:reuters_qtrly_source_window.fat&amp;display_string=Audit&amp;DYN_ARGS=TRUE&amp;VAR:ID1=74975N10&amp;VAR:RCODE=STLD&amp;VAR:SDATE=20080399&amp;VAR:FREQ=Quarterly&amp;VAR:RELITEM=&amp;VAR:CURRENCY=&amp;VAR:CURRSOURCE=EXSH","ARE&amp;VAR:NATFREQ=QUARTERLY&amp;VAR:RFIELD=FINALIZED&amp;VAR:DB_TYPE=&amp;VAR:UNITS=M&amp;window=popup&amp;width=450&amp;height=300&amp;START_MAXIMIZED=FALSE"}</definedName>
    <definedName name="_47__FDSAUDITLINK__" localSheetId="6" hidden="1">{"fdsup://IBCentral/FAT Viewer?action=UPDATE&amp;creator=factset&amp;DOC_NAME=fat:reuters_qtrly_source_window.fat&amp;display_string=Audit&amp;DYN_ARGS=TRUE&amp;VAR:ID1=74975N10&amp;VAR:RCODE=STLD&amp;VAR:SDATE=20080399&amp;VAR:FREQ=Quarterly&amp;VAR:RELITEM=&amp;VAR:CURRENCY=&amp;VAR:CURRSOURCE=EXSH","ARE&amp;VAR:NATFREQ=QUARTERLY&amp;VAR:RFIELD=FINALIZED&amp;VAR:DB_TYPE=&amp;VAR:UNITS=M&amp;window=popup&amp;width=450&amp;height=300&amp;START_MAXIMIZED=FALSE"}</definedName>
    <definedName name="_47__FDSAUDITLINK__" localSheetId="11" hidden="1">{"fdsup://IBCentral/FAT Viewer?action=UPDATE&amp;creator=factset&amp;DOC_NAME=fat:reuters_qtrly_source_window.fat&amp;display_string=Audit&amp;DYN_ARGS=TRUE&amp;VAR:ID1=74975N10&amp;VAR:RCODE=STLD&amp;VAR:SDATE=20080399&amp;VAR:FREQ=Quarterly&amp;VAR:RELITEM=&amp;VAR:CURRENCY=&amp;VAR:CURRSOURCE=EXSH","ARE&amp;VAR:NATFREQ=QUARTERLY&amp;VAR:RFIELD=FINALIZED&amp;VAR:DB_TYPE=&amp;VAR:UNITS=M&amp;window=popup&amp;width=450&amp;height=300&amp;START_MAXIMIZED=FALSE"}</definedName>
    <definedName name="_47__FDSAUDITLINK__" localSheetId="8" hidden="1">{"fdsup://IBCentral/FAT Viewer?action=UPDATE&amp;creator=factset&amp;DOC_NAME=fat:reuters_qtrly_source_window.fat&amp;display_string=Audit&amp;DYN_ARGS=TRUE&amp;VAR:ID1=74975N10&amp;VAR:RCODE=STLD&amp;VAR:SDATE=20080399&amp;VAR:FREQ=Quarterly&amp;VAR:RELITEM=&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74975N10&amp;VAR:RCODE=STLD&amp;VAR:SDATE=20080399&amp;VAR:FREQ=Quarterly&amp;VAR:RELITEM=&amp;VAR:CURRENCY=&amp;VAR:CURRSOURCE=EXSH","ARE&amp;VAR:NATFREQ=QUARTERLY&amp;VAR:RFIELD=FINALIZED&amp;VAR:DB_TYPE=&amp;VAR:UNITS=M&amp;window=popup&amp;width=450&amp;height=300&amp;START_MAXIMIZED=FALSE"}</definedName>
    <definedName name="_48__FDSAUDITLINK__" localSheetId="9" hidden="1">{"fdsup://IBCentral/FAT Viewer?action=UPDATE&amp;creator=factset&amp;DOC_NAME=fat:reuters_qtrly_source_window.fat&amp;display_string=Audit&amp;DYN_ARGS=TRUE&amp;VAR:ID1=74975N10&amp;VAR:RCODE=SCSI&amp;VAR:SDATE=20080399&amp;VAR:FREQ=Quarterly&amp;VAR:RELITEM=&amp;VAR:CURRENCY=&amp;VAR:CURRSOURCE=EXSH","ARE&amp;VAR:NATFREQ=QUARTERLY&amp;VAR:RFIELD=FINALIZED&amp;VAR:DB_TYPE=&amp;VAR:UNITS=M&amp;window=popup&amp;width=450&amp;height=300&amp;START_MAXIMIZED=FALSE"}</definedName>
    <definedName name="_48__FDSAUDITLINK__" localSheetId="10" hidden="1">{"fdsup://IBCentral/FAT Viewer?action=UPDATE&amp;creator=factset&amp;DOC_NAME=fat:reuters_qtrly_source_window.fat&amp;display_string=Audit&amp;DYN_ARGS=TRUE&amp;VAR:ID1=74975N10&amp;VAR:RCODE=SCSI&amp;VAR:SDATE=20080399&amp;VAR:FREQ=Quarterly&amp;VAR:RELITEM=&amp;VAR:CURRENCY=&amp;VAR:CURRSOURCE=EXSH","ARE&amp;VAR:NATFREQ=QUARTERLY&amp;VAR:RFIELD=FINALIZED&amp;VAR:DB_TYPE=&amp;VAR:UNITS=M&amp;window=popup&amp;width=450&amp;height=300&amp;START_MAXIMIZED=FALSE"}</definedName>
    <definedName name="_48__FDSAUDITLINK__" localSheetId="7" hidden="1">{"fdsup://IBCentral/FAT Viewer?action=UPDATE&amp;creator=factset&amp;DOC_NAME=fat:reuters_qtrly_source_window.fat&amp;display_string=Audit&amp;DYN_ARGS=TRUE&amp;VAR:ID1=74975N10&amp;VAR:RCODE=SCSI&amp;VAR:SDATE=20080399&amp;VAR:FREQ=Quarterly&amp;VAR:RELITEM=&amp;VAR:CURRENCY=&amp;VAR:CURRSOURCE=EXSH","ARE&amp;VAR:NATFREQ=QUARTERLY&amp;VAR:RFIELD=FINALIZED&amp;VAR:DB_TYPE=&amp;VAR:UNITS=M&amp;window=popup&amp;width=450&amp;height=300&amp;START_MAXIMIZED=FALSE"}</definedName>
    <definedName name="_48__FDSAUDITLINK__" localSheetId="6" hidden="1">{"fdsup://IBCentral/FAT Viewer?action=UPDATE&amp;creator=factset&amp;DOC_NAME=fat:reuters_qtrly_source_window.fat&amp;display_string=Audit&amp;DYN_ARGS=TRUE&amp;VAR:ID1=74975N10&amp;VAR:RCODE=SCSI&amp;VAR:SDATE=20080399&amp;VAR:FREQ=Quarterly&amp;VAR:RELITEM=&amp;VAR:CURRENCY=&amp;VAR:CURRSOURCE=EXSH","ARE&amp;VAR:NATFREQ=QUARTERLY&amp;VAR:RFIELD=FINALIZED&amp;VAR:DB_TYPE=&amp;VAR:UNITS=M&amp;window=popup&amp;width=450&amp;height=300&amp;START_MAXIMIZED=FALSE"}</definedName>
    <definedName name="_48__FDSAUDITLINK__" localSheetId="11" hidden="1">{"fdsup://IBCentral/FAT Viewer?action=UPDATE&amp;creator=factset&amp;DOC_NAME=fat:reuters_qtrly_source_window.fat&amp;display_string=Audit&amp;DYN_ARGS=TRUE&amp;VAR:ID1=74975N10&amp;VAR:RCODE=SCSI&amp;VAR:SDATE=20080399&amp;VAR:FREQ=Quarterly&amp;VAR:RELITEM=&amp;VAR:CURRENCY=&amp;VAR:CURRSOURCE=EXSH","ARE&amp;VAR:NATFREQ=QUARTERLY&amp;VAR:RFIELD=FINALIZED&amp;VAR:DB_TYPE=&amp;VAR:UNITS=M&amp;window=popup&amp;width=450&amp;height=300&amp;START_MAXIMIZED=FALSE"}</definedName>
    <definedName name="_48__FDSAUDITLINK__" localSheetId="8" hidden="1">{"fdsup://IBCentral/FAT Viewer?action=UPDATE&amp;creator=factset&amp;DOC_NAME=fat:reuters_qtrly_source_window.fat&amp;display_string=Audit&amp;DYN_ARGS=TRUE&amp;VAR:ID1=74975N10&amp;VAR:RCODE=SCSI&amp;VAR:SDATE=20080399&amp;VAR:FREQ=Quarterly&amp;VAR:RELITEM=&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74975N10&amp;VAR:RCODE=SCSI&amp;VAR:SDATE=20080399&amp;VAR:FREQ=Quarterly&amp;VAR:RELITEM=&amp;VAR:CURRENCY=&amp;VAR:CURRSOURCE=EXSH","ARE&amp;VAR:NATFREQ=QUARTERLY&amp;VAR:RFIELD=FINALIZED&amp;VAR:DB_TYPE=&amp;VAR:UNITS=M&amp;window=popup&amp;width=450&amp;height=300&amp;START_MAXIMIZED=FALSE"}</definedName>
    <definedName name="_49__FDSAUDITLINK__" localSheetId="9" hidden="1">{"fdsup://IBCentral/FAT Viewer?action=UPDATE&amp;creator=factset&amp;DOC_NAME=fat:reuters_qtrly_source_window.fat&amp;display_string=Audit&amp;DYN_ARGS=TRUE&amp;VAR:ID1=41130710&amp;VAR:RCODE=STLD&amp;VAR:SDATE=20080399&amp;VAR:FREQ=Quarterly&amp;VAR:RELITEM=&amp;VAR:CURRENCY=&amp;VAR:CURRSOURCE=EXSH","ARE&amp;VAR:NATFREQ=QUARTERLY&amp;VAR:RFIELD=FINALIZED&amp;VAR:DB_TYPE=&amp;VAR:UNITS=M&amp;window=popup&amp;width=450&amp;height=300&amp;START_MAXIMIZED=FALSE"}</definedName>
    <definedName name="_49__FDSAUDITLINK__" localSheetId="10" hidden="1">{"fdsup://IBCentral/FAT Viewer?action=UPDATE&amp;creator=factset&amp;DOC_NAME=fat:reuters_qtrly_source_window.fat&amp;display_string=Audit&amp;DYN_ARGS=TRUE&amp;VAR:ID1=41130710&amp;VAR:RCODE=STLD&amp;VAR:SDATE=20080399&amp;VAR:FREQ=Quarterly&amp;VAR:RELITEM=&amp;VAR:CURRENCY=&amp;VAR:CURRSOURCE=EXSH","ARE&amp;VAR:NATFREQ=QUARTERLY&amp;VAR:RFIELD=FINALIZED&amp;VAR:DB_TYPE=&amp;VAR:UNITS=M&amp;window=popup&amp;width=450&amp;height=300&amp;START_MAXIMIZED=FALSE"}</definedName>
    <definedName name="_49__FDSAUDITLINK__" localSheetId="7" hidden="1">{"fdsup://IBCentral/FAT Viewer?action=UPDATE&amp;creator=factset&amp;DOC_NAME=fat:reuters_qtrly_source_window.fat&amp;display_string=Audit&amp;DYN_ARGS=TRUE&amp;VAR:ID1=41130710&amp;VAR:RCODE=STLD&amp;VAR:SDATE=20080399&amp;VAR:FREQ=Quarterly&amp;VAR:RELITEM=&amp;VAR:CURRENCY=&amp;VAR:CURRSOURCE=EXSH","ARE&amp;VAR:NATFREQ=QUARTERLY&amp;VAR:RFIELD=FINALIZED&amp;VAR:DB_TYPE=&amp;VAR:UNITS=M&amp;window=popup&amp;width=450&amp;height=300&amp;START_MAXIMIZED=FALSE"}</definedName>
    <definedName name="_49__FDSAUDITLINK__" localSheetId="6" hidden="1">{"fdsup://IBCentral/FAT Viewer?action=UPDATE&amp;creator=factset&amp;DOC_NAME=fat:reuters_qtrly_source_window.fat&amp;display_string=Audit&amp;DYN_ARGS=TRUE&amp;VAR:ID1=41130710&amp;VAR:RCODE=STLD&amp;VAR:SDATE=20080399&amp;VAR:FREQ=Quarterly&amp;VAR:RELITEM=&amp;VAR:CURRENCY=&amp;VAR:CURRSOURCE=EXSH","ARE&amp;VAR:NATFREQ=QUARTERLY&amp;VAR:RFIELD=FINALIZED&amp;VAR:DB_TYPE=&amp;VAR:UNITS=M&amp;window=popup&amp;width=450&amp;height=300&amp;START_MAXIMIZED=FALSE"}</definedName>
    <definedName name="_49__FDSAUDITLINK__" localSheetId="11" hidden="1">{"fdsup://IBCentral/FAT Viewer?action=UPDATE&amp;creator=factset&amp;DOC_NAME=fat:reuters_qtrly_source_window.fat&amp;display_string=Audit&amp;DYN_ARGS=TRUE&amp;VAR:ID1=41130710&amp;VAR:RCODE=STLD&amp;VAR:SDATE=20080399&amp;VAR:FREQ=Quarterly&amp;VAR:RELITEM=&amp;VAR:CURRENCY=&amp;VAR:CURRSOURCE=EXSH","ARE&amp;VAR:NATFREQ=QUARTERLY&amp;VAR:RFIELD=FINALIZED&amp;VAR:DB_TYPE=&amp;VAR:UNITS=M&amp;window=popup&amp;width=450&amp;height=300&amp;START_MAXIMIZED=FALSE"}</definedName>
    <definedName name="_49__FDSAUDITLINK__" localSheetId="8" hidden="1">{"fdsup://IBCentral/FAT Viewer?action=UPDATE&amp;creator=factset&amp;DOC_NAME=fat:reuters_qtrly_source_window.fat&amp;display_string=Audit&amp;DYN_ARGS=TRUE&amp;VAR:ID1=41130710&amp;VAR:RCODE=STLD&amp;VAR:SDATE=20080399&amp;VAR:FREQ=Quarterly&amp;VAR:RELITEM=&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ource_window.fat&amp;display_string=Audit&amp;DYN_ARGS=TRUE&amp;VAR:ID1=41130710&amp;VAR:RCODE=STLD&amp;VAR:SDATE=20080399&amp;VAR:FREQ=Quarterly&amp;VAR:RELITEM=&amp;VAR:CURRENCY=&amp;VAR:CURRSOURCE=EXSH","ARE&amp;VAR:NATFREQ=QUARTERLY&amp;VAR:RFIELD=FINALIZED&amp;VAR:DB_TYPE=&amp;VAR:UNITS=M&amp;window=popup&amp;width=450&amp;height=300&amp;START_MAXIMIZED=FALSE"}</definedName>
    <definedName name="_49_0R" localSheetId="9">[19]Acquiror!#REF!</definedName>
    <definedName name="_49_0R">#REF!</definedName>
    <definedName name="_4NOPAT_Sh">#REF!</definedName>
    <definedName name="_4Q94">#REF!</definedName>
    <definedName name="_4Q95">#REF!</definedName>
    <definedName name="_5_._0Gross_inc_gro">#REF!</definedName>
    <definedName name="_5__FDSAUDITLINK__" localSheetId="9"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15"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10"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16"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7"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6"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11"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8"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localSheetId="5" hidden="1">{"fdsup://Directions/FactSet Auditing Viewer?action=AUDIT_VALUE&amp;DB=129&amp;ID1=71366130&amp;VALUEID=02001&amp;SDATE=201102&amp;PERIODTYPE=QTR_STD&amp;SCFT=3&amp;window=popup_no_bar&amp;width=385&amp;height=120&amp;START_MAXIMIZED=FALSE&amp;creator=factset&amp;display_string=Audit"}</definedName>
    <definedName name="_5__FDSAUDITLINK__" hidden="1">{"fdsup://Directions/FactSet Auditing Viewer?action=AUDIT_VALUE&amp;DB=129&amp;ID1=71366130&amp;VALUEID=02001&amp;SDATE=201102&amp;PERIODTYPE=QTR_STD&amp;SCFT=3&amp;window=popup_no_bar&amp;width=385&amp;height=120&amp;START_MAXIMIZED=FALSE&amp;creator=factset&amp;display_string=Audit"}</definedName>
    <definedName name="_5_0_0Loan_Loss_Provision_f">#REF!</definedName>
    <definedName name="_50__FDSAUDITLINK__" localSheetId="9" hidden="1">{"fdsup://IBCentral/FAT Viewer?action=UPDATE&amp;creator=factset&amp;DOC_NAME=fat:reuters_qtrly_source_window.fat&amp;display_string=Audit&amp;DYN_ARGS=TRUE&amp;VAR:ID1=41130710&amp;VAR:RCODE=SCSI&amp;VAR:SDATE=20080399&amp;VAR:FREQ=Quarterly&amp;VAR:RELITEM=&amp;VAR:CURRENCY=&amp;VAR:CURRSOURCE=EXSH","ARE&amp;VAR:NATFREQ=QUARTERLY&amp;VAR:RFIELD=FINALIZED&amp;VAR:DB_TYPE=&amp;VAR:UNITS=M&amp;window=popup&amp;width=450&amp;height=300&amp;START_MAXIMIZED=FALSE"}</definedName>
    <definedName name="_50__FDSAUDITLINK__" localSheetId="10" hidden="1">{"fdsup://IBCentral/FAT Viewer?action=UPDATE&amp;creator=factset&amp;DOC_NAME=fat:reuters_qtrly_source_window.fat&amp;display_string=Audit&amp;DYN_ARGS=TRUE&amp;VAR:ID1=41130710&amp;VAR:RCODE=SCSI&amp;VAR:SDATE=20080399&amp;VAR:FREQ=Quarterly&amp;VAR:RELITEM=&amp;VAR:CURRENCY=&amp;VAR:CURRSOURCE=EXSH","ARE&amp;VAR:NATFREQ=QUARTERLY&amp;VAR:RFIELD=FINALIZED&amp;VAR:DB_TYPE=&amp;VAR:UNITS=M&amp;window=popup&amp;width=450&amp;height=300&amp;START_MAXIMIZED=FALSE"}</definedName>
    <definedName name="_50__FDSAUDITLINK__" localSheetId="7" hidden="1">{"fdsup://IBCentral/FAT Viewer?action=UPDATE&amp;creator=factset&amp;DOC_NAME=fat:reuters_qtrly_source_window.fat&amp;display_string=Audit&amp;DYN_ARGS=TRUE&amp;VAR:ID1=41130710&amp;VAR:RCODE=SCSI&amp;VAR:SDATE=20080399&amp;VAR:FREQ=Quarterly&amp;VAR:RELITEM=&amp;VAR:CURRENCY=&amp;VAR:CURRSOURCE=EXSH","ARE&amp;VAR:NATFREQ=QUARTERLY&amp;VAR:RFIELD=FINALIZED&amp;VAR:DB_TYPE=&amp;VAR:UNITS=M&amp;window=popup&amp;width=450&amp;height=300&amp;START_MAXIMIZED=FALSE"}</definedName>
    <definedName name="_50__FDSAUDITLINK__" localSheetId="6" hidden="1">{"fdsup://IBCentral/FAT Viewer?action=UPDATE&amp;creator=factset&amp;DOC_NAME=fat:reuters_qtrly_source_window.fat&amp;display_string=Audit&amp;DYN_ARGS=TRUE&amp;VAR:ID1=41130710&amp;VAR:RCODE=SCSI&amp;VAR:SDATE=20080399&amp;VAR:FREQ=Quarterly&amp;VAR:RELITEM=&amp;VAR:CURRENCY=&amp;VAR:CURRSOURCE=EXSH","ARE&amp;VAR:NATFREQ=QUARTERLY&amp;VAR:RFIELD=FINALIZED&amp;VAR:DB_TYPE=&amp;VAR:UNITS=M&amp;window=popup&amp;width=450&amp;height=300&amp;START_MAXIMIZED=FALSE"}</definedName>
    <definedName name="_50__FDSAUDITLINK__" localSheetId="11" hidden="1">{"fdsup://IBCentral/FAT Viewer?action=UPDATE&amp;creator=factset&amp;DOC_NAME=fat:reuters_qtrly_source_window.fat&amp;display_string=Audit&amp;DYN_ARGS=TRUE&amp;VAR:ID1=41130710&amp;VAR:RCODE=SCSI&amp;VAR:SDATE=20080399&amp;VAR:FREQ=Quarterly&amp;VAR:RELITEM=&amp;VAR:CURRENCY=&amp;VAR:CURRSOURCE=EXSH","ARE&amp;VAR:NATFREQ=QUARTERLY&amp;VAR:RFIELD=FINALIZED&amp;VAR:DB_TYPE=&amp;VAR:UNITS=M&amp;window=popup&amp;width=450&amp;height=300&amp;START_MAXIMIZED=FALSE"}</definedName>
    <definedName name="_50__FDSAUDITLINK__" localSheetId="8" hidden="1">{"fdsup://IBCentral/FAT Viewer?action=UPDATE&amp;creator=factset&amp;DOC_NAME=fat:reuters_qtrly_source_window.fat&amp;display_string=Audit&amp;DYN_ARGS=TRUE&amp;VAR:ID1=41130710&amp;VAR:RCODE=SCSI&amp;VAR:SDATE=20080399&amp;VAR:FREQ=Quarterly&amp;VAR:RELITEM=&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41130710&amp;VAR:RCODE=SCSI&amp;VAR:SDATE=20080399&amp;VAR:FREQ=Quarterly&amp;VAR:RELITEM=&amp;VAR:CURRENCY=&amp;VAR:CURRSOURCE=EXSH","ARE&amp;VAR:NATFREQ=QUARTERLY&amp;VAR:RFIELD=FINALIZED&amp;VAR:DB_TYPE=&amp;VAR:UNITS=M&amp;window=popup&amp;width=450&amp;height=300&amp;START_MAXIMIZED=FALSE"}</definedName>
    <definedName name="_50__Special_Reserve">#REF!</definedName>
    <definedName name="_50_0R" localSheetId="9">[19]Acquiror!#REF!</definedName>
    <definedName name="_50_0R">#REF!</definedName>
    <definedName name="_51__FDSAUDITLINK__" localSheetId="9" hidden="1">{"fdsup://IBCentral/FAT Viewer?action=UPDATE&amp;creator=factset&amp;DOC_NAME=fat:reuters_qtrly_source_window.fat&amp;display_string=Audit&amp;DYN_ARGS=TRUE&amp;VAR:ID1=85916J10&amp;VAR:RCODE=STLD&amp;VAR:SDATE=20080399&amp;VAR:FREQ=Quarterly&amp;VAR:RELITEM=&amp;VAR:CURRENCY=&amp;VAR:CURRSOURCE=EXSH","ARE&amp;VAR:NATFREQ=QUARTERLY&amp;VAR:RFIELD=FINALIZED&amp;VAR:DB_TYPE=&amp;VAR:UNITS=M&amp;window=popup&amp;width=450&amp;height=300&amp;START_MAXIMIZED=FALSE"}</definedName>
    <definedName name="_51__FDSAUDITLINK__" localSheetId="10" hidden="1">{"fdsup://IBCentral/FAT Viewer?action=UPDATE&amp;creator=factset&amp;DOC_NAME=fat:reuters_qtrly_source_window.fat&amp;display_string=Audit&amp;DYN_ARGS=TRUE&amp;VAR:ID1=85916J10&amp;VAR:RCODE=STLD&amp;VAR:SDATE=20080399&amp;VAR:FREQ=Quarterly&amp;VAR:RELITEM=&amp;VAR:CURRENCY=&amp;VAR:CURRSOURCE=EXSH","ARE&amp;VAR:NATFREQ=QUARTERLY&amp;VAR:RFIELD=FINALIZED&amp;VAR:DB_TYPE=&amp;VAR:UNITS=M&amp;window=popup&amp;width=450&amp;height=300&amp;START_MAXIMIZED=FALSE"}</definedName>
    <definedName name="_51__FDSAUDITLINK__" localSheetId="7" hidden="1">{"fdsup://IBCentral/FAT Viewer?action=UPDATE&amp;creator=factset&amp;DOC_NAME=fat:reuters_qtrly_source_window.fat&amp;display_string=Audit&amp;DYN_ARGS=TRUE&amp;VAR:ID1=85916J10&amp;VAR:RCODE=STLD&amp;VAR:SDATE=20080399&amp;VAR:FREQ=Quarterly&amp;VAR:RELITEM=&amp;VAR:CURRENCY=&amp;VAR:CURRSOURCE=EXSH","ARE&amp;VAR:NATFREQ=QUARTERLY&amp;VAR:RFIELD=FINALIZED&amp;VAR:DB_TYPE=&amp;VAR:UNITS=M&amp;window=popup&amp;width=450&amp;height=300&amp;START_MAXIMIZED=FALSE"}</definedName>
    <definedName name="_51__FDSAUDITLINK__" localSheetId="6" hidden="1">{"fdsup://IBCentral/FAT Viewer?action=UPDATE&amp;creator=factset&amp;DOC_NAME=fat:reuters_qtrly_source_window.fat&amp;display_string=Audit&amp;DYN_ARGS=TRUE&amp;VAR:ID1=85916J10&amp;VAR:RCODE=STLD&amp;VAR:SDATE=20080399&amp;VAR:FREQ=Quarterly&amp;VAR:RELITEM=&amp;VAR:CURRENCY=&amp;VAR:CURRSOURCE=EXSH","ARE&amp;VAR:NATFREQ=QUARTERLY&amp;VAR:RFIELD=FINALIZED&amp;VAR:DB_TYPE=&amp;VAR:UNITS=M&amp;window=popup&amp;width=450&amp;height=300&amp;START_MAXIMIZED=FALSE"}</definedName>
    <definedName name="_51__FDSAUDITLINK__" localSheetId="11" hidden="1">{"fdsup://IBCentral/FAT Viewer?action=UPDATE&amp;creator=factset&amp;DOC_NAME=fat:reuters_qtrly_source_window.fat&amp;display_string=Audit&amp;DYN_ARGS=TRUE&amp;VAR:ID1=85916J10&amp;VAR:RCODE=STLD&amp;VAR:SDATE=20080399&amp;VAR:FREQ=Quarterly&amp;VAR:RELITEM=&amp;VAR:CURRENCY=&amp;VAR:CURRSOURCE=EXSH","ARE&amp;VAR:NATFREQ=QUARTERLY&amp;VAR:RFIELD=FINALIZED&amp;VAR:DB_TYPE=&amp;VAR:UNITS=M&amp;window=popup&amp;width=450&amp;height=300&amp;START_MAXIMIZED=FALSE"}</definedName>
    <definedName name="_51__FDSAUDITLINK__" localSheetId="8" hidden="1">{"fdsup://IBCentral/FAT Viewer?action=UPDATE&amp;creator=factset&amp;DOC_NAME=fat:reuters_qtrly_source_window.fat&amp;display_string=Audit&amp;DYN_ARGS=TRUE&amp;VAR:ID1=85916J10&amp;VAR:RCODE=STLD&amp;VAR:SDATE=20080399&amp;VAR:FREQ=Quarterly&amp;VAR:RELITEM=&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85916J10&amp;VAR:RCODE=STLD&amp;VAR:SDATE=20080399&amp;VAR:FREQ=Quarterly&amp;VAR:RELITEM=&amp;VAR:CURRENCY=&amp;VAR:CURRSOURCE=EXSH","ARE&amp;VAR:NATFREQ=QUARTERLY&amp;VAR:RFIELD=FINALIZED&amp;VAR:DB_TYPE=&amp;VAR:UNITS=M&amp;window=popup&amp;width=450&amp;height=300&amp;START_MAXIMIZED=FALSE"}</definedName>
    <definedName name="_51_0R" localSheetId="9">[19]Acquiror!#REF!</definedName>
    <definedName name="_51_0R">#REF!</definedName>
    <definedName name="_52__FDSAUDITLINK__" localSheetId="9" hidden="1">{"fdsup://IBCentral/FAT Viewer?action=UPDATE&amp;creator=factset&amp;DOC_NAME=fat:reuters_qtrly_source_window.fat&amp;display_string=Audit&amp;DYN_ARGS=TRUE&amp;VAR:ID1=85916J10&amp;VAR:RCODE=SCSI&amp;VAR:SDATE=20080399&amp;VAR:FREQ=Quarterly&amp;VAR:RELITEM=&amp;VAR:CURRENCY=&amp;VAR:CURRSOURCE=EXSH","ARE&amp;VAR:NATFREQ=QUARTERLY&amp;VAR:RFIELD=FINALIZED&amp;VAR:DB_TYPE=&amp;VAR:UNITS=M&amp;window=popup&amp;width=450&amp;height=300&amp;START_MAXIMIZED=FALSE"}</definedName>
    <definedName name="_52__FDSAUDITLINK__" localSheetId="10" hidden="1">{"fdsup://IBCentral/FAT Viewer?action=UPDATE&amp;creator=factset&amp;DOC_NAME=fat:reuters_qtrly_source_window.fat&amp;display_string=Audit&amp;DYN_ARGS=TRUE&amp;VAR:ID1=85916J10&amp;VAR:RCODE=SCSI&amp;VAR:SDATE=20080399&amp;VAR:FREQ=Quarterly&amp;VAR:RELITEM=&amp;VAR:CURRENCY=&amp;VAR:CURRSOURCE=EXSH","ARE&amp;VAR:NATFREQ=QUARTERLY&amp;VAR:RFIELD=FINALIZED&amp;VAR:DB_TYPE=&amp;VAR:UNITS=M&amp;window=popup&amp;width=450&amp;height=300&amp;START_MAXIMIZED=FALSE"}</definedName>
    <definedName name="_52__FDSAUDITLINK__" localSheetId="7" hidden="1">{"fdsup://IBCentral/FAT Viewer?action=UPDATE&amp;creator=factset&amp;DOC_NAME=fat:reuters_qtrly_source_window.fat&amp;display_string=Audit&amp;DYN_ARGS=TRUE&amp;VAR:ID1=85916J10&amp;VAR:RCODE=SCSI&amp;VAR:SDATE=20080399&amp;VAR:FREQ=Quarterly&amp;VAR:RELITEM=&amp;VAR:CURRENCY=&amp;VAR:CURRSOURCE=EXSH","ARE&amp;VAR:NATFREQ=QUARTERLY&amp;VAR:RFIELD=FINALIZED&amp;VAR:DB_TYPE=&amp;VAR:UNITS=M&amp;window=popup&amp;width=450&amp;height=300&amp;START_MAXIMIZED=FALSE"}</definedName>
    <definedName name="_52__FDSAUDITLINK__" localSheetId="6" hidden="1">{"fdsup://IBCentral/FAT Viewer?action=UPDATE&amp;creator=factset&amp;DOC_NAME=fat:reuters_qtrly_source_window.fat&amp;display_string=Audit&amp;DYN_ARGS=TRUE&amp;VAR:ID1=85916J10&amp;VAR:RCODE=SCSI&amp;VAR:SDATE=20080399&amp;VAR:FREQ=Quarterly&amp;VAR:RELITEM=&amp;VAR:CURRENCY=&amp;VAR:CURRSOURCE=EXSH","ARE&amp;VAR:NATFREQ=QUARTERLY&amp;VAR:RFIELD=FINALIZED&amp;VAR:DB_TYPE=&amp;VAR:UNITS=M&amp;window=popup&amp;width=450&amp;height=300&amp;START_MAXIMIZED=FALSE"}</definedName>
    <definedName name="_52__FDSAUDITLINK__" localSheetId="11" hidden="1">{"fdsup://IBCentral/FAT Viewer?action=UPDATE&amp;creator=factset&amp;DOC_NAME=fat:reuters_qtrly_source_window.fat&amp;display_string=Audit&amp;DYN_ARGS=TRUE&amp;VAR:ID1=85916J10&amp;VAR:RCODE=SCSI&amp;VAR:SDATE=20080399&amp;VAR:FREQ=Quarterly&amp;VAR:RELITEM=&amp;VAR:CURRENCY=&amp;VAR:CURRSOURCE=EXSH","ARE&amp;VAR:NATFREQ=QUARTERLY&amp;VAR:RFIELD=FINALIZED&amp;VAR:DB_TYPE=&amp;VAR:UNITS=M&amp;window=popup&amp;width=450&amp;height=300&amp;START_MAXIMIZED=FALSE"}</definedName>
    <definedName name="_52__FDSAUDITLINK__" localSheetId="8" hidden="1">{"fdsup://IBCentral/FAT Viewer?action=UPDATE&amp;creator=factset&amp;DOC_NAME=fat:reuters_qtrly_source_window.fat&amp;display_string=Audit&amp;DYN_ARGS=TRUE&amp;VAR:ID1=85916J10&amp;VAR:RCODE=SCSI&amp;VAR:SDATE=20080399&amp;VAR:FREQ=Quarterly&amp;VAR:RELITEM=&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85916J10&amp;VAR:RCODE=SCSI&amp;VAR:SDATE=20080399&amp;VAR:FREQ=Quarterly&amp;VAR:RELITEM=&amp;VAR:CURRENCY=&amp;VAR:CURRSOURCE=EXSH","ARE&amp;VAR:NATFREQ=QUARTERLY&amp;VAR:RFIELD=FINALIZED&amp;VAR:DB_TYPE=&amp;VAR:UNITS=M&amp;window=popup&amp;width=450&amp;height=300&amp;START_MAXIMIZED=FALSE"}</definedName>
    <definedName name="_52_0R" localSheetId="9">[19]Acquiror!#REF!</definedName>
    <definedName name="_52_0R">#REF!</definedName>
    <definedName name="_53__FDSAUDITLINK__" localSheetId="9" hidden="1">{"fdsup://IBCentral/FAT Viewer?action=UPDATE&amp;creator=factset&amp;DOC_NAME=fat:reuters_qtrly_source_window.fat&amp;display_string=Audit&amp;DYN_ARGS=TRUE&amp;VAR:ID1=88517530&amp;VAR:RCODE=STLD&amp;VAR:SDATE=20080399&amp;VAR:FREQ=Quarterly&amp;VAR:RELITEM=&amp;VAR:CURRENCY=&amp;VAR:CURRSOURCE=EXSH","ARE&amp;VAR:NATFREQ=QUARTERLY&amp;VAR:RFIELD=FINALIZED&amp;VAR:DB_TYPE=&amp;VAR:UNITS=M&amp;window=popup&amp;width=450&amp;height=300&amp;START_MAXIMIZED=FALSE"}</definedName>
    <definedName name="_53__FDSAUDITLINK__" localSheetId="10" hidden="1">{"fdsup://IBCentral/FAT Viewer?action=UPDATE&amp;creator=factset&amp;DOC_NAME=fat:reuters_qtrly_source_window.fat&amp;display_string=Audit&amp;DYN_ARGS=TRUE&amp;VAR:ID1=88517530&amp;VAR:RCODE=STLD&amp;VAR:SDATE=20080399&amp;VAR:FREQ=Quarterly&amp;VAR:RELITEM=&amp;VAR:CURRENCY=&amp;VAR:CURRSOURCE=EXSH","ARE&amp;VAR:NATFREQ=QUARTERLY&amp;VAR:RFIELD=FINALIZED&amp;VAR:DB_TYPE=&amp;VAR:UNITS=M&amp;window=popup&amp;width=450&amp;height=300&amp;START_MAXIMIZED=FALSE"}</definedName>
    <definedName name="_53__FDSAUDITLINK__" localSheetId="7" hidden="1">{"fdsup://IBCentral/FAT Viewer?action=UPDATE&amp;creator=factset&amp;DOC_NAME=fat:reuters_qtrly_source_window.fat&amp;display_string=Audit&amp;DYN_ARGS=TRUE&amp;VAR:ID1=88517530&amp;VAR:RCODE=STLD&amp;VAR:SDATE=20080399&amp;VAR:FREQ=Quarterly&amp;VAR:RELITEM=&amp;VAR:CURRENCY=&amp;VAR:CURRSOURCE=EXSH","ARE&amp;VAR:NATFREQ=QUARTERLY&amp;VAR:RFIELD=FINALIZED&amp;VAR:DB_TYPE=&amp;VAR:UNITS=M&amp;window=popup&amp;width=450&amp;height=300&amp;START_MAXIMIZED=FALSE"}</definedName>
    <definedName name="_53__FDSAUDITLINK__" localSheetId="6" hidden="1">{"fdsup://IBCentral/FAT Viewer?action=UPDATE&amp;creator=factset&amp;DOC_NAME=fat:reuters_qtrly_source_window.fat&amp;display_string=Audit&amp;DYN_ARGS=TRUE&amp;VAR:ID1=88517530&amp;VAR:RCODE=STLD&amp;VAR:SDATE=20080399&amp;VAR:FREQ=Quarterly&amp;VAR:RELITEM=&amp;VAR:CURRENCY=&amp;VAR:CURRSOURCE=EXSH","ARE&amp;VAR:NATFREQ=QUARTERLY&amp;VAR:RFIELD=FINALIZED&amp;VAR:DB_TYPE=&amp;VAR:UNITS=M&amp;window=popup&amp;width=450&amp;height=300&amp;START_MAXIMIZED=FALSE"}</definedName>
    <definedName name="_53__FDSAUDITLINK__" localSheetId="11" hidden="1">{"fdsup://IBCentral/FAT Viewer?action=UPDATE&amp;creator=factset&amp;DOC_NAME=fat:reuters_qtrly_source_window.fat&amp;display_string=Audit&amp;DYN_ARGS=TRUE&amp;VAR:ID1=88517530&amp;VAR:RCODE=STLD&amp;VAR:SDATE=20080399&amp;VAR:FREQ=Quarterly&amp;VAR:RELITEM=&amp;VAR:CURRENCY=&amp;VAR:CURRSOURCE=EXSH","ARE&amp;VAR:NATFREQ=QUARTERLY&amp;VAR:RFIELD=FINALIZED&amp;VAR:DB_TYPE=&amp;VAR:UNITS=M&amp;window=popup&amp;width=450&amp;height=300&amp;START_MAXIMIZED=FALSE"}</definedName>
    <definedName name="_53__FDSAUDITLINK__" localSheetId="8" hidden="1">{"fdsup://IBCentral/FAT Viewer?action=UPDATE&amp;creator=factset&amp;DOC_NAME=fat:reuters_qtrly_source_window.fat&amp;display_string=Audit&amp;DYN_ARGS=TRUE&amp;VAR:ID1=88517530&amp;VAR:RCODE=STLD&amp;VAR:SDATE=20080399&amp;VAR:FREQ=Quarterly&amp;VAR:RELITEM=&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88517530&amp;VAR:RCODE=STLD&amp;VAR:SDATE=20080399&amp;VAR:FREQ=Quarterly&amp;VAR:RELITEM=&amp;VAR:CURRENCY=&amp;VAR:CURRSOURCE=EXSH","ARE&amp;VAR:NATFREQ=QUARTERLY&amp;VAR:RFIELD=FINALIZED&amp;VAR:DB_TYPE=&amp;VAR:UNITS=M&amp;window=popup&amp;width=450&amp;height=300&amp;START_MAXIMIZED=FALSE"}</definedName>
    <definedName name="_54__FDSAUDITLINK__" localSheetId="9" hidden="1">{"fdsup://IBCentral/FAT Viewer?action=UPDATE&amp;creator=factset&amp;DOC_NAME=fat:reuters_qtrly_source_window.fat&amp;display_string=Audit&amp;DYN_ARGS=TRUE&amp;VAR:ID1=88517530&amp;VAR:RCODE=SCSI&amp;VAR:SDATE=20080399&amp;VAR:FREQ=Quarterly&amp;VAR:RELITEM=&amp;VAR:CURRENCY=&amp;VAR:CURRSOURCE=EXSH","ARE&amp;VAR:NATFREQ=QUARTERLY&amp;VAR:RFIELD=FINALIZED&amp;VAR:DB_TYPE=&amp;VAR:UNITS=M&amp;window=popup&amp;width=450&amp;height=300&amp;START_MAXIMIZED=FALSE"}</definedName>
    <definedName name="_54__FDSAUDITLINK__" localSheetId="10" hidden="1">{"fdsup://IBCentral/FAT Viewer?action=UPDATE&amp;creator=factset&amp;DOC_NAME=fat:reuters_qtrly_source_window.fat&amp;display_string=Audit&amp;DYN_ARGS=TRUE&amp;VAR:ID1=88517530&amp;VAR:RCODE=SCSI&amp;VAR:SDATE=20080399&amp;VAR:FREQ=Quarterly&amp;VAR:RELITEM=&amp;VAR:CURRENCY=&amp;VAR:CURRSOURCE=EXSH","ARE&amp;VAR:NATFREQ=QUARTERLY&amp;VAR:RFIELD=FINALIZED&amp;VAR:DB_TYPE=&amp;VAR:UNITS=M&amp;window=popup&amp;width=450&amp;height=300&amp;START_MAXIMIZED=FALSE"}</definedName>
    <definedName name="_54__FDSAUDITLINK__" localSheetId="7" hidden="1">{"fdsup://IBCentral/FAT Viewer?action=UPDATE&amp;creator=factset&amp;DOC_NAME=fat:reuters_qtrly_source_window.fat&amp;display_string=Audit&amp;DYN_ARGS=TRUE&amp;VAR:ID1=88517530&amp;VAR:RCODE=SCSI&amp;VAR:SDATE=20080399&amp;VAR:FREQ=Quarterly&amp;VAR:RELITEM=&amp;VAR:CURRENCY=&amp;VAR:CURRSOURCE=EXSH","ARE&amp;VAR:NATFREQ=QUARTERLY&amp;VAR:RFIELD=FINALIZED&amp;VAR:DB_TYPE=&amp;VAR:UNITS=M&amp;window=popup&amp;width=450&amp;height=300&amp;START_MAXIMIZED=FALSE"}</definedName>
    <definedName name="_54__FDSAUDITLINK__" localSheetId="6" hidden="1">{"fdsup://IBCentral/FAT Viewer?action=UPDATE&amp;creator=factset&amp;DOC_NAME=fat:reuters_qtrly_source_window.fat&amp;display_string=Audit&amp;DYN_ARGS=TRUE&amp;VAR:ID1=88517530&amp;VAR:RCODE=SCSI&amp;VAR:SDATE=20080399&amp;VAR:FREQ=Quarterly&amp;VAR:RELITEM=&amp;VAR:CURRENCY=&amp;VAR:CURRSOURCE=EXSH","ARE&amp;VAR:NATFREQ=QUARTERLY&amp;VAR:RFIELD=FINALIZED&amp;VAR:DB_TYPE=&amp;VAR:UNITS=M&amp;window=popup&amp;width=450&amp;height=300&amp;START_MAXIMIZED=FALSE"}</definedName>
    <definedName name="_54__FDSAUDITLINK__" localSheetId="11" hidden="1">{"fdsup://IBCentral/FAT Viewer?action=UPDATE&amp;creator=factset&amp;DOC_NAME=fat:reuters_qtrly_source_window.fat&amp;display_string=Audit&amp;DYN_ARGS=TRUE&amp;VAR:ID1=88517530&amp;VAR:RCODE=SCSI&amp;VAR:SDATE=20080399&amp;VAR:FREQ=Quarterly&amp;VAR:RELITEM=&amp;VAR:CURRENCY=&amp;VAR:CURRSOURCE=EXSH","ARE&amp;VAR:NATFREQ=QUARTERLY&amp;VAR:RFIELD=FINALIZED&amp;VAR:DB_TYPE=&amp;VAR:UNITS=M&amp;window=popup&amp;width=450&amp;height=300&amp;START_MAXIMIZED=FALSE"}</definedName>
    <definedName name="_54__FDSAUDITLINK__" localSheetId="8" hidden="1">{"fdsup://IBCentral/FAT Viewer?action=UPDATE&amp;creator=factset&amp;DOC_NAME=fat:reuters_qtrly_source_window.fat&amp;display_string=Audit&amp;DYN_ARGS=TRUE&amp;VAR:ID1=88517530&amp;VAR:RCODE=SCSI&amp;VAR:SDATE=20080399&amp;VAR:FREQ=Quarterly&amp;VAR:RELITEM=&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88517530&amp;VAR:RCODE=SCSI&amp;VAR:SDATE=20080399&amp;VAR:FREQ=Quarterly&amp;VAR:RELITEM=&amp;VAR:CURRENCY=&amp;VAR:CURRSOURCE=EXSH","ARE&amp;VAR:NATFREQ=QUARTERLY&amp;VAR:RFIELD=FINALIZED&amp;VAR:DB_TYPE=&amp;VAR:UNITS=M&amp;window=popup&amp;width=450&amp;height=300&amp;START_MAXIMIZED=FALSE"}</definedName>
    <definedName name="_55__FDSAUDITLINK__" localSheetId="9" hidden="1">{"fdsup://IBCentral/FAT Viewer?action=UPDATE&amp;creator=factset&amp;DOC_NAME=fat:reuters_qtrly_source_window.fat&amp;display_string=Audit&amp;DYN_ARGS=TRUE&amp;VAR:ID1=06738310&amp;VAR:RCODE=STLD&amp;VAR:SDATE=20080399&amp;VAR:FREQ=Quarterly&amp;VAR:RELITEM=&amp;VAR:CURRENCY=&amp;VAR:CURRSOURCE=EXSH","ARE&amp;VAR:NATFREQ=QUARTERLY&amp;VAR:RFIELD=FINALIZED&amp;VAR:DB_TYPE=&amp;VAR:UNITS=M&amp;window=popup&amp;width=450&amp;height=300&amp;START_MAXIMIZED=FALSE"}</definedName>
    <definedName name="_55__FDSAUDITLINK__" localSheetId="10" hidden="1">{"fdsup://IBCentral/FAT Viewer?action=UPDATE&amp;creator=factset&amp;DOC_NAME=fat:reuters_qtrly_source_window.fat&amp;display_string=Audit&amp;DYN_ARGS=TRUE&amp;VAR:ID1=06738310&amp;VAR:RCODE=STLD&amp;VAR:SDATE=20080399&amp;VAR:FREQ=Quarterly&amp;VAR:RELITEM=&amp;VAR:CURRENCY=&amp;VAR:CURRSOURCE=EXSH","ARE&amp;VAR:NATFREQ=QUARTERLY&amp;VAR:RFIELD=FINALIZED&amp;VAR:DB_TYPE=&amp;VAR:UNITS=M&amp;window=popup&amp;width=450&amp;height=300&amp;START_MAXIMIZED=FALSE"}</definedName>
    <definedName name="_55__FDSAUDITLINK__" localSheetId="7" hidden="1">{"fdsup://IBCentral/FAT Viewer?action=UPDATE&amp;creator=factset&amp;DOC_NAME=fat:reuters_qtrly_source_window.fat&amp;display_string=Audit&amp;DYN_ARGS=TRUE&amp;VAR:ID1=06738310&amp;VAR:RCODE=STLD&amp;VAR:SDATE=20080399&amp;VAR:FREQ=Quarterly&amp;VAR:RELITEM=&amp;VAR:CURRENCY=&amp;VAR:CURRSOURCE=EXSH","ARE&amp;VAR:NATFREQ=QUARTERLY&amp;VAR:RFIELD=FINALIZED&amp;VAR:DB_TYPE=&amp;VAR:UNITS=M&amp;window=popup&amp;width=450&amp;height=300&amp;START_MAXIMIZED=FALSE"}</definedName>
    <definedName name="_55__FDSAUDITLINK__" localSheetId="6" hidden="1">{"fdsup://IBCentral/FAT Viewer?action=UPDATE&amp;creator=factset&amp;DOC_NAME=fat:reuters_qtrly_source_window.fat&amp;display_string=Audit&amp;DYN_ARGS=TRUE&amp;VAR:ID1=06738310&amp;VAR:RCODE=STLD&amp;VAR:SDATE=20080399&amp;VAR:FREQ=Quarterly&amp;VAR:RELITEM=&amp;VAR:CURRENCY=&amp;VAR:CURRSOURCE=EXSH","ARE&amp;VAR:NATFREQ=QUARTERLY&amp;VAR:RFIELD=FINALIZED&amp;VAR:DB_TYPE=&amp;VAR:UNITS=M&amp;window=popup&amp;width=450&amp;height=300&amp;START_MAXIMIZED=FALSE"}</definedName>
    <definedName name="_55__FDSAUDITLINK__" localSheetId="11" hidden="1">{"fdsup://IBCentral/FAT Viewer?action=UPDATE&amp;creator=factset&amp;DOC_NAME=fat:reuters_qtrly_source_window.fat&amp;display_string=Audit&amp;DYN_ARGS=TRUE&amp;VAR:ID1=06738310&amp;VAR:RCODE=STLD&amp;VAR:SDATE=20080399&amp;VAR:FREQ=Quarterly&amp;VAR:RELITEM=&amp;VAR:CURRENCY=&amp;VAR:CURRSOURCE=EXSH","ARE&amp;VAR:NATFREQ=QUARTERLY&amp;VAR:RFIELD=FINALIZED&amp;VAR:DB_TYPE=&amp;VAR:UNITS=M&amp;window=popup&amp;width=450&amp;height=300&amp;START_MAXIMIZED=FALSE"}</definedName>
    <definedName name="_55__FDSAUDITLINK__" localSheetId="8" hidden="1">{"fdsup://IBCentral/FAT Viewer?action=UPDATE&amp;creator=factset&amp;DOC_NAME=fat:reuters_qtrly_source_window.fat&amp;display_string=Audit&amp;DYN_ARGS=TRUE&amp;VAR:ID1=06738310&amp;VAR:RCODE=STLD&amp;VAR:SDATE=20080399&amp;VAR:FREQ=Quarterly&amp;VAR:RELITEM=&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06738310&amp;VAR:RCODE=STLD&amp;VAR:SDATE=20080399&amp;VAR:FREQ=Quarterly&amp;VAR:RELITEM=&amp;VAR:CURRENCY=&amp;VAR:CURRSOURCE=EXSH","ARE&amp;VAR:NATFREQ=QUARTERLY&amp;VAR:RFIELD=FINALIZED&amp;VAR:DB_TYPE=&amp;VAR:UNITS=M&amp;window=popup&amp;width=450&amp;height=300&amp;START_MAXIMIZED=FALSE"}</definedName>
    <definedName name="_56__FDSAUDITLINK__" localSheetId="9" hidden="1">{"fdsup://IBCentral/FAT Viewer?action=UPDATE&amp;creator=factset&amp;DOC_NAME=fat:reuters_qtrly_source_window.fat&amp;display_string=Audit&amp;DYN_ARGS=TRUE&amp;VAR:ID1=06738310&amp;VAR:RCODE=SCSI&amp;VAR:SDATE=20080399&amp;VAR:FREQ=Quarterly&amp;VAR:RELITEM=&amp;VAR:CURRENCY=&amp;VAR:CURRSOURCE=EXSH","ARE&amp;VAR:NATFREQ=QUARTERLY&amp;VAR:RFIELD=FINALIZED&amp;VAR:DB_TYPE=&amp;VAR:UNITS=M&amp;window=popup&amp;width=450&amp;height=300&amp;START_MAXIMIZED=FALSE"}</definedName>
    <definedName name="_56__FDSAUDITLINK__" localSheetId="10" hidden="1">{"fdsup://IBCentral/FAT Viewer?action=UPDATE&amp;creator=factset&amp;DOC_NAME=fat:reuters_qtrly_source_window.fat&amp;display_string=Audit&amp;DYN_ARGS=TRUE&amp;VAR:ID1=06738310&amp;VAR:RCODE=SCSI&amp;VAR:SDATE=20080399&amp;VAR:FREQ=Quarterly&amp;VAR:RELITEM=&amp;VAR:CURRENCY=&amp;VAR:CURRSOURCE=EXSH","ARE&amp;VAR:NATFREQ=QUARTERLY&amp;VAR:RFIELD=FINALIZED&amp;VAR:DB_TYPE=&amp;VAR:UNITS=M&amp;window=popup&amp;width=450&amp;height=300&amp;START_MAXIMIZED=FALSE"}</definedName>
    <definedName name="_56__FDSAUDITLINK__" localSheetId="7" hidden="1">{"fdsup://IBCentral/FAT Viewer?action=UPDATE&amp;creator=factset&amp;DOC_NAME=fat:reuters_qtrly_source_window.fat&amp;display_string=Audit&amp;DYN_ARGS=TRUE&amp;VAR:ID1=06738310&amp;VAR:RCODE=SCSI&amp;VAR:SDATE=20080399&amp;VAR:FREQ=Quarterly&amp;VAR:RELITEM=&amp;VAR:CURRENCY=&amp;VAR:CURRSOURCE=EXSH","ARE&amp;VAR:NATFREQ=QUARTERLY&amp;VAR:RFIELD=FINALIZED&amp;VAR:DB_TYPE=&amp;VAR:UNITS=M&amp;window=popup&amp;width=450&amp;height=300&amp;START_MAXIMIZED=FALSE"}</definedName>
    <definedName name="_56__FDSAUDITLINK__" localSheetId="6" hidden="1">{"fdsup://IBCentral/FAT Viewer?action=UPDATE&amp;creator=factset&amp;DOC_NAME=fat:reuters_qtrly_source_window.fat&amp;display_string=Audit&amp;DYN_ARGS=TRUE&amp;VAR:ID1=06738310&amp;VAR:RCODE=SCSI&amp;VAR:SDATE=20080399&amp;VAR:FREQ=Quarterly&amp;VAR:RELITEM=&amp;VAR:CURRENCY=&amp;VAR:CURRSOURCE=EXSH","ARE&amp;VAR:NATFREQ=QUARTERLY&amp;VAR:RFIELD=FINALIZED&amp;VAR:DB_TYPE=&amp;VAR:UNITS=M&amp;window=popup&amp;width=450&amp;height=300&amp;START_MAXIMIZED=FALSE"}</definedName>
    <definedName name="_56__FDSAUDITLINK__" localSheetId="11" hidden="1">{"fdsup://IBCentral/FAT Viewer?action=UPDATE&amp;creator=factset&amp;DOC_NAME=fat:reuters_qtrly_source_window.fat&amp;display_string=Audit&amp;DYN_ARGS=TRUE&amp;VAR:ID1=06738310&amp;VAR:RCODE=SCSI&amp;VAR:SDATE=20080399&amp;VAR:FREQ=Quarterly&amp;VAR:RELITEM=&amp;VAR:CURRENCY=&amp;VAR:CURRSOURCE=EXSH","ARE&amp;VAR:NATFREQ=QUARTERLY&amp;VAR:RFIELD=FINALIZED&amp;VAR:DB_TYPE=&amp;VAR:UNITS=M&amp;window=popup&amp;width=450&amp;height=300&amp;START_MAXIMIZED=FALSE"}</definedName>
    <definedName name="_56__FDSAUDITLINK__" localSheetId="8" hidden="1">{"fdsup://IBCentral/FAT Viewer?action=UPDATE&amp;creator=factset&amp;DOC_NAME=fat:reuters_qtrly_source_window.fat&amp;display_string=Audit&amp;DYN_ARGS=TRUE&amp;VAR:ID1=06738310&amp;VAR:RCODE=SCSI&amp;VAR:SDATE=20080399&amp;VAR:FREQ=Quarterly&amp;VAR:RELITEM=&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06738310&amp;VAR:RCODE=SCSI&amp;VAR:SDATE=20080399&amp;VAR:FREQ=Quarterly&amp;VAR:RELITEM=&amp;VAR:CURRENCY=&amp;VAR:CURRSOURCE=EXSH","ARE&amp;VAR:NATFREQ=QUARTERLY&amp;VAR:RFIELD=FINALIZED&amp;VAR:DB_TYPE=&amp;VAR:UNITS=M&amp;window=popup&amp;width=450&amp;height=300&amp;START_MAXIMIZED=FALSE"}</definedName>
    <definedName name="_57__FDSAUDITLINK__" localSheetId="9" hidden="1">{"fdsup://IBCentral/FAT Viewer?action=UPDATE&amp;creator=factset&amp;DOC_NAME=fat:reuters_qtrly_source_window.fat&amp;display_string=Audit&amp;DYN_ARGS=TRUE&amp;VAR:ID1=30064E10&amp;VAR:RCODE=STLD&amp;VAR:SDATE=20080399&amp;VAR:FREQ=Quarterly&amp;VAR:RELITEM=&amp;VAR:CURRENCY=&amp;VAR:CURRSOURCE=EXSH","ARE&amp;VAR:NATFREQ=QUARTERLY&amp;VAR:RFIELD=FINALIZED&amp;VAR:DB_TYPE=&amp;VAR:UNITS=M&amp;window=popup&amp;width=450&amp;height=300&amp;START_MAXIMIZED=FALSE"}</definedName>
    <definedName name="_57__FDSAUDITLINK__" localSheetId="10" hidden="1">{"fdsup://IBCentral/FAT Viewer?action=UPDATE&amp;creator=factset&amp;DOC_NAME=fat:reuters_qtrly_source_window.fat&amp;display_string=Audit&amp;DYN_ARGS=TRUE&amp;VAR:ID1=30064E10&amp;VAR:RCODE=STLD&amp;VAR:SDATE=20080399&amp;VAR:FREQ=Quarterly&amp;VAR:RELITEM=&amp;VAR:CURRENCY=&amp;VAR:CURRSOURCE=EXSH","ARE&amp;VAR:NATFREQ=QUARTERLY&amp;VAR:RFIELD=FINALIZED&amp;VAR:DB_TYPE=&amp;VAR:UNITS=M&amp;window=popup&amp;width=450&amp;height=300&amp;START_MAXIMIZED=FALSE"}</definedName>
    <definedName name="_57__FDSAUDITLINK__" localSheetId="7" hidden="1">{"fdsup://IBCentral/FAT Viewer?action=UPDATE&amp;creator=factset&amp;DOC_NAME=fat:reuters_qtrly_source_window.fat&amp;display_string=Audit&amp;DYN_ARGS=TRUE&amp;VAR:ID1=30064E10&amp;VAR:RCODE=STLD&amp;VAR:SDATE=20080399&amp;VAR:FREQ=Quarterly&amp;VAR:RELITEM=&amp;VAR:CURRENCY=&amp;VAR:CURRSOURCE=EXSH","ARE&amp;VAR:NATFREQ=QUARTERLY&amp;VAR:RFIELD=FINALIZED&amp;VAR:DB_TYPE=&amp;VAR:UNITS=M&amp;window=popup&amp;width=450&amp;height=300&amp;START_MAXIMIZED=FALSE"}</definedName>
    <definedName name="_57__FDSAUDITLINK__" localSheetId="6" hidden="1">{"fdsup://IBCentral/FAT Viewer?action=UPDATE&amp;creator=factset&amp;DOC_NAME=fat:reuters_qtrly_source_window.fat&amp;display_string=Audit&amp;DYN_ARGS=TRUE&amp;VAR:ID1=30064E10&amp;VAR:RCODE=STLD&amp;VAR:SDATE=20080399&amp;VAR:FREQ=Quarterly&amp;VAR:RELITEM=&amp;VAR:CURRENCY=&amp;VAR:CURRSOURCE=EXSH","ARE&amp;VAR:NATFREQ=QUARTERLY&amp;VAR:RFIELD=FINALIZED&amp;VAR:DB_TYPE=&amp;VAR:UNITS=M&amp;window=popup&amp;width=450&amp;height=300&amp;START_MAXIMIZED=FALSE"}</definedName>
    <definedName name="_57__FDSAUDITLINK__" localSheetId="11" hidden="1">{"fdsup://IBCentral/FAT Viewer?action=UPDATE&amp;creator=factset&amp;DOC_NAME=fat:reuters_qtrly_source_window.fat&amp;display_string=Audit&amp;DYN_ARGS=TRUE&amp;VAR:ID1=30064E10&amp;VAR:RCODE=STLD&amp;VAR:SDATE=20080399&amp;VAR:FREQ=Quarterly&amp;VAR:RELITEM=&amp;VAR:CURRENCY=&amp;VAR:CURRSOURCE=EXSH","ARE&amp;VAR:NATFREQ=QUARTERLY&amp;VAR:RFIELD=FINALIZED&amp;VAR:DB_TYPE=&amp;VAR:UNITS=M&amp;window=popup&amp;width=450&amp;height=300&amp;START_MAXIMIZED=FALSE"}</definedName>
    <definedName name="_57__FDSAUDITLINK__" localSheetId="8" hidden="1">{"fdsup://IBCentral/FAT Viewer?action=UPDATE&amp;creator=factset&amp;DOC_NAME=fat:reuters_qtrly_source_window.fat&amp;display_string=Audit&amp;DYN_ARGS=TRUE&amp;VAR:ID1=30064E10&amp;VAR:RCODE=STLD&amp;VAR:SDATE=20080399&amp;VAR:FREQ=Quarterly&amp;VAR:RELITEM=&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ource_window.fat&amp;display_string=Audit&amp;DYN_ARGS=TRUE&amp;VAR:ID1=30064E10&amp;VAR:RCODE=STLD&amp;VAR:SDATE=20080399&amp;VAR:FREQ=Quarterly&amp;VAR:RELITEM=&amp;VAR:CURRENCY=&amp;VAR:CURRSOURCE=EXSH","ARE&amp;VAR:NATFREQ=QUARTERLY&amp;VAR:RFIELD=FINALIZED&amp;VAR:DB_TYPE=&amp;VAR:UNITS=M&amp;window=popup&amp;width=450&amp;height=300&amp;START_MAXIMIZED=FALSE"}</definedName>
    <definedName name="_58__FDSAUDITLINK__" localSheetId="9" hidden="1">{"fdsup://IBCentral/FAT Viewer?action=UPDATE&amp;creator=factset&amp;DOC_NAME=fat:reuters_qtrly_source_window.fat&amp;display_string=Audit&amp;DYN_ARGS=TRUE&amp;VAR:ID1=30064E10&amp;VAR:RCODE=SCSI&amp;VAR:SDATE=20080399&amp;VAR:FREQ=Quarterly&amp;VAR:RELITEM=&amp;VAR:CURRENCY=&amp;VAR:CURRSOURCE=EXSH","ARE&amp;VAR:NATFREQ=QUARTERLY&amp;VAR:RFIELD=FINALIZED&amp;VAR:DB_TYPE=&amp;VAR:UNITS=M&amp;window=popup&amp;width=450&amp;height=300&amp;START_MAXIMIZED=FALSE"}</definedName>
    <definedName name="_58__FDSAUDITLINK__" localSheetId="10" hidden="1">{"fdsup://IBCentral/FAT Viewer?action=UPDATE&amp;creator=factset&amp;DOC_NAME=fat:reuters_qtrly_source_window.fat&amp;display_string=Audit&amp;DYN_ARGS=TRUE&amp;VAR:ID1=30064E10&amp;VAR:RCODE=SCSI&amp;VAR:SDATE=20080399&amp;VAR:FREQ=Quarterly&amp;VAR:RELITEM=&amp;VAR:CURRENCY=&amp;VAR:CURRSOURCE=EXSH","ARE&amp;VAR:NATFREQ=QUARTERLY&amp;VAR:RFIELD=FINALIZED&amp;VAR:DB_TYPE=&amp;VAR:UNITS=M&amp;window=popup&amp;width=450&amp;height=300&amp;START_MAXIMIZED=FALSE"}</definedName>
    <definedName name="_58__FDSAUDITLINK__" localSheetId="7" hidden="1">{"fdsup://IBCentral/FAT Viewer?action=UPDATE&amp;creator=factset&amp;DOC_NAME=fat:reuters_qtrly_source_window.fat&amp;display_string=Audit&amp;DYN_ARGS=TRUE&amp;VAR:ID1=30064E10&amp;VAR:RCODE=SCSI&amp;VAR:SDATE=20080399&amp;VAR:FREQ=Quarterly&amp;VAR:RELITEM=&amp;VAR:CURRENCY=&amp;VAR:CURRSOURCE=EXSH","ARE&amp;VAR:NATFREQ=QUARTERLY&amp;VAR:RFIELD=FINALIZED&amp;VAR:DB_TYPE=&amp;VAR:UNITS=M&amp;window=popup&amp;width=450&amp;height=300&amp;START_MAXIMIZED=FALSE"}</definedName>
    <definedName name="_58__FDSAUDITLINK__" localSheetId="6" hidden="1">{"fdsup://IBCentral/FAT Viewer?action=UPDATE&amp;creator=factset&amp;DOC_NAME=fat:reuters_qtrly_source_window.fat&amp;display_string=Audit&amp;DYN_ARGS=TRUE&amp;VAR:ID1=30064E10&amp;VAR:RCODE=SCSI&amp;VAR:SDATE=20080399&amp;VAR:FREQ=Quarterly&amp;VAR:RELITEM=&amp;VAR:CURRENCY=&amp;VAR:CURRSOURCE=EXSH","ARE&amp;VAR:NATFREQ=QUARTERLY&amp;VAR:RFIELD=FINALIZED&amp;VAR:DB_TYPE=&amp;VAR:UNITS=M&amp;window=popup&amp;width=450&amp;height=300&amp;START_MAXIMIZED=FALSE"}</definedName>
    <definedName name="_58__FDSAUDITLINK__" localSheetId="11" hidden="1">{"fdsup://IBCentral/FAT Viewer?action=UPDATE&amp;creator=factset&amp;DOC_NAME=fat:reuters_qtrly_source_window.fat&amp;display_string=Audit&amp;DYN_ARGS=TRUE&amp;VAR:ID1=30064E10&amp;VAR:RCODE=SCSI&amp;VAR:SDATE=20080399&amp;VAR:FREQ=Quarterly&amp;VAR:RELITEM=&amp;VAR:CURRENCY=&amp;VAR:CURRSOURCE=EXSH","ARE&amp;VAR:NATFREQ=QUARTERLY&amp;VAR:RFIELD=FINALIZED&amp;VAR:DB_TYPE=&amp;VAR:UNITS=M&amp;window=popup&amp;width=450&amp;height=300&amp;START_MAXIMIZED=FALSE"}</definedName>
    <definedName name="_58__FDSAUDITLINK__" localSheetId="8" hidden="1">{"fdsup://IBCentral/FAT Viewer?action=UPDATE&amp;creator=factset&amp;DOC_NAME=fat:reuters_qtrly_source_window.fat&amp;display_string=Audit&amp;DYN_ARGS=TRUE&amp;VAR:ID1=30064E10&amp;VAR:RCODE=SCSI&amp;VAR:SDATE=20080399&amp;VAR:FREQ=Quarterly&amp;VAR:RELITEM=&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30064E10&amp;VAR:RCODE=SCSI&amp;VAR:SDATE=20080399&amp;VAR:FREQ=Quarterly&amp;VAR:RELITEM=&amp;VAR:CURRENCY=&amp;VAR:CURRSOURCE=EXSH","ARE&amp;VAR:NATFREQ=QUARTERLY&amp;VAR:RFIELD=FINALIZED&amp;VAR:DB_TYPE=&amp;VAR:UNITS=M&amp;window=popup&amp;width=450&amp;height=300&amp;START_MAXIMIZED=FALSE"}</definedName>
    <definedName name="_59__FDSAUDITLINK__" localSheetId="9" hidden="1">{"fdsup://IBCentral/FAT Viewer?action=UPDATE&amp;creator=factset&amp;DOC_NAME=fat:reuters_qtrly_source_window.fat&amp;display_string=Audit&amp;DYN_ARGS=TRUE&amp;VAR:ID1=26928A20&amp;VAR:RCODE=STLD&amp;VAR:SDATE=20080399&amp;VAR:FREQ=Quarterly&amp;VAR:RELITEM=&amp;VAR:CURRENCY=&amp;VAR:CURRSOURCE=EXSH","ARE&amp;VAR:NATFREQ=QUARTERLY&amp;VAR:RFIELD=FINALIZED&amp;VAR:DB_TYPE=&amp;VAR:UNITS=M&amp;window=popup&amp;width=450&amp;height=300&amp;START_MAXIMIZED=FALSE"}</definedName>
    <definedName name="_59__FDSAUDITLINK__" localSheetId="10" hidden="1">{"fdsup://IBCentral/FAT Viewer?action=UPDATE&amp;creator=factset&amp;DOC_NAME=fat:reuters_qtrly_source_window.fat&amp;display_string=Audit&amp;DYN_ARGS=TRUE&amp;VAR:ID1=26928A20&amp;VAR:RCODE=STLD&amp;VAR:SDATE=20080399&amp;VAR:FREQ=Quarterly&amp;VAR:RELITEM=&amp;VAR:CURRENCY=&amp;VAR:CURRSOURCE=EXSH","ARE&amp;VAR:NATFREQ=QUARTERLY&amp;VAR:RFIELD=FINALIZED&amp;VAR:DB_TYPE=&amp;VAR:UNITS=M&amp;window=popup&amp;width=450&amp;height=300&amp;START_MAXIMIZED=FALSE"}</definedName>
    <definedName name="_59__FDSAUDITLINK__" localSheetId="7" hidden="1">{"fdsup://IBCentral/FAT Viewer?action=UPDATE&amp;creator=factset&amp;DOC_NAME=fat:reuters_qtrly_source_window.fat&amp;display_string=Audit&amp;DYN_ARGS=TRUE&amp;VAR:ID1=26928A20&amp;VAR:RCODE=STLD&amp;VAR:SDATE=20080399&amp;VAR:FREQ=Quarterly&amp;VAR:RELITEM=&amp;VAR:CURRENCY=&amp;VAR:CURRSOURCE=EXSH","ARE&amp;VAR:NATFREQ=QUARTERLY&amp;VAR:RFIELD=FINALIZED&amp;VAR:DB_TYPE=&amp;VAR:UNITS=M&amp;window=popup&amp;width=450&amp;height=300&amp;START_MAXIMIZED=FALSE"}</definedName>
    <definedName name="_59__FDSAUDITLINK__" localSheetId="6" hidden="1">{"fdsup://IBCentral/FAT Viewer?action=UPDATE&amp;creator=factset&amp;DOC_NAME=fat:reuters_qtrly_source_window.fat&amp;display_string=Audit&amp;DYN_ARGS=TRUE&amp;VAR:ID1=26928A20&amp;VAR:RCODE=STLD&amp;VAR:SDATE=20080399&amp;VAR:FREQ=Quarterly&amp;VAR:RELITEM=&amp;VAR:CURRENCY=&amp;VAR:CURRSOURCE=EXSH","ARE&amp;VAR:NATFREQ=QUARTERLY&amp;VAR:RFIELD=FINALIZED&amp;VAR:DB_TYPE=&amp;VAR:UNITS=M&amp;window=popup&amp;width=450&amp;height=300&amp;START_MAXIMIZED=FALSE"}</definedName>
    <definedName name="_59__FDSAUDITLINK__" localSheetId="11" hidden="1">{"fdsup://IBCentral/FAT Viewer?action=UPDATE&amp;creator=factset&amp;DOC_NAME=fat:reuters_qtrly_source_window.fat&amp;display_string=Audit&amp;DYN_ARGS=TRUE&amp;VAR:ID1=26928A20&amp;VAR:RCODE=STLD&amp;VAR:SDATE=20080399&amp;VAR:FREQ=Quarterly&amp;VAR:RELITEM=&amp;VAR:CURRENCY=&amp;VAR:CURRSOURCE=EXSH","ARE&amp;VAR:NATFREQ=QUARTERLY&amp;VAR:RFIELD=FINALIZED&amp;VAR:DB_TYPE=&amp;VAR:UNITS=M&amp;window=popup&amp;width=450&amp;height=300&amp;START_MAXIMIZED=FALSE"}</definedName>
    <definedName name="_59__FDSAUDITLINK__" localSheetId="8" hidden="1">{"fdsup://IBCentral/FAT Viewer?action=UPDATE&amp;creator=factset&amp;DOC_NAME=fat:reuters_qtrly_source_window.fat&amp;display_string=Audit&amp;DYN_ARGS=TRUE&amp;VAR:ID1=26928A20&amp;VAR:RCODE=STLD&amp;VAR:SDATE=20080399&amp;VAR:FREQ=Quarterly&amp;VAR:RELITEM=&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26928A20&amp;VAR:RCODE=STLD&amp;VAR:SDATE=20080399&amp;VAR:FREQ=Quarterly&amp;VAR:RELITEM=&amp;VAR:CURRENCY=&amp;VAR:CURRSOURCE=EXSH","ARE&amp;VAR:NATFREQ=QUARTERLY&amp;VAR:RFIELD=FINALIZED&amp;VAR:DB_TYPE=&amp;VAR:UNITS=M&amp;window=popup&amp;width=450&amp;height=300&amp;START_MAXIMIZED=FALSE"}</definedName>
    <definedName name="_59_0R" localSheetId="9">[19]Acquiror!#REF!</definedName>
    <definedName name="_59_0R">#REF!</definedName>
    <definedName name="_6_._0Restructuring_char">#REF!</definedName>
    <definedName name="_6__FDSAUDITLINK__" localSheetId="9"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15"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10"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16"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7"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6"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11"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8"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localSheetId="5" hidden="1">{"fdsup://Directions/FactSet Auditing Viewer?action=AUDIT_VALUE&amp;DB=129&amp;ID1=04269X10&amp;VALUEID=02001&amp;SDATE=201202&amp;PERIODTYPE=QTR_STD&amp;SCFT=3&amp;window=popup_no_bar&amp;width=385&amp;height=120&amp;START_MAXIMIZED=FALSE&amp;creator=factset&amp;display_string=Audit"}</definedName>
    <definedName name="_6__FDSAUDITLINK__" hidden="1">{"fdsup://Directions/FactSet Auditing Viewer?action=AUDIT_VALUE&amp;DB=129&amp;ID1=04269X10&amp;VALUEID=02001&amp;SDATE=201202&amp;PERIODTYPE=QTR_STD&amp;SCFT=3&amp;window=popup_no_bar&amp;width=385&amp;height=120&amp;START_MAXIMIZED=FALSE&amp;creator=factset&amp;display_string=Audit"}</definedName>
    <definedName name="_60__FDSAUDITLINK__" localSheetId="9" hidden="1">{"fdsup://IBCentral/FAT Viewer?action=UPDATE&amp;creator=factset&amp;DOC_NAME=fat:reuters_qtrly_source_window.fat&amp;display_string=Audit&amp;DYN_ARGS=TRUE&amp;VAR:ID1=26928A20&amp;VAR:RCODE=SCSI&amp;VAR:SDATE=20080399&amp;VAR:FREQ=Quarterly&amp;VAR:RELITEM=&amp;VAR:CURRENCY=&amp;VAR:CURRSOURCE=EXSH","ARE&amp;VAR:NATFREQ=QUARTERLY&amp;VAR:RFIELD=FINALIZED&amp;VAR:DB_TYPE=&amp;VAR:UNITS=M&amp;window=popup&amp;width=450&amp;height=300&amp;START_MAXIMIZED=FALSE"}</definedName>
    <definedName name="_60__FDSAUDITLINK__" localSheetId="10" hidden="1">{"fdsup://IBCentral/FAT Viewer?action=UPDATE&amp;creator=factset&amp;DOC_NAME=fat:reuters_qtrly_source_window.fat&amp;display_string=Audit&amp;DYN_ARGS=TRUE&amp;VAR:ID1=26928A20&amp;VAR:RCODE=SCSI&amp;VAR:SDATE=20080399&amp;VAR:FREQ=Quarterly&amp;VAR:RELITEM=&amp;VAR:CURRENCY=&amp;VAR:CURRSOURCE=EXSH","ARE&amp;VAR:NATFREQ=QUARTERLY&amp;VAR:RFIELD=FINALIZED&amp;VAR:DB_TYPE=&amp;VAR:UNITS=M&amp;window=popup&amp;width=450&amp;height=300&amp;START_MAXIMIZED=FALSE"}</definedName>
    <definedName name="_60__FDSAUDITLINK__" localSheetId="7" hidden="1">{"fdsup://IBCentral/FAT Viewer?action=UPDATE&amp;creator=factset&amp;DOC_NAME=fat:reuters_qtrly_source_window.fat&amp;display_string=Audit&amp;DYN_ARGS=TRUE&amp;VAR:ID1=26928A20&amp;VAR:RCODE=SCSI&amp;VAR:SDATE=20080399&amp;VAR:FREQ=Quarterly&amp;VAR:RELITEM=&amp;VAR:CURRENCY=&amp;VAR:CURRSOURCE=EXSH","ARE&amp;VAR:NATFREQ=QUARTERLY&amp;VAR:RFIELD=FINALIZED&amp;VAR:DB_TYPE=&amp;VAR:UNITS=M&amp;window=popup&amp;width=450&amp;height=300&amp;START_MAXIMIZED=FALSE"}</definedName>
    <definedName name="_60__FDSAUDITLINK__" localSheetId="6" hidden="1">{"fdsup://IBCentral/FAT Viewer?action=UPDATE&amp;creator=factset&amp;DOC_NAME=fat:reuters_qtrly_source_window.fat&amp;display_string=Audit&amp;DYN_ARGS=TRUE&amp;VAR:ID1=26928A20&amp;VAR:RCODE=SCSI&amp;VAR:SDATE=20080399&amp;VAR:FREQ=Quarterly&amp;VAR:RELITEM=&amp;VAR:CURRENCY=&amp;VAR:CURRSOURCE=EXSH","ARE&amp;VAR:NATFREQ=QUARTERLY&amp;VAR:RFIELD=FINALIZED&amp;VAR:DB_TYPE=&amp;VAR:UNITS=M&amp;window=popup&amp;width=450&amp;height=300&amp;START_MAXIMIZED=FALSE"}</definedName>
    <definedName name="_60__FDSAUDITLINK__" localSheetId="11" hidden="1">{"fdsup://IBCentral/FAT Viewer?action=UPDATE&amp;creator=factset&amp;DOC_NAME=fat:reuters_qtrly_source_window.fat&amp;display_string=Audit&amp;DYN_ARGS=TRUE&amp;VAR:ID1=26928A20&amp;VAR:RCODE=SCSI&amp;VAR:SDATE=20080399&amp;VAR:FREQ=Quarterly&amp;VAR:RELITEM=&amp;VAR:CURRENCY=&amp;VAR:CURRSOURCE=EXSH","ARE&amp;VAR:NATFREQ=QUARTERLY&amp;VAR:RFIELD=FINALIZED&amp;VAR:DB_TYPE=&amp;VAR:UNITS=M&amp;window=popup&amp;width=450&amp;height=300&amp;START_MAXIMIZED=FALSE"}</definedName>
    <definedName name="_60__FDSAUDITLINK__" localSheetId="8" hidden="1">{"fdsup://IBCentral/FAT Viewer?action=UPDATE&amp;creator=factset&amp;DOC_NAME=fat:reuters_qtrly_source_window.fat&amp;display_string=Audit&amp;DYN_ARGS=TRUE&amp;VAR:ID1=26928A20&amp;VAR:RCODE=SCSI&amp;VAR:SDATE=20080399&amp;VAR:FREQ=Quarterly&amp;VAR:RELITEM=&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26928A20&amp;VAR:RCODE=SCSI&amp;VAR:SDATE=20080399&amp;VAR:FREQ=Quarterly&amp;VAR:RELITEM=&amp;VAR:CURRENCY=&amp;VAR:CURRSOURCE=EXSH","ARE&amp;VAR:NATFREQ=QUARTERLY&amp;VAR:RFIELD=FINALIZED&amp;VAR:DB_TYPE=&amp;VAR:UNITS=M&amp;window=popup&amp;width=450&amp;height=300&amp;START_MAXIMIZED=FALSE"}</definedName>
    <definedName name="_60_0R" localSheetId="9">[19]Acquiror!#REF!</definedName>
    <definedName name="_60_0R">#REF!</definedName>
    <definedName name="_61__FDSAUDITLINK__" localSheetId="9" hidden="1">{"fdsup://IBCentral/FAT Viewer?action=UPDATE&amp;creator=factset&amp;DOC_NAME=fat:reuters_qtrly_source_window.fat&amp;display_string=Audit&amp;DYN_ARGS=TRUE&amp;VAR:ID1=92864510&amp;VAR:RCODE=STLD&amp;VAR:SDATE=20080399&amp;VAR:FREQ=Quarterly&amp;VAR:RELITEM=&amp;VAR:CURRENCY=&amp;VAR:CURRSOURCE=EXSH","ARE&amp;VAR:NATFREQ=QUARTERLY&amp;VAR:RFIELD=FINALIZED&amp;VAR:DB_TYPE=&amp;VAR:UNITS=M&amp;window=popup&amp;width=450&amp;height=300&amp;START_MAXIMIZED=FALSE"}</definedName>
    <definedName name="_61__FDSAUDITLINK__" localSheetId="10" hidden="1">{"fdsup://IBCentral/FAT Viewer?action=UPDATE&amp;creator=factset&amp;DOC_NAME=fat:reuters_qtrly_source_window.fat&amp;display_string=Audit&amp;DYN_ARGS=TRUE&amp;VAR:ID1=92864510&amp;VAR:RCODE=STLD&amp;VAR:SDATE=20080399&amp;VAR:FREQ=Quarterly&amp;VAR:RELITEM=&amp;VAR:CURRENCY=&amp;VAR:CURRSOURCE=EXSH","ARE&amp;VAR:NATFREQ=QUARTERLY&amp;VAR:RFIELD=FINALIZED&amp;VAR:DB_TYPE=&amp;VAR:UNITS=M&amp;window=popup&amp;width=450&amp;height=300&amp;START_MAXIMIZED=FALSE"}</definedName>
    <definedName name="_61__FDSAUDITLINK__" localSheetId="7" hidden="1">{"fdsup://IBCentral/FAT Viewer?action=UPDATE&amp;creator=factset&amp;DOC_NAME=fat:reuters_qtrly_source_window.fat&amp;display_string=Audit&amp;DYN_ARGS=TRUE&amp;VAR:ID1=92864510&amp;VAR:RCODE=STLD&amp;VAR:SDATE=20080399&amp;VAR:FREQ=Quarterly&amp;VAR:RELITEM=&amp;VAR:CURRENCY=&amp;VAR:CURRSOURCE=EXSH","ARE&amp;VAR:NATFREQ=QUARTERLY&amp;VAR:RFIELD=FINALIZED&amp;VAR:DB_TYPE=&amp;VAR:UNITS=M&amp;window=popup&amp;width=450&amp;height=300&amp;START_MAXIMIZED=FALSE"}</definedName>
    <definedName name="_61__FDSAUDITLINK__" localSheetId="6" hidden="1">{"fdsup://IBCentral/FAT Viewer?action=UPDATE&amp;creator=factset&amp;DOC_NAME=fat:reuters_qtrly_source_window.fat&amp;display_string=Audit&amp;DYN_ARGS=TRUE&amp;VAR:ID1=92864510&amp;VAR:RCODE=STLD&amp;VAR:SDATE=20080399&amp;VAR:FREQ=Quarterly&amp;VAR:RELITEM=&amp;VAR:CURRENCY=&amp;VAR:CURRSOURCE=EXSH","ARE&amp;VAR:NATFREQ=QUARTERLY&amp;VAR:RFIELD=FINALIZED&amp;VAR:DB_TYPE=&amp;VAR:UNITS=M&amp;window=popup&amp;width=450&amp;height=300&amp;START_MAXIMIZED=FALSE"}</definedName>
    <definedName name="_61__FDSAUDITLINK__" localSheetId="11" hidden="1">{"fdsup://IBCentral/FAT Viewer?action=UPDATE&amp;creator=factset&amp;DOC_NAME=fat:reuters_qtrly_source_window.fat&amp;display_string=Audit&amp;DYN_ARGS=TRUE&amp;VAR:ID1=92864510&amp;VAR:RCODE=STLD&amp;VAR:SDATE=20080399&amp;VAR:FREQ=Quarterly&amp;VAR:RELITEM=&amp;VAR:CURRENCY=&amp;VAR:CURRSOURCE=EXSH","ARE&amp;VAR:NATFREQ=QUARTERLY&amp;VAR:RFIELD=FINALIZED&amp;VAR:DB_TYPE=&amp;VAR:UNITS=M&amp;window=popup&amp;width=450&amp;height=300&amp;START_MAXIMIZED=FALSE"}</definedName>
    <definedName name="_61__FDSAUDITLINK__" localSheetId="8" hidden="1">{"fdsup://IBCentral/FAT Viewer?action=UPDATE&amp;creator=factset&amp;DOC_NAME=fat:reuters_qtrly_source_window.fat&amp;display_string=Audit&amp;DYN_ARGS=TRUE&amp;VAR:ID1=92864510&amp;VAR:RCODE=STLD&amp;VAR:SDATE=20080399&amp;VAR:FREQ=Quarterly&amp;VAR:RELITEM=&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92864510&amp;VAR:RCODE=STLD&amp;VAR:SDATE=20080399&amp;VAR:FREQ=Quarterly&amp;VAR:RELITEM=&amp;VAR:CURRENCY=&amp;VAR:CURRSOURCE=EXSH","ARE&amp;VAR:NATFREQ=QUARTERLY&amp;VAR:RFIELD=FINALIZED&amp;VAR:DB_TYPE=&amp;VAR:UNITS=M&amp;window=popup&amp;width=450&amp;height=300&amp;START_MAXIMIZED=FALSE"}</definedName>
    <definedName name="_61_0R" localSheetId="9">[19]Acquiror!#REF!</definedName>
    <definedName name="_61_0R">#REF!</definedName>
    <definedName name="_62__FDSAUDITLINK__" localSheetId="9" hidden="1">{"fdsup://IBCentral/FAT Viewer?action=UPDATE&amp;creator=factset&amp;DOC_NAME=fat:reuters_qtrly_source_window.fat&amp;display_string=Audit&amp;DYN_ARGS=TRUE&amp;VAR:ID1=92864510&amp;VAR:RCODE=SCSI&amp;VAR:SDATE=20080399&amp;VAR:FREQ=Quarterly&amp;VAR:RELITEM=&amp;VAR:CURRENCY=&amp;VAR:CURRSOURCE=EXSH","ARE&amp;VAR:NATFREQ=QUARTERLY&amp;VAR:RFIELD=FINALIZED&amp;VAR:DB_TYPE=&amp;VAR:UNITS=M&amp;window=popup&amp;width=450&amp;height=300&amp;START_MAXIMIZED=FALSE"}</definedName>
    <definedName name="_62__FDSAUDITLINK__" localSheetId="10" hidden="1">{"fdsup://IBCentral/FAT Viewer?action=UPDATE&amp;creator=factset&amp;DOC_NAME=fat:reuters_qtrly_source_window.fat&amp;display_string=Audit&amp;DYN_ARGS=TRUE&amp;VAR:ID1=92864510&amp;VAR:RCODE=SCSI&amp;VAR:SDATE=20080399&amp;VAR:FREQ=Quarterly&amp;VAR:RELITEM=&amp;VAR:CURRENCY=&amp;VAR:CURRSOURCE=EXSH","ARE&amp;VAR:NATFREQ=QUARTERLY&amp;VAR:RFIELD=FINALIZED&amp;VAR:DB_TYPE=&amp;VAR:UNITS=M&amp;window=popup&amp;width=450&amp;height=300&amp;START_MAXIMIZED=FALSE"}</definedName>
    <definedName name="_62__FDSAUDITLINK__" localSheetId="7" hidden="1">{"fdsup://IBCentral/FAT Viewer?action=UPDATE&amp;creator=factset&amp;DOC_NAME=fat:reuters_qtrly_source_window.fat&amp;display_string=Audit&amp;DYN_ARGS=TRUE&amp;VAR:ID1=92864510&amp;VAR:RCODE=SCSI&amp;VAR:SDATE=20080399&amp;VAR:FREQ=Quarterly&amp;VAR:RELITEM=&amp;VAR:CURRENCY=&amp;VAR:CURRSOURCE=EXSH","ARE&amp;VAR:NATFREQ=QUARTERLY&amp;VAR:RFIELD=FINALIZED&amp;VAR:DB_TYPE=&amp;VAR:UNITS=M&amp;window=popup&amp;width=450&amp;height=300&amp;START_MAXIMIZED=FALSE"}</definedName>
    <definedName name="_62__FDSAUDITLINK__" localSheetId="6" hidden="1">{"fdsup://IBCentral/FAT Viewer?action=UPDATE&amp;creator=factset&amp;DOC_NAME=fat:reuters_qtrly_source_window.fat&amp;display_string=Audit&amp;DYN_ARGS=TRUE&amp;VAR:ID1=92864510&amp;VAR:RCODE=SCSI&amp;VAR:SDATE=20080399&amp;VAR:FREQ=Quarterly&amp;VAR:RELITEM=&amp;VAR:CURRENCY=&amp;VAR:CURRSOURCE=EXSH","ARE&amp;VAR:NATFREQ=QUARTERLY&amp;VAR:RFIELD=FINALIZED&amp;VAR:DB_TYPE=&amp;VAR:UNITS=M&amp;window=popup&amp;width=450&amp;height=300&amp;START_MAXIMIZED=FALSE"}</definedName>
    <definedName name="_62__FDSAUDITLINK__" localSheetId="11" hidden="1">{"fdsup://IBCentral/FAT Viewer?action=UPDATE&amp;creator=factset&amp;DOC_NAME=fat:reuters_qtrly_source_window.fat&amp;display_string=Audit&amp;DYN_ARGS=TRUE&amp;VAR:ID1=92864510&amp;VAR:RCODE=SCSI&amp;VAR:SDATE=20080399&amp;VAR:FREQ=Quarterly&amp;VAR:RELITEM=&amp;VAR:CURRENCY=&amp;VAR:CURRSOURCE=EXSH","ARE&amp;VAR:NATFREQ=QUARTERLY&amp;VAR:RFIELD=FINALIZED&amp;VAR:DB_TYPE=&amp;VAR:UNITS=M&amp;window=popup&amp;width=450&amp;height=300&amp;START_MAXIMIZED=FALSE"}</definedName>
    <definedName name="_62__FDSAUDITLINK__" localSheetId="8" hidden="1">{"fdsup://IBCentral/FAT Viewer?action=UPDATE&amp;creator=factset&amp;DOC_NAME=fat:reuters_qtrly_source_window.fat&amp;display_string=Audit&amp;DYN_ARGS=TRUE&amp;VAR:ID1=92864510&amp;VAR:RCODE=SCSI&amp;VAR:SDATE=20080399&amp;VAR:FREQ=Quarterly&amp;VAR:RELITEM=&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92864510&amp;VAR:RCODE=SCSI&amp;VAR:SDATE=20080399&amp;VAR:FREQ=Quarterly&amp;VAR:RELITEM=&amp;VAR:CURRENCY=&amp;VAR:CURRSOURCE=EXSH","ARE&amp;VAR:NATFREQ=QUARTERLY&amp;VAR:RFIELD=FINALIZED&amp;VAR:DB_TYPE=&amp;VAR:UNITS=M&amp;window=popup&amp;width=450&amp;height=300&amp;START_MAXIMIZED=FALSE"}</definedName>
    <definedName name="_62_0R" localSheetId="9">[19]Acquiror!#REF!</definedName>
    <definedName name="_62_0R">#REF!</definedName>
    <definedName name="_63__FDSAUDITLINK__" localSheetId="9" hidden="1">{"fdsup://IBCentral/FAT Viewer?action=UPDATE&amp;creator=factset&amp;DOC_NAME=fat:reuters_qtrly_source_window.fat&amp;display_string=Audit&amp;DYN_ARGS=TRUE&amp;VAR:ID1=01625510&amp;VAR:RCODE=STLD&amp;VAR:SDATE=20080399&amp;VAR:FREQ=Quarterly&amp;VAR:RELITEM=&amp;VAR:CURRENCY=&amp;VAR:CURRSOURCE=EXSH","ARE&amp;VAR:NATFREQ=QUARTERLY&amp;VAR:RFIELD=FINALIZED&amp;VAR:DB_TYPE=&amp;VAR:UNITS=M&amp;window=popup&amp;width=450&amp;height=300&amp;START_MAXIMIZED=FALSE"}</definedName>
    <definedName name="_63__FDSAUDITLINK__" localSheetId="10" hidden="1">{"fdsup://IBCentral/FAT Viewer?action=UPDATE&amp;creator=factset&amp;DOC_NAME=fat:reuters_qtrly_source_window.fat&amp;display_string=Audit&amp;DYN_ARGS=TRUE&amp;VAR:ID1=01625510&amp;VAR:RCODE=STLD&amp;VAR:SDATE=20080399&amp;VAR:FREQ=Quarterly&amp;VAR:RELITEM=&amp;VAR:CURRENCY=&amp;VAR:CURRSOURCE=EXSH","ARE&amp;VAR:NATFREQ=QUARTERLY&amp;VAR:RFIELD=FINALIZED&amp;VAR:DB_TYPE=&amp;VAR:UNITS=M&amp;window=popup&amp;width=450&amp;height=300&amp;START_MAXIMIZED=FALSE"}</definedName>
    <definedName name="_63__FDSAUDITLINK__" localSheetId="7" hidden="1">{"fdsup://IBCentral/FAT Viewer?action=UPDATE&amp;creator=factset&amp;DOC_NAME=fat:reuters_qtrly_source_window.fat&amp;display_string=Audit&amp;DYN_ARGS=TRUE&amp;VAR:ID1=01625510&amp;VAR:RCODE=STLD&amp;VAR:SDATE=20080399&amp;VAR:FREQ=Quarterly&amp;VAR:RELITEM=&amp;VAR:CURRENCY=&amp;VAR:CURRSOURCE=EXSH","ARE&amp;VAR:NATFREQ=QUARTERLY&amp;VAR:RFIELD=FINALIZED&amp;VAR:DB_TYPE=&amp;VAR:UNITS=M&amp;window=popup&amp;width=450&amp;height=300&amp;START_MAXIMIZED=FALSE"}</definedName>
    <definedName name="_63__FDSAUDITLINK__" localSheetId="6" hidden="1">{"fdsup://IBCentral/FAT Viewer?action=UPDATE&amp;creator=factset&amp;DOC_NAME=fat:reuters_qtrly_source_window.fat&amp;display_string=Audit&amp;DYN_ARGS=TRUE&amp;VAR:ID1=01625510&amp;VAR:RCODE=STLD&amp;VAR:SDATE=20080399&amp;VAR:FREQ=Quarterly&amp;VAR:RELITEM=&amp;VAR:CURRENCY=&amp;VAR:CURRSOURCE=EXSH","ARE&amp;VAR:NATFREQ=QUARTERLY&amp;VAR:RFIELD=FINALIZED&amp;VAR:DB_TYPE=&amp;VAR:UNITS=M&amp;window=popup&amp;width=450&amp;height=300&amp;START_MAXIMIZED=FALSE"}</definedName>
    <definedName name="_63__FDSAUDITLINK__" localSheetId="11" hidden="1">{"fdsup://IBCentral/FAT Viewer?action=UPDATE&amp;creator=factset&amp;DOC_NAME=fat:reuters_qtrly_source_window.fat&amp;display_string=Audit&amp;DYN_ARGS=TRUE&amp;VAR:ID1=01625510&amp;VAR:RCODE=STLD&amp;VAR:SDATE=20080399&amp;VAR:FREQ=Quarterly&amp;VAR:RELITEM=&amp;VAR:CURRENCY=&amp;VAR:CURRSOURCE=EXSH","ARE&amp;VAR:NATFREQ=QUARTERLY&amp;VAR:RFIELD=FINALIZED&amp;VAR:DB_TYPE=&amp;VAR:UNITS=M&amp;window=popup&amp;width=450&amp;height=300&amp;START_MAXIMIZED=FALSE"}</definedName>
    <definedName name="_63__FDSAUDITLINK__" localSheetId="8" hidden="1">{"fdsup://IBCentral/FAT Viewer?action=UPDATE&amp;creator=factset&amp;DOC_NAME=fat:reuters_qtrly_source_window.fat&amp;display_string=Audit&amp;DYN_ARGS=TRUE&amp;VAR:ID1=01625510&amp;VAR:RCODE=STLD&amp;VAR:SDATE=20080399&amp;VAR:FREQ=Quarterly&amp;VAR:RELITEM=&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01625510&amp;VAR:RCODE=STLD&amp;VAR:SDATE=20080399&amp;VAR:FREQ=Quarterly&amp;VAR:RELITEM=&amp;VAR:CURRENCY=&amp;VAR:CURRSOURCE=EXSH","ARE&amp;VAR:NATFREQ=QUARTERLY&amp;VAR:RFIELD=FINALIZED&amp;VAR:DB_TYPE=&amp;VAR:UNITS=M&amp;window=popup&amp;width=450&amp;height=300&amp;START_MAXIMIZED=FALSE"}</definedName>
    <definedName name="_64__FDSAUDITLINK__" localSheetId="9" hidden="1">{"fdsup://IBCentral/FAT Viewer?action=UPDATE&amp;creator=factset&amp;DOC_NAME=fat:reuters_qtrly_source_window.fat&amp;display_string=Audit&amp;DYN_ARGS=TRUE&amp;VAR:ID1=01625510&amp;VAR:RCODE=SCSI&amp;VAR:SDATE=20080399&amp;VAR:FREQ=Quarterly&amp;VAR:RELITEM=&amp;VAR:CURRENCY=&amp;VAR:CURRSOURCE=EXSH","ARE&amp;VAR:NATFREQ=QUARTERLY&amp;VAR:RFIELD=FINALIZED&amp;VAR:DB_TYPE=&amp;VAR:UNITS=M&amp;window=popup&amp;width=450&amp;height=300&amp;START_MAXIMIZED=FALSE"}</definedName>
    <definedName name="_64__FDSAUDITLINK__" localSheetId="10" hidden="1">{"fdsup://IBCentral/FAT Viewer?action=UPDATE&amp;creator=factset&amp;DOC_NAME=fat:reuters_qtrly_source_window.fat&amp;display_string=Audit&amp;DYN_ARGS=TRUE&amp;VAR:ID1=01625510&amp;VAR:RCODE=SCSI&amp;VAR:SDATE=20080399&amp;VAR:FREQ=Quarterly&amp;VAR:RELITEM=&amp;VAR:CURRENCY=&amp;VAR:CURRSOURCE=EXSH","ARE&amp;VAR:NATFREQ=QUARTERLY&amp;VAR:RFIELD=FINALIZED&amp;VAR:DB_TYPE=&amp;VAR:UNITS=M&amp;window=popup&amp;width=450&amp;height=300&amp;START_MAXIMIZED=FALSE"}</definedName>
    <definedName name="_64__FDSAUDITLINK__" localSheetId="7" hidden="1">{"fdsup://IBCentral/FAT Viewer?action=UPDATE&amp;creator=factset&amp;DOC_NAME=fat:reuters_qtrly_source_window.fat&amp;display_string=Audit&amp;DYN_ARGS=TRUE&amp;VAR:ID1=01625510&amp;VAR:RCODE=SCSI&amp;VAR:SDATE=20080399&amp;VAR:FREQ=Quarterly&amp;VAR:RELITEM=&amp;VAR:CURRENCY=&amp;VAR:CURRSOURCE=EXSH","ARE&amp;VAR:NATFREQ=QUARTERLY&amp;VAR:RFIELD=FINALIZED&amp;VAR:DB_TYPE=&amp;VAR:UNITS=M&amp;window=popup&amp;width=450&amp;height=300&amp;START_MAXIMIZED=FALSE"}</definedName>
    <definedName name="_64__FDSAUDITLINK__" localSheetId="6" hidden="1">{"fdsup://IBCentral/FAT Viewer?action=UPDATE&amp;creator=factset&amp;DOC_NAME=fat:reuters_qtrly_source_window.fat&amp;display_string=Audit&amp;DYN_ARGS=TRUE&amp;VAR:ID1=01625510&amp;VAR:RCODE=SCSI&amp;VAR:SDATE=20080399&amp;VAR:FREQ=Quarterly&amp;VAR:RELITEM=&amp;VAR:CURRENCY=&amp;VAR:CURRSOURCE=EXSH","ARE&amp;VAR:NATFREQ=QUARTERLY&amp;VAR:RFIELD=FINALIZED&amp;VAR:DB_TYPE=&amp;VAR:UNITS=M&amp;window=popup&amp;width=450&amp;height=300&amp;START_MAXIMIZED=FALSE"}</definedName>
    <definedName name="_64__FDSAUDITLINK__" localSheetId="11" hidden="1">{"fdsup://IBCentral/FAT Viewer?action=UPDATE&amp;creator=factset&amp;DOC_NAME=fat:reuters_qtrly_source_window.fat&amp;display_string=Audit&amp;DYN_ARGS=TRUE&amp;VAR:ID1=01625510&amp;VAR:RCODE=SCSI&amp;VAR:SDATE=20080399&amp;VAR:FREQ=Quarterly&amp;VAR:RELITEM=&amp;VAR:CURRENCY=&amp;VAR:CURRSOURCE=EXSH","ARE&amp;VAR:NATFREQ=QUARTERLY&amp;VAR:RFIELD=FINALIZED&amp;VAR:DB_TYPE=&amp;VAR:UNITS=M&amp;window=popup&amp;width=450&amp;height=300&amp;START_MAXIMIZED=FALSE"}</definedName>
    <definedName name="_64__FDSAUDITLINK__" localSheetId="8" hidden="1">{"fdsup://IBCentral/FAT Viewer?action=UPDATE&amp;creator=factset&amp;DOC_NAME=fat:reuters_qtrly_source_window.fat&amp;display_string=Audit&amp;DYN_ARGS=TRUE&amp;VAR:ID1=01625510&amp;VAR:RCODE=SCSI&amp;VAR:SDATE=20080399&amp;VAR:FREQ=Quarterly&amp;VAR:RELITEM=&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01625510&amp;VAR:RCODE=SCSI&amp;VAR:SDATE=20080399&amp;VAR:FREQ=Quarterly&amp;VAR:RELITEM=&amp;VAR:CURRENCY=&amp;VAR:CURRSOURCE=EXSH","ARE&amp;VAR:NATFREQ=QUARTERLY&amp;VAR:RFIELD=FINALIZED&amp;VAR:DB_TYPE=&amp;VAR:UNITS=M&amp;window=popup&amp;width=450&amp;height=300&amp;START_MAXIMIZED=FALSE"}</definedName>
    <definedName name="_65__FDSAUDITLINK__" localSheetId="9" hidden="1">{"fdsup://IBCentral/FAT Viewer?action=UPDATE&amp;creator=factset&amp;DOC_NAME=fat:reuters_annual_source_window.fat&amp;display_string=Audit&amp;DYN_ARGS=TRUE&amp;VAR:ID1=87154620&amp;VAR:RCODE=SALES&amp;VAR:SDATE=20071299&amp;VAR:FREQ=Y&amp;VAR:RELITEM=RP&amp;VAR:CURRENCY=&amp;VAR:CURRSOURCE=EXSHARE&amp;","VAR:NATFREQ=ANNUAL&amp;VAR:RFIELD=FINALIZED&amp;VAR:DB_TYPE=&amp;VAR:UNITS=M&amp;window=popup&amp;width=450&amp;height=300&amp;START_MAXIMIZED=FALSE"}</definedName>
    <definedName name="_65__FDSAUDITLINK__" localSheetId="10" hidden="1">{"fdsup://IBCentral/FAT Viewer?action=UPDATE&amp;creator=factset&amp;DOC_NAME=fat:reuters_annual_source_window.fat&amp;display_string=Audit&amp;DYN_ARGS=TRUE&amp;VAR:ID1=87154620&amp;VAR:RCODE=SALES&amp;VAR:SDATE=20071299&amp;VAR:FREQ=Y&amp;VAR:RELITEM=RP&amp;VAR:CURRENCY=&amp;VAR:CURRSOURCE=EXSHARE&amp;","VAR:NATFREQ=ANNUAL&amp;VAR:RFIELD=FINALIZED&amp;VAR:DB_TYPE=&amp;VAR:UNITS=M&amp;window=popup&amp;width=450&amp;height=300&amp;START_MAXIMIZED=FALSE"}</definedName>
    <definedName name="_65__FDSAUDITLINK__" localSheetId="7" hidden="1">{"fdsup://IBCentral/FAT Viewer?action=UPDATE&amp;creator=factset&amp;DOC_NAME=fat:reuters_annual_source_window.fat&amp;display_string=Audit&amp;DYN_ARGS=TRUE&amp;VAR:ID1=87154620&amp;VAR:RCODE=SALES&amp;VAR:SDATE=20071299&amp;VAR:FREQ=Y&amp;VAR:RELITEM=RP&amp;VAR:CURRENCY=&amp;VAR:CURRSOURCE=EXSHARE&amp;","VAR:NATFREQ=ANNUAL&amp;VAR:RFIELD=FINALIZED&amp;VAR:DB_TYPE=&amp;VAR:UNITS=M&amp;window=popup&amp;width=450&amp;height=300&amp;START_MAXIMIZED=FALSE"}</definedName>
    <definedName name="_65__FDSAUDITLINK__" localSheetId="6" hidden="1">{"fdsup://IBCentral/FAT Viewer?action=UPDATE&amp;creator=factset&amp;DOC_NAME=fat:reuters_annual_source_window.fat&amp;display_string=Audit&amp;DYN_ARGS=TRUE&amp;VAR:ID1=87154620&amp;VAR:RCODE=SALES&amp;VAR:SDATE=20071299&amp;VAR:FREQ=Y&amp;VAR:RELITEM=RP&amp;VAR:CURRENCY=&amp;VAR:CURRSOURCE=EXSHARE&amp;","VAR:NATFREQ=ANNUAL&amp;VAR:RFIELD=FINALIZED&amp;VAR:DB_TYPE=&amp;VAR:UNITS=M&amp;window=popup&amp;width=450&amp;height=300&amp;START_MAXIMIZED=FALSE"}</definedName>
    <definedName name="_65__FDSAUDITLINK__" localSheetId="11" hidden="1">{"fdsup://IBCentral/FAT Viewer?action=UPDATE&amp;creator=factset&amp;DOC_NAME=fat:reuters_annual_source_window.fat&amp;display_string=Audit&amp;DYN_ARGS=TRUE&amp;VAR:ID1=87154620&amp;VAR:RCODE=SALES&amp;VAR:SDATE=20071299&amp;VAR:FREQ=Y&amp;VAR:RELITEM=RP&amp;VAR:CURRENCY=&amp;VAR:CURRSOURCE=EXSHARE&amp;","VAR:NATFREQ=ANNUAL&amp;VAR:RFIELD=FINALIZED&amp;VAR:DB_TYPE=&amp;VAR:UNITS=M&amp;window=popup&amp;width=450&amp;height=300&amp;START_MAXIMIZED=FALSE"}</definedName>
    <definedName name="_65__FDSAUDITLINK__" localSheetId="8" hidden="1">{"fdsup://IBCentral/FAT Viewer?action=UPDATE&amp;creator=factset&amp;DOC_NAME=fat:reuters_annual_source_window.fat&amp;display_string=Audit&amp;DYN_ARGS=TRUE&amp;VAR:ID1=87154620&amp;VAR:RCODE=SALES&amp;VAR:SDATE=20071299&amp;VAR:FREQ=Y&amp;VAR:RELITEM=RP&amp;VAR:CURRENCY=&amp;VAR:CURRSOURCE=EXSHARE&amp;","VAR:NATFREQ=ANNUAL&amp;VAR:RFIELD=FINALIZED&amp;VAR:DB_TYPE=&amp;VAR:UNITS=M&amp;window=popup&amp;width=450&amp;height=300&amp;START_MAXIMIZED=FALSE"}</definedName>
    <definedName name="_65__FDSAUDITLINK__" hidden="1">{"fdsup://IBCentral/FAT Viewer?action=UPDATE&amp;creator=factset&amp;DOC_NAME=fat:reuters_annual_source_window.fat&amp;display_string=Audit&amp;DYN_ARGS=TRUE&amp;VAR:ID1=87154620&amp;VAR:RCODE=SALES&amp;VAR:SDATE=20071299&amp;VAR:FREQ=Y&amp;VAR:RELITEM=RP&amp;VAR:CURRENCY=&amp;VAR:CURRSOURCE=EXSHARE&amp;","VAR:NATFREQ=ANNUAL&amp;VAR:RFIELD=FINALIZED&amp;VAR:DB_TYPE=&amp;VAR:UNITS=M&amp;window=popup&amp;width=450&amp;height=300&amp;START_MAXIMIZED=FALSE"}</definedName>
    <definedName name="_66__FDSAUDITLINK__" localSheetId="9" hidden="1">{"fdsup://IBCentral/FAT Viewer?action=UPDATE&amp;creator=factset&amp;DOC_NAME=fat:reuters_annual_source_window.fat&amp;display_string=Audit&amp;DYN_ARGS=TRUE&amp;VAR:ID1=83568G10&amp;VAR:RCODE=SALES&amp;VAR:SDATE=20071299&amp;VAR:FREQ=Y&amp;VAR:RELITEM=RP&amp;VAR:CURRENCY=&amp;VAR:CURRSOURCE=EXSHARE&amp;","VAR:NATFREQ=ANNUAL&amp;VAR:RFIELD=FINALIZED&amp;VAR:DB_TYPE=&amp;VAR:UNITS=M&amp;window=popup&amp;width=450&amp;height=300&amp;START_MAXIMIZED=FALSE"}</definedName>
    <definedName name="_66__FDSAUDITLINK__" localSheetId="10" hidden="1">{"fdsup://IBCentral/FAT Viewer?action=UPDATE&amp;creator=factset&amp;DOC_NAME=fat:reuters_annual_source_window.fat&amp;display_string=Audit&amp;DYN_ARGS=TRUE&amp;VAR:ID1=83568G10&amp;VAR:RCODE=SALES&amp;VAR:SDATE=20071299&amp;VAR:FREQ=Y&amp;VAR:RELITEM=RP&amp;VAR:CURRENCY=&amp;VAR:CURRSOURCE=EXSHARE&amp;","VAR:NATFREQ=ANNUAL&amp;VAR:RFIELD=FINALIZED&amp;VAR:DB_TYPE=&amp;VAR:UNITS=M&amp;window=popup&amp;width=450&amp;height=300&amp;START_MAXIMIZED=FALSE"}</definedName>
    <definedName name="_66__FDSAUDITLINK__" localSheetId="7" hidden="1">{"fdsup://IBCentral/FAT Viewer?action=UPDATE&amp;creator=factset&amp;DOC_NAME=fat:reuters_annual_source_window.fat&amp;display_string=Audit&amp;DYN_ARGS=TRUE&amp;VAR:ID1=83568G10&amp;VAR:RCODE=SALES&amp;VAR:SDATE=20071299&amp;VAR:FREQ=Y&amp;VAR:RELITEM=RP&amp;VAR:CURRENCY=&amp;VAR:CURRSOURCE=EXSHARE&amp;","VAR:NATFREQ=ANNUAL&amp;VAR:RFIELD=FINALIZED&amp;VAR:DB_TYPE=&amp;VAR:UNITS=M&amp;window=popup&amp;width=450&amp;height=300&amp;START_MAXIMIZED=FALSE"}</definedName>
    <definedName name="_66__FDSAUDITLINK__" localSheetId="6" hidden="1">{"fdsup://IBCentral/FAT Viewer?action=UPDATE&amp;creator=factset&amp;DOC_NAME=fat:reuters_annual_source_window.fat&amp;display_string=Audit&amp;DYN_ARGS=TRUE&amp;VAR:ID1=83568G10&amp;VAR:RCODE=SALES&amp;VAR:SDATE=20071299&amp;VAR:FREQ=Y&amp;VAR:RELITEM=RP&amp;VAR:CURRENCY=&amp;VAR:CURRSOURCE=EXSHARE&amp;","VAR:NATFREQ=ANNUAL&amp;VAR:RFIELD=FINALIZED&amp;VAR:DB_TYPE=&amp;VAR:UNITS=M&amp;window=popup&amp;width=450&amp;height=300&amp;START_MAXIMIZED=FALSE"}</definedName>
    <definedName name="_66__FDSAUDITLINK__" localSheetId="11" hidden="1">{"fdsup://IBCentral/FAT Viewer?action=UPDATE&amp;creator=factset&amp;DOC_NAME=fat:reuters_annual_source_window.fat&amp;display_string=Audit&amp;DYN_ARGS=TRUE&amp;VAR:ID1=83568G10&amp;VAR:RCODE=SALES&amp;VAR:SDATE=20071299&amp;VAR:FREQ=Y&amp;VAR:RELITEM=RP&amp;VAR:CURRENCY=&amp;VAR:CURRSOURCE=EXSHARE&amp;","VAR:NATFREQ=ANNUAL&amp;VAR:RFIELD=FINALIZED&amp;VAR:DB_TYPE=&amp;VAR:UNITS=M&amp;window=popup&amp;width=450&amp;height=300&amp;START_MAXIMIZED=FALSE"}</definedName>
    <definedName name="_66__FDSAUDITLINK__" localSheetId="8" hidden="1">{"fdsup://IBCentral/FAT Viewer?action=UPDATE&amp;creator=factset&amp;DOC_NAME=fat:reuters_annual_source_window.fat&amp;display_string=Audit&amp;DYN_ARGS=TRUE&amp;VAR:ID1=83568G10&amp;VAR:RCODE=SALES&amp;VAR:SDATE=20071299&amp;VAR:FREQ=Y&amp;VAR:RELITEM=RP&amp;VAR:CURRENCY=&amp;VAR:CURRSOURCE=EXSHARE&amp;","VAR:NATFREQ=ANNUAL&amp;VAR:RFIELD=FINALIZED&amp;VAR:DB_TYPE=&amp;VAR:UNITS=M&amp;window=popup&amp;width=450&amp;height=300&amp;START_MAXIMIZED=FALSE"}</definedName>
    <definedName name="_66__FDSAUDITLINK__" hidden="1">{"fdsup://IBCentral/FAT Viewer?action=UPDATE&amp;creator=factset&amp;DOC_NAME=fat:reuters_annual_source_window.fat&amp;display_string=Audit&amp;DYN_ARGS=TRUE&amp;VAR:ID1=83568G10&amp;VAR:RCODE=SALES&amp;VAR:SDATE=20071299&amp;VAR:FREQ=Y&amp;VAR:RELITEM=RP&amp;VAR:CURRENCY=&amp;VAR:CURRSOURCE=EXSHARE&amp;","VAR:NATFREQ=ANNUAL&amp;VAR:RFIELD=FINALIZED&amp;VAR:DB_TYPE=&amp;VAR:UNITS=M&amp;window=popup&amp;width=450&amp;height=300&amp;START_MAXIMIZED=FALSE"}</definedName>
    <definedName name="_67__FDSAUDITLINK__" localSheetId="9" hidden="1">{"fdsup://IBCentral/FAT Viewer?action=UPDATE&amp;creator=factset&amp;DOC_NAME=fat:reuters_annual_source_window.fat&amp;display_string=Audit&amp;DYN_ARGS=TRUE&amp;VAR:ID1=20741010&amp;VAR:RCODE=SALES&amp;VAR:SDATE=20071299&amp;VAR:FREQ=Y&amp;VAR:RELITEM=RP&amp;VAR:CURRENCY=&amp;VAR:CURRSOURCE=EXSHARE&amp;","VAR:NATFREQ=ANNUAL&amp;VAR:RFIELD=FINALIZED&amp;VAR:DB_TYPE=&amp;VAR:UNITS=M&amp;window=popup&amp;width=450&amp;height=300&amp;START_MAXIMIZED=FALSE"}</definedName>
    <definedName name="_67__FDSAUDITLINK__" localSheetId="10" hidden="1">{"fdsup://IBCentral/FAT Viewer?action=UPDATE&amp;creator=factset&amp;DOC_NAME=fat:reuters_annual_source_window.fat&amp;display_string=Audit&amp;DYN_ARGS=TRUE&amp;VAR:ID1=20741010&amp;VAR:RCODE=SALES&amp;VAR:SDATE=20071299&amp;VAR:FREQ=Y&amp;VAR:RELITEM=RP&amp;VAR:CURRENCY=&amp;VAR:CURRSOURCE=EXSHARE&amp;","VAR:NATFREQ=ANNUAL&amp;VAR:RFIELD=FINALIZED&amp;VAR:DB_TYPE=&amp;VAR:UNITS=M&amp;window=popup&amp;width=450&amp;height=300&amp;START_MAXIMIZED=FALSE"}</definedName>
    <definedName name="_67__FDSAUDITLINK__" localSheetId="7" hidden="1">{"fdsup://IBCentral/FAT Viewer?action=UPDATE&amp;creator=factset&amp;DOC_NAME=fat:reuters_annual_source_window.fat&amp;display_string=Audit&amp;DYN_ARGS=TRUE&amp;VAR:ID1=20741010&amp;VAR:RCODE=SALES&amp;VAR:SDATE=20071299&amp;VAR:FREQ=Y&amp;VAR:RELITEM=RP&amp;VAR:CURRENCY=&amp;VAR:CURRSOURCE=EXSHARE&amp;","VAR:NATFREQ=ANNUAL&amp;VAR:RFIELD=FINALIZED&amp;VAR:DB_TYPE=&amp;VAR:UNITS=M&amp;window=popup&amp;width=450&amp;height=300&amp;START_MAXIMIZED=FALSE"}</definedName>
    <definedName name="_67__FDSAUDITLINK__" localSheetId="6" hidden="1">{"fdsup://IBCentral/FAT Viewer?action=UPDATE&amp;creator=factset&amp;DOC_NAME=fat:reuters_annual_source_window.fat&amp;display_string=Audit&amp;DYN_ARGS=TRUE&amp;VAR:ID1=20741010&amp;VAR:RCODE=SALES&amp;VAR:SDATE=20071299&amp;VAR:FREQ=Y&amp;VAR:RELITEM=RP&amp;VAR:CURRENCY=&amp;VAR:CURRSOURCE=EXSHARE&amp;","VAR:NATFREQ=ANNUAL&amp;VAR:RFIELD=FINALIZED&amp;VAR:DB_TYPE=&amp;VAR:UNITS=M&amp;window=popup&amp;width=450&amp;height=300&amp;START_MAXIMIZED=FALSE"}</definedName>
    <definedName name="_67__FDSAUDITLINK__" localSheetId="11" hidden="1">{"fdsup://IBCentral/FAT Viewer?action=UPDATE&amp;creator=factset&amp;DOC_NAME=fat:reuters_annual_source_window.fat&amp;display_string=Audit&amp;DYN_ARGS=TRUE&amp;VAR:ID1=20741010&amp;VAR:RCODE=SALES&amp;VAR:SDATE=20071299&amp;VAR:FREQ=Y&amp;VAR:RELITEM=RP&amp;VAR:CURRENCY=&amp;VAR:CURRSOURCE=EXSHARE&amp;","VAR:NATFREQ=ANNUAL&amp;VAR:RFIELD=FINALIZED&amp;VAR:DB_TYPE=&amp;VAR:UNITS=M&amp;window=popup&amp;width=450&amp;height=300&amp;START_MAXIMIZED=FALSE"}</definedName>
    <definedName name="_67__FDSAUDITLINK__" localSheetId="8" hidden="1">{"fdsup://IBCentral/FAT Viewer?action=UPDATE&amp;creator=factset&amp;DOC_NAME=fat:reuters_annual_source_window.fat&amp;display_string=Audit&amp;DYN_ARGS=TRUE&amp;VAR:ID1=20741010&amp;VAR:RCODE=SALES&amp;VAR:SDATE=20071299&amp;VAR:FREQ=Y&amp;VAR:RELITEM=RP&amp;VAR:CURRENCY=&amp;VAR:CURRSOURCE=EXSHARE&amp;","VAR:NATFREQ=ANNUAL&amp;VAR:RFIELD=FINALIZED&amp;VAR:DB_TYPE=&amp;VAR:UNITS=M&amp;window=popup&amp;width=450&amp;height=300&amp;START_MAXIMIZED=FALSE"}</definedName>
    <definedName name="_67__FDSAUDITLINK__" hidden="1">{"fdsup://IBCentral/FAT Viewer?action=UPDATE&amp;creator=factset&amp;DOC_NAME=fat:reuters_annual_source_window.fat&amp;display_string=Audit&amp;DYN_ARGS=TRUE&amp;VAR:ID1=20741010&amp;VAR:RCODE=SALES&amp;VAR:SDATE=20071299&amp;VAR:FREQ=Y&amp;VAR:RELITEM=RP&amp;VAR:CURRENCY=&amp;VAR:CURRSOURCE=EXSHARE&amp;","VAR:NATFREQ=ANNUAL&amp;VAR:RFIELD=FINALIZED&amp;VAR:DB_TYPE=&amp;VAR:UNITS=M&amp;window=popup&amp;width=450&amp;height=300&amp;START_MAXIMIZED=FALSE"}</definedName>
    <definedName name="_68__FDSAUDITLINK__" localSheetId="9" hidden="1">{"fdsup://IBCentral/FAT Viewer?action=UPDATE&amp;creator=factset&amp;DOC_NAME=fat:reuters_annual_source_window.fat&amp;display_string=Audit&amp;DYN_ARGS=TRUE&amp;VAR:ID1=49460W20&amp;VAR:RCODE=SALES&amp;VAR:SDATE=20071299&amp;VAR:FREQ=Y&amp;VAR:RELITEM=RP&amp;VAR:CURRENCY=&amp;VAR:CURRSOURCE=EXSHARE&amp;","VAR:NATFREQ=ANNUAL&amp;VAR:RFIELD=FINALIZED&amp;VAR:DB_TYPE=&amp;VAR:UNITS=M&amp;window=popup&amp;width=450&amp;height=300&amp;START_MAXIMIZED=FALSE"}</definedName>
    <definedName name="_68__FDSAUDITLINK__" localSheetId="10" hidden="1">{"fdsup://IBCentral/FAT Viewer?action=UPDATE&amp;creator=factset&amp;DOC_NAME=fat:reuters_annual_source_window.fat&amp;display_string=Audit&amp;DYN_ARGS=TRUE&amp;VAR:ID1=49460W20&amp;VAR:RCODE=SALES&amp;VAR:SDATE=20071299&amp;VAR:FREQ=Y&amp;VAR:RELITEM=RP&amp;VAR:CURRENCY=&amp;VAR:CURRSOURCE=EXSHARE&amp;","VAR:NATFREQ=ANNUAL&amp;VAR:RFIELD=FINALIZED&amp;VAR:DB_TYPE=&amp;VAR:UNITS=M&amp;window=popup&amp;width=450&amp;height=300&amp;START_MAXIMIZED=FALSE"}</definedName>
    <definedName name="_68__FDSAUDITLINK__" localSheetId="7" hidden="1">{"fdsup://IBCentral/FAT Viewer?action=UPDATE&amp;creator=factset&amp;DOC_NAME=fat:reuters_annual_source_window.fat&amp;display_string=Audit&amp;DYN_ARGS=TRUE&amp;VAR:ID1=49460W20&amp;VAR:RCODE=SALES&amp;VAR:SDATE=20071299&amp;VAR:FREQ=Y&amp;VAR:RELITEM=RP&amp;VAR:CURRENCY=&amp;VAR:CURRSOURCE=EXSHARE&amp;","VAR:NATFREQ=ANNUAL&amp;VAR:RFIELD=FINALIZED&amp;VAR:DB_TYPE=&amp;VAR:UNITS=M&amp;window=popup&amp;width=450&amp;height=300&amp;START_MAXIMIZED=FALSE"}</definedName>
    <definedName name="_68__FDSAUDITLINK__" localSheetId="6" hidden="1">{"fdsup://IBCentral/FAT Viewer?action=UPDATE&amp;creator=factset&amp;DOC_NAME=fat:reuters_annual_source_window.fat&amp;display_string=Audit&amp;DYN_ARGS=TRUE&amp;VAR:ID1=49460W20&amp;VAR:RCODE=SALES&amp;VAR:SDATE=20071299&amp;VAR:FREQ=Y&amp;VAR:RELITEM=RP&amp;VAR:CURRENCY=&amp;VAR:CURRSOURCE=EXSHARE&amp;","VAR:NATFREQ=ANNUAL&amp;VAR:RFIELD=FINALIZED&amp;VAR:DB_TYPE=&amp;VAR:UNITS=M&amp;window=popup&amp;width=450&amp;height=300&amp;START_MAXIMIZED=FALSE"}</definedName>
    <definedName name="_68__FDSAUDITLINK__" localSheetId="11" hidden="1">{"fdsup://IBCentral/FAT Viewer?action=UPDATE&amp;creator=factset&amp;DOC_NAME=fat:reuters_annual_source_window.fat&amp;display_string=Audit&amp;DYN_ARGS=TRUE&amp;VAR:ID1=49460W20&amp;VAR:RCODE=SALES&amp;VAR:SDATE=20071299&amp;VAR:FREQ=Y&amp;VAR:RELITEM=RP&amp;VAR:CURRENCY=&amp;VAR:CURRSOURCE=EXSHARE&amp;","VAR:NATFREQ=ANNUAL&amp;VAR:RFIELD=FINALIZED&amp;VAR:DB_TYPE=&amp;VAR:UNITS=M&amp;window=popup&amp;width=450&amp;height=300&amp;START_MAXIMIZED=FALSE"}</definedName>
    <definedName name="_68__FDSAUDITLINK__" localSheetId="8" hidden="1">{"fdsup://IBCentral/FAT Viewer?action=UPDATE&amp;creator=factset&amp;DOC_NAME=fat:reuters_annual_source_window.fat&amp;display_string=Audit&amp;DYN_ARGS=TRUE&amp;VAR:ID1=49460W20&amp;VAR:RCODE=SALES&amp;VAR:SDATE=20071299&amp;VAR:FREQ=Y&amp;VAR:RELITEM=RP&amp;VAR:CURRENCY=&amp;VAR:CURRSOURCE=EXSHARE&amp;","VAR:NATFREQ=ANNUAL&amp;VAR:RFIELD=FINALIZED&amp;VAR:DB_TYPE=&amp;VAR:UNITS=M&amp;window=popup&amp;width=450&amp;height=300&amp;START_MAXIMIZED=FALSE"}</definedName>
    <definedName name="_68__FDSAUDITLINK__" hidden="1">{"fdsup://IBCentral/FAT Viewer?action=UPDATE&amp;creator=factset&amp;DOC_NAME=fat:reuters_annual_source_window.fat&amp;display_string=Audit&amp;DYN_ARGS=TRUE&amp;VAR:ID1=49460W20&amp;VAR:RCODE=SALES&amp;VAR:SDATE=20071299&amp;VAR:FREQ=Y&amp;VAR:RELITEM=RP&amp;VAR:CURRENCY=&amp;VAR:CURRSOURCE=EXSHARE&amp;","VAR:NATFREQ=ANNUAL&amp;VAR:RFIELD=FINALIZED&amp;VAR:DB_TYPE=&amp;VAR:UNITS=M&amp;window=popup&amp;width=450&amp;height=300&amp;START_MAXIMIZED=FALSE"}</definedName>
    <definedName name="_69__FDSAUDITLINK__" localSheetId="9" hidden="1">{"fdsup://IBCentral/FAT Viewer?action=UPDATE&amp;creator=factset&amp;DOC_NAME=fat:reuters_annual_source_window.fat&amp;display_string=Audit&amp;DYN_ARGS=TRUE&amp;VAR:ID1=45798520&amp;VAR:RCODE=SALES&amp;VAR:SDATE=20071299&amp;VAR:FREQ=Y&amp;VAR:RELITEM=RP&amp;VAR:CURRENCY=&amp;VAR:CURRSOURCE=EXSHARE&amp;","VAR:NATFREQ=ANNUAL&amp;VAR:RFIELD=FINALIZED&amp;VAR:DB_TYPE=&amp;VAR:UNITS=M&amp;window=popup&amp;width=450&amp;height=300&amp;START_MAXIMIZED=FALSE"}</definedName>
    <definedName name="_69__FDSAUDITLINK__" localSheetId="10" hidden="1">{"fdsup://IBCentral/FAT Viewer?action=UPDATE&amp;creator=factset&amp;DOC_NAME=fat:reuters_annual_source_window.fat&amp;display_string=Audit&amp;DYN_ARGS=TRUE&amp;VAR:ID1=45798520&amp;VAR:RCODE=SALES&amp;VAR:SDATE=20071299&amp;VAR:FREQ=Y&amp;VAR:RELITEM=RP&amp;VAR:CURRENCY=&amp;VAR:CURRSOURCE=EXSHARE&amp;","VAR:NATFREQ=ANNUAL&amp;VAR:RFIELD=FINALIZED&amp;VAR:DB_TYPE=&amp;VAR:UNITS=M&amp;window=popup&amp;width=450&amp;height=300&amp;START_MAXIMIZED=FALSE"}</definedName>
    <definedName name="_69__FDSAUDITLINK__" localSheetId="7" hidden="1">{"fdsup://IBCentral/FAT Viewer?action=UPDATE&amp;creator=factset&amp;DOC_NAME=fat:reuters_annual_source_window.fat&amp;display_string=Audit&amp;DYN_ARGS=TRUE&amp;VAR:ID1=45798520&amp;VAR:RCODE=SALES&amp;VAR:SDATE=20071299&amp;VAR:FREQ=Y&amp;VAR:RELITEM=RP&amp;VAR:CURRENCY=&amp;VAR:CURRSOURCE=EXSHARE&amp;","VAR:NATFREQ=ANNUAL&amp;VAR:RFIELD=FINALIZED&amp;VAR:DB_TYPE=&amp;VAR:UNITS=M&amp;window=popup&amp;width=450&amp;height=300&amp;START_MAXIMIZED=FALSE"}</definedName>
    <definedName name="_69__FDSAUDITLINK__" localSheetId="6" hidden="1">{"fdsup://IBCentral/FAT Viewer?action=UPDATE&amp;creator=factset&amp;DOC_NAME=fat:reuters_annual_source_window.fat&amp;display_string=Audit&amp;DYN_ARGS=TRUE&amp;VAR:ID1=45798520&amp;VAR:RCODE=SALES&amp;VAR:SDATE=20071299&amp;VAR:FREQ=Y&amp;VAR:RELITEM=RP&amp;VAR:CURRENCY=&amp;VAR:CURRSOURCE=EXSHARE&amp;","VAR:NATFREQ=ANNUAL&amp;VAR:RFIELD=FINALIZED&amp;VAR:DB_TYPE=&amp;VAR:UNITS=M&amp;window=popup&amp;width=450&amp;height=300&amp;START_MAXIMIZED=FALSE"}</definedName>
    <definedName name="_69__FDSAUDITLINK__" localSheetId="11" hidden="1">{"fdsup://IBCentral/FAT Viewer?action=UPDATE&amp;creator=factset&amp;DOC_NAME=fat:reuters_annual_source_window.fat&amp;display_string=Audit&amp;DYN_ARGS=TRUE&amp;VAR:ID1=45798520&amp;VAR:RCODE=SALES&amp;VAR:SDATE=20071299&amp;VAR:FREQ=Y&amp;VAR:RELITEM=RP&amp;VAR:CURRENCY=&amp;VAR:CURRSOURCE=EXSHARE&amp;","VAR:NATFREQ=ANNUAL&amp;VAR:RFIELD=FINALIZED&amp;VAR:DB_TYPE=&amp;VAR:UNITS=M&amp;window=popup&amp;width=450&amp;height=300&amp;START_MAXIMIZED=FALSE"}</definedName>
    <definedName name="_69__FDSAUDITLINK__" localSheetId="8" hidden="1">{"fdsup://IBCentral/FAT Viewer?action=UPDATE&amp;creator=factset&amp;DOC_NAME=fat:reuters_annual_source_window.fat&amp;display_string=Audit&amp;DYN_ARGS=TRUE&amp;VAR:ID1=45798520&amp;VAR:RCODE=SALES&amp;VAR:SDATE=20071299&amp;VAR:FREQ=Y&amp;VAR:RELITEM=RP&amp;VAR:CURRENCY=&amp;VAR:CURRSOURCE=EXSHARE&amp;","VAR:NATFREQ=ANNUAL&amp;VAR:RFIELD=FINALIZED&amp;VAR:DB_TYPE=&amp;VAR:UNITS=M&amp;window=popup&amp;width=450&amp;height=300&amp;START_MAXIMIZED=FALSE"}</definedName>
    <definedName name="_69__FDSAUDITLINK__" hidden="1">{"fdsup://IBCentral/FAT Viewer?action=UPDATE&amp;creator=factset&amp;DOC_NAME=fat:reuters_annual_source_window.fat&amp;display_string=Audit&amp;DYN_ARGS=TRUE&amp;VAR:ID1=45798520&amp;VAR:RCODE=SALES&amp;VAR:SDATE=20071299&amp;VAR:FREQ=Y&amp;VAR:RELITEM=RP&amp;VAR:CURRENCY=&amp;VAR:CURRSOURCE=EXSHARE&amp;","VAR:NATFREQ=ANNUAL&amp;VAR:RFIELD=FINALIZED&amp;VAR:DB_TYPE=&amp;VAR:UNITS=M&amp;window=popup&amp;width=450&amp;height=300&amp;START_MAXIMIZED=FALSE"}</definedName>
    <definedName name="_69_0Securit" localSheetId="9">[19]Acquiror!#REF!</definedName>
    <definedName name="_69_0Securit">#REF!</definedName>
    <definedName name="_7_._0SGA_gro">#REF!</definedName>
    <definedName name="_7__FDSAUDITLINK__" localSheetId="9"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15"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10"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16"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7"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6"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11"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8"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localSheetId="5" hidden="1">{"fdsup://Directions/FactSet Auditing Viewer?action=AUDIT_VALUE&amp;DB=129&amp;ID1=45665G30&amp;VALUEID=02001&amp;SDATE=201101&amp;PERIODTYPE=QTR_STD&amp;SCFT=3&amp;window=popup_no_bar&amp;width=385&amp;height=120&amp;START_MAXIMIZED=FALSE&amp;creator=factset&amp;display_string=Audit"}</definedName>
    <definedName name="_7__FDSAUDITLINK__" hidden="1">{"fdsup://Directions/FactSet Auditing Viewer?action=AUDIT_VALUE&amp;DB=129&amp;ID1=45665G30&amp;VALUEID=02001&amp;SDATE=201101&amp;PERIODTYPE=QTR_STD&amp;SCFT=3&amp;window=popup_no_bar&amp;width=385&amp;height=120&amp;START_MAXIMIZED=FALSE&amp;creator=factset&amp;display_string=Audit"}</definedName>
    <definedName name="_7_0Depende" localSheetId="9">[19]Acquiror!#REF!,[19]Acquiror!#REF!,[19]Acquiror!#REF!</definedName>
    <definedName name="_7_0Depende">#REF!,#REF!,#REF!</definedName>
    <definedName name="_70__FDSAUDITLINK__" localSheetId="9" hidden="1">{"fdsup://IBCentral/FAT Viewer?action=UPDATE&amp;creator=factset&amp;DOC_NAME=fat:reuters_annual_source_window.fat&amp;display_string=Audit&amp;DYN_ARGS=TRUE&amp;VAR:ID1=02081G10&amp;VAR:RCODE=SALES&amp;VAR:SDATE=20071299&amp;VAR:FREQ=Y&amp;VAR:RELITEM=RP&amp;VAR:CURRENCY=&amp;VAR:CURRSOURCE=EXSHARE&amp;","VAR:NATFREQ=ANNUAL&amp;VAR:RFIELD=FINALIZED&amp;VAR:DB_TYPE=&amp;VAR:UNITS=M&amp;window=popup&amp;width=450&amp;height=300&amp;START_MAXIMIZED=FALSE"}</definedName>
    <definedName name="_70__FDSAUDITLINK__" localSheetId="10" hidden="1">{"fdsup://IBCentral/FAT Viewer?action=UPDATE&amp;creator=factset&amp;DOC_NAME=fat:reuters_annual_source_window.fat&amp;display_string=Audit&amp;DYN_ARGS=TRUE&amp;VAR:ID1=02081G10&amp;VAR:RCODE=SALES&amp;VAR:SDATE=20071299&amp;VAR:FREQ=Y&amp;VAR:RELITEM=RP&amp;VAR:CURRENCY=&amp;VAR:CURRSOURCE=EXSHARE&amp;","VAR:NATFREQ=ANNUAL&amp;VAR:RFIELD=FINALIZED&amp;VAR:DB_TYPE=&amp;VAR:UNITS=M&amp;window=popup&amp;width=450&amp;height=300&amp;START_MAXIMIZED=FALSE"}</definedName>
    <definedName name="_70__FDSAUDITLINK__" localSheetId="7" hidden="1">{"fdsup://IBCentral/FAT Viewer?action=UPDATE&amp;creator=factset&amp;DOC_NAME=fat:reuters_annual_source_window.fat&amp;display_string=Audit&amp;DYN_ARGS=TRUE&amp;VAR:ID1=02081G10&amp;VAR:RCODE=SALES&amp;VAR:SDATE=20071299&amp;VAR:FREQ=Y&amp;VAR:RELITEM=RP&amp;VAR:CURRENCY=&amp;VAR:CURRSOURCE=EXSHARE&amp;","VAR:NATFREQ=ANNUAL&amp;VAR:RFIELD=FINALIZED&amp;VAR:DB_TYPE=&amp;VAR:UNITS=M&amp;window=popup&amp;width=450&amp;height=300&amp;START_MAXIMIZED=FALSE"}</definedName>
    <definedName name="_70__FDSAUDITLINK__" localSheetId="6" hidden="1">{"fdsup://IBCentral/FAT Viewer?action=UPDATE&amp;creator=factset&amp;DOC_NAME=fat:reuters_annual_source_window.fat&amp;display_string=Audit&amp;DYN_ARGS=TRUE&amp;VAR:ID1=02081G10&amp;VAR:RCODE=SALES&amp;VAR:SDATE=20071299&amp;VAR:FREQ=Y&amp;VAR:RELITEM=RP&amp;VAR:CURRENCY=&amp;VAR:CURRSOURCE=EXSHARE&amp;","VAR:NATFREQ=ANNUAL&amp;VAR:RFIELD=FINALIZED&amp;VAR:DB_TYPE=&amp;VAR:UNITS=M&amp;window=popup&amp;width=450&amp;height=300&amp;START_MAXIMIZED=FALSE"}</definedName>
    <definedName name="_70__FDSAUDITLINK__" localSheetId="11" hidden="1">{"fdsup://IBCentral/FAT Viewer?action=UPDATE&amp;creator=factset&amp;DOC_NAME=fat:reuters_annual_source_window.fat&amp;display_string=Audit&amp;DYN_ARGS=TRUE&amp;VAR:ID1=02081G10&amp;VAR:RCODE=SALES&amp;VAR:SDATE=20071299&amp;VAR:FREQ=Y&amp;VAR:RELITEM=RP&amp;VAR:CURRENCY=&amp;VAR:CURRSOURCE=EXSHARE&amp;","VAR:NATFREQ=ANNUAL&amp;VAR:RFIELD=FINALIZED&amp;VAR:DB_TYPE=&amp;VAR:UNITS=M&amp;window=popup&amp;width=450&amp;height=300&amp;START_MAXIMIZED=FALSE"}</definedName>
    <definedName name="_70__FDSAUDITLINK__" localSheetId="8" hidden="1">{"fdsup://IBCentral/FAT Viewer?action=UPDATE&amp;creator=factset&amp;DOC_NAME=fat:reuters_annual_source_window.fat&amp;display_string=Audit&amp;DYN_ARGS=TRUE&amp;VAR:ID1=02081G10&amp;VAR:RCODE=SALES&amp;VAR:SDATE=20071299&amp;VAR:FREQ=Y&amp;VAR:RELITEM=RP&amp;VAR:CURRENCY=&amp;VAR:CURRSOURCE=EXSHARE&amp;","VAR:NATFREQ=ANNUAL&amp;VAR:RFIELD=FINALIZED&amp;VAR:DB_TYPE=&amp;VAR:UNITS=M&amp;window=popup&amp;width=450&amp;height=300&amp;START_MAXIMIZED=FALSE"}</definedName>
    <definedName name="_70__FDSAUDITLINK__" hidden="1">{"fdsup://IBCentral/FAT Viewer?action=UPDATE&amp;creator=factset&amp;DOC_NAME=fat:reuters_annual_source_window.fat&amp;display_string=Audit&amp;DYN_ARGS=TRUE&amp;VAR:ID1=02081G10&amp;VAR:RCODE=SALES&amp;VAR:SDATE=20071299&amp;VAR:FREQ=Y&amp;VAR:RELITEM=RP&amp;VAR:CURRENCY=&amp;VAR:CURRSOURCE=EXSHARE&amp;","VAR:NATFREQ=ANNUAL&amp;VAR:RFIELD=FINALIZED&amp;VAR:DB_TYPE=&amp;VAR:UNITS=M&amp;window=popup&amp;width=450&amp;height=300&amp;START_MAXIMIZED=FALSE"}</definedName>
    <definedName name="_70_0Securit" localSheetId="9">[19]Acquiror!#REF!</definedName>
    <definedName name="_70_0Securit">#REF!</definedName>
    <definedName name="_71__FDSAUDITLINK__" localSheetId="9" hidden="1">{"fdsup://IBCentral/FAT Viewer?action=UPDATE&amp;creator=factset&amp;DOC_NAME=fat:reuters_annual_source_window.fat&amp;display_string=Audit&amp;DYN_ARGS=TRUE&amp;VAR:ID1=N6748L10&amp;VAR:RCODE=SALES&amp;VAR:SDATE=20071299&amp;VAR:FREQ=Y&amp;VAR:RELITEM=RP&amp;VAR:CURRENCY=&amp;VAR:CURRSOURCE=EXSHARE&amp;","VAR:NATFREQ=ANNUAL&amp;VAR:RFIELD=FINALIZED&amp;VAR:DB_TYPE=&amp;VAR:UNITS=M&amp;window=popup&amp;width=450&amp;height=300&amp;START_MAXIMIZED=FALSE"}</definedName>
    <definedName name="_71__FDSAUDITLINK__" localSheetId="10" hidden="1">{"fdsup://IBCentral/FAT Viewer?action=UPDATE&amp;creator=factset&amp;DOC_NAME=fat:reuters_annual_source_window.fat&amp;display_string=Audit&amp;DYN_ARGS=TRUE&amp;VAR:ID1=N6748L10&amp;VAR:RCODE=SALES&amp;VAR:SDATE=20071299&amp;VAR:FREQ=Y&amp;VAR:RELITEM=RP&amp;VAR:CURRENCY=&amp;VAR:CURRSOURCE=EXSHARE&amp;","VAR:NATFREQ=ANNUAL&amp;VAR:RFIELD=FINALIZED&amp;VAR:DB_TYPE=&amp;VAR:UNITS=M&amp;window=popup&amp;width=450&amp;height=300&amp;START_MAXIMIZED=FALSE"}</definedName>
    <definedName name="_71__FDSAUDITLINK__" localSheetId="7" hidden="1">{"fdsup://IBCentral/FAT Viewer?action=UPDATE&amp;creator=factset&amp;DOC_NAME=fat:reuters_annual_source_window.fat&amp;display_string=Audit&amp;DYN_ARGS=TRUE&amp;VAR:ID1=N6748L10&amp;VAR:RCODE=SALES&amp;VAR:SDATE=20071299&amp;VAR:FREQ=Y&amp;VAR:RELITEM=RP&amp;VAR:CURRENCY=&amp;VAR:CURRSOURCE=EXSHARE&amp;","VAR:NATFREQ=ANNUAL&amp;VAR:RFIELD=FINALIZED&amp;VAR:DB_TYPE=&amp;VAR:UNITS=M&amp;window=popup&amp;width=450&amp;height=300&amp;START_MAXIMIZED=FALSE"}</definedName>
    <definedName name="_71__FDSAUDITLINK__" localSheetId="6" hidden="1">{"fdsup://IBCentral/FAT Viewer?action=UPDATE&amp;creator=factset&amp;DOC_NAME=fat:reuters_annual_source_window.fat&amp;display_string=Audit&amp;DYN_ARGS=TRUE&amp;VAR:ID1=N6748L10&amp;VAR:RCODE=SALES&amp;VAR:SDATE=20071299&amp;VAR:FREQ=Y&amp;VAR:RELITEM=RP&amp;VAR:CURRENCY=&amp;VAR:CURRSOURCE=EXSHARE&amp;","VAR:NATFREQ=ANNUAL&amp;VAR:RFIELD=FINALIZED&amp;VAR:DB_TYPE=&amp;VAR:UNITS=M&amp;window=popup&amp;width=450&amp;height=300&amp;START_MAXIMIZED=FALSE"}</definedName>
    <definedName name="_71__FDSAUDITLINK__" localSheetId="11" hidden="1">{"fdsup://IBCentral/FAT Viewer?action=UPDATE&amp;creator=factset&amp;DOC_NAME=fat:reuters_annual_source_window.fat&amp;display_string=Audit&amp;DYN_ARGS=TRUE&amp;VAR:ID1=N6748L10&amp;VAR:RCODE=SALES&amp;VAR:SDATE=20071299&amp;VAR:FREQ=Y&amp;VAR:RELITEM=RP&amp;VAR:CURRENCY=&amp;VAR:CURRSOURCE=EXSHARE&amp;","VAR:NATFREQ=ANNUAL&amp;VAR:RFIELD=FINALIZED&amp;VAR:DB_TYPE=&amp;VAR:UNITS=M&amp;window=popup&amp;width=450&amp;height=300&amp;START_MAXIMIZED=FALSE"}</definedName>
    <definedName name="_71__FDSAUDITLINK__" localSheetId="8" hidden="1">{"fdsup://IBCentral/FAT Viewer?action=UPDATE&amp;creator=factset&amp;DOC_NAME=fat:reuters_annual_source_window.fat&amp;display_string=Audit&amp;DYN_ARGS=TRUE&amp;VAR:ID1=N6748L10&amp;VAR:RCODE=SALES&amp;VAR:SDATE=20071299&amp;VAR:FREQ=Y&amp;VAR:RELITEM=RP&amp;VAR:CURRENCY=&amp;VAR:CURRSOURCE=EXSHARE&amp;","VAR:NATFREQ=ANNUAL&amp;VAR:RFIELD=FINALIZED&amp;VAR:DB_TYPE=&amp;VAR:UNITS=M&amp;window=popup&amp;width=450&amp;height=300&amp;START_MAXIMIZED=FALSE"}</definedName>
    <definedName name="_71__FDSAUDITLINK__" hidden="1">{"fdsup://IBCentral/FAT Viewer?action=UPDATE&amp;creator=factset&amp;DOC_NAME=fat:reuters_annual_source_window.fat&amp;display_string=Audit&amp;DYN_ARGS=TRUE&amp;VAR:ID1=N6748L10&amp;VAR:RCODE=SALES&amp;VAR:SDATE=20071299&amp;VAR:FREQ=Y&amp;VAR:RELITEM=RP&amp;VAR:CURRENCY=&amp;VAR:CURRSOURCE=EXSHARE&amp;","VAR:NATFREQ=ANNUAL&amp;VAR:RFIELD=FINALIZED&amp;VAR:DB_TYPE=&amp;VAR:UNITS=M&amp;window=popup&amp;width=450&amp;height=300&amp;START_MAXIMIZED=FALSE"}</definedName>
    <definedName name="_71_0Securit" localSheetId="9">[19]Acquiror!#REF!</definedName>
    <definedName name="_71_0Securit">#REF!</definedName>
    <definedName name="_72__FDSAUDITLINK__" localSheetId="9" hidden="1">{"fdsup://IBCentral/FAT Viewer?action=UPDATE&amp;creator=factset&amp;DOC_NAME=fat:reuters_annual_source_window.fat&amp;display_string=Audit&amp;DYN_ARGS=TRUE&amp;VAR:ID1=98235T10&amp;VAR:RCODE=SALES&amp;VAR:SDATE=20071299&amp;VAR:FREQ=Y&amp;VAR:RELITEM=RP&amp;VAR:CURRENCY=&amp;VAR:CURRSOURCE=EXSHARE&amp;","VAR:NATFREQ=ANNUAL&amp;VAR:RFIELD=FINALIZED&amp;VAR:DB_TYPE=&amp;VAR:UNITS=M&amp;window=popup&amp;width=450&amp;height=300&amp;START_MAXIMIZED=FALSE"}</definedName>
    <definedName name="_72__FDSAUDITLINK__" localSheetId="10" hidden="1">{"fdsup://IBCentral/FAT Viewer?action=UPDATE&amp;creator=factset&amp;DOC_NAME=fat:reuters_annual_source_window.fat&amp;display_string=Audit&amp;DYN_ARGS=TRUE&amp;VAR:ID1=98235T10&amp;VAR:RCODE=SALES&amp;VAR:SDATE=20071299&amp;VAR:FREQ=Y&amp;VAR:RELITEM=RP&amp;VAR:CURRENCY=&amp;VAR:CURRSOURCE=EXSHARE&amp;","VAR:NATFREQ=ANNUAL&amp;VAR:RFIELD=FINALIZED&amp;VAR:DB_TYPE=&amp;VAR:UNITS=M&amp;window=popup&amp;width=450&amp;height=300&amp;START_MAXIMIZED=FALSE"}</definedName>
    <definedName name="_72__FDSAUDITLINK__" localSheetId="7" hidden="1">{"fdsup://IBCentral/FAT Viewer?action=UPDATE&amp;creator=factset&amp;DOC_NAME=fat:reuters_annual_source_window.fat&amp;display_string=Audit&amp;DYN_ARGS=TRUE&amp;VAR:ID1=98235T10&amp;VAR:RCODE=SALES&amp;VAR:SDATE=20071299&amp;VAR:FREQ=Y&amp;VAR:RELITEM=RP&amp;VAR:CURRENCY=&amp;VAR:CURRSOURCE=EXSHARE&amp;","VAR:NATFREQ=ANNUAL&amp;VAR:RFIELD=FINALIZED&amp;VAR:DB_TYPE=&amp;VAR:UNITS=M&amp;window=popup&amp;width=450&amp;height=300&amp;START_MAXIMIZED=FALSE"}</definedName>
    <definedName name="_72__FDSAUDITLINK__" localSheetId="6" hidden="1">{"fdsup://IBCentral/FAT Viewer?action=UPDATE&amp;creator=factset&amp;DOC_NAME=fat:reuters_annual_source_window.fat&amp;display_string=Audit&amp;DYN_ARGS=TRUE&amp;VAR:ID1=98235T10&amp;VAR:RCODE=SALES&amp;VAR:SDATE=20071299&amp;VAR:FREQ=Y&amp;VAR:RELITEM=RP&amp;VAR:CURRENCY=&amp;VAR:CURRSOURCE=EXSHARE&amp;","VAR:NATFREQ=ANNUAL&amp;VAR:RFIELD=FINALIZED&amp;VAR:DB_TYPE=&amp;VAR:UNITS=M&amp;window=popup&amp;width=450&amp;height=300&amp;START_MAXIMIZED=FALSE"}</definedName>
    <definedName name="_72__FDSAUDITLINK__" localSheetId="11" hidden="1">{"fdsup://IBCentral/FAT Viewer?action=UPDATE&amp;creator=factset&amp;DOC_NAME=fat:reuters_annual_source_window.fat&amp;display_string=Audit&amp;DYN_ARGS=TRUE&amp;VAR:ID1=98235T10&amp;VAR:RCODE=SALES&amp;VAR:SDATE=20071299&amp;VAR:FREQ=Y&amp;VAR:RELITEM=RP&amp;VAR:CURRENCY=&amp;VAR:CURRSOURCE=EXSHARE&amp;","VAR:NATFREQ=ANNUAL&amp;VAR:RFIELD=FINALIZED&amp;VAR:DB_TYPE=&amp;VAR:UNITS=M&amp;window=popup&amp;width=450&amp;height=300&amp;START_MAXIMIZED=FALSE"}</definedName>
    <definedName name="_72__FDSAUDITLINK__" localSheetId="8" hidden="1">{"fdsup://IBCentral/FAT Viewer?action=UPDATE&amp;creator=factset&amp;DOC_NAME=fat:reuters_annual_source_window.fat&amp;display_string=Audit&amp;DYN_ARGS=TRUE&amp;VAR:ID1=98235T10&amp;VAR:RCODE=SALES&amp;VAR:SDATE=20071299&amp;VAR:FREQ=Y&amp;VAR:RELITEM=RP&amp;VAR:CURRENCY=&amp;VAR:CURRSOURCE=EXSHARE&amp;","VAR:NATFREQ=ANNUAL&amp;VAR:RFIELD=FINALIZED&amp;VAR:DB_TYPE=&amp;VAR:UNITS=M&amp;window=popup&amp;width=450&amp;height=300&amp;START_MAXIMIZED=FALSE"}</definedName>
    <definedName name="_72__FDSAUDITLINK__" hidden="1">{"fdsup://IBCentral/FAT Viewer?action=UPDATE&amp;creator=factset&amp;DOC_NAME=fat:reuters_annual_source_window.fat&amp;display_string=Audit&amp;DYN_ARGS=TRUE&amp;VAR:ID1=98235T10&amp;VAR:RCODE=SALES&amp;VAR:SDATE=20071299&amp;VAR:FREQ=Y&amp;VAR:RELITEM=RP&amp;VAR:CURRENCY=&amp;VAR:CURRSOURCE=EXSHARE&amp;","VAR:NATFREQ=ANNUAL&amp;VAR:RFIELD=FINALIZED&amp;VAR:DB_TYPE=&amp;VAR:UNITS=M&amp;window=popup&amp;width=450&amp;height=300&amp;START_MAXIMIZED=FALSE"}</definedName>
    <definedName name="_72_0Securit" localSheetId="9">[19]Acquiror!#REF!</definedName>
    <definedName name="_72_0Securit">#REF!</definedName>
    <definedName name="_73__FDSAUDITLINK__" localSheetId="9" hidden="1">{"fdsup://IBCentral/FAT Viewer?action=UPDATE&amp;creator=factset&amp;DOC_NAME=fat:reuters_annual_source_window.fat&amp;display_string=Audit&amp;DYN_ARGS=TRUE&amp;VAR:ID1=04313610&amp;VAR:RCODE=SALES&amp;VAR:SDATE=20071299&amp;VAR:FREQ=Y&amp;VAR:RELITEM=RP&amp;VAR:CURRENCY=&amp;VAR:CURRSOURCE=EXSHARE&amp;","VAR:NATFREQ=ANNUAL&amp;VAR:RFIELD=FINALIZED&amp;VAR:DB_TYPE=&amp;VAR:UNITS=M&amp;window=popup&amp;width=450&amp;height=300&amp;START_MAXIMIZED=FALSE"}</definedName>
    <definedName name="_73__FDSAUDITLINK__" localSheetId="10" hidden="1">{"fdsup://IBCentral/FAT Viewer?action=UPDATE&amp;creator=factset&amp;DOC_NAME=fat:reuters_annual_source_window.fat&amp;display_string=Audit&amp;DYN_ARGS=TRUE&amp;VAR:ID1=04313610&amp;VAR:RCODE=SALES&amp;VAR:SDATE=20071299&amp;VAR:FREQ=Y&amp;VAR:RELITEM=RP&amp;VAR:CURRENCY=&amp;VAR:CURRSOURCE=EXSHARE&amp;","VAR:NATFREQ=ANNUAL&amp;VAR:RFIELD=FINALIZED&amp;VAR:DB_TYPE=&amp;VAR:UNITS=M&amp;window=popup&amp;width=450&amp;height=300&amp;START_MAXIMIZED=FALSE"}</definedName>
    <definedName name="_73__FDSAUDITLINK__" localSheetId="7" hidden="1">{"fdsup://IBCentral/FAT Viewer?action=UPDATE&amp;creator=factset&amp;DOC_NAME=fat:reuters_annual_source_window.fat&amp;display_string=Audit&amp;DYN_ARGS=TRUE&amp;VAR:ID1=04313610&amp;VAR:RCODE=SALES&amp;VAR:SDATE=20071299&amp;VAR:FREQ=Y&amp;VAR:RELITEM=RP&amp;VAR:CURRENCY=&amp;VAR:CURRSOURCE=EXSHARE&amp;","VAR:NATFREQ=ANNUAL&amp;VAR:RFIELD=FINALIZED&amp;VAR:DB_TYPE=&amp;VAR:UNITS=M&amp;window=popup&amp;width=450&amp;height=300&amp;START_MAXIMIZED=FALSE"}</definedName>
    <definedName name="_73__FDSAUDITLINK__" localSheetId="6" hidden="1">{"fdsup://IBCentral/FAT Viewer?action=UPDATE&amp;creator=factset&amp;DOC_NAME=fat:reuters_annual_source_window.fat&amp;display_string=Audit&amp;DYN_ARGS=TRUE&amp;VAR:ID1=04313610&amp;VAR:RCODE=SALES&amp;VAR:SDATE=20071299&amp;VAR:FREQ=Y&amp;VAR:RELITEM=RP&amp;VAR:CURRENCY=&amp;VAR:CURRSOURCE=EXSHARE&amp;","VAR:NATFREQ=ANNUAL&amp;VAR:RFIELD=FINALIZED&amp;VAR:DB_TYPE=&amp;VAR:UNITS=M&amp;window=popup&amp;width=450&amp;height=300&amp;START_MAXIMIZED=FALSE"}</definedName>
    <definedName name="_73__FDSAUDITLINK__" localSheetId="11" hidden="1">{"fdsup://IBCentral/FAT Viewer?action=UPDATE&amp;creator=factset&amp;DOC_NAME=fat:reuters_annual_source_window.fat&amp;display_string=Audit&amp;DYN_ARGS=TRUE&amp;VAR:ID1=04313610&amp;VAR:RCODE=SALES&amp;VAR:SDATE=20071299&amp;VAR:FREQ=Y&amp;VAR:RELITEM=RP&amp;VAR:CURRENCY=&amp;VAR:CURRSOURCE=EXSHARE&amp;","VAR:NATFREQ=ANNUAL&amp;VAR:RFIELD=FINALIZED&amp;VAR:DB_TYPE=&amp;VAR:UNITS=M&amp;window=popup&amp;width=450&amp;height=300&amp;START_MAXIMIZED=FALSE"}</definedName>
    <definedName name="_73__FDSAUDITLINK__" localSheetId="8" hidden="1">{"fdsup://IBCentral/FAT Viewer?action=UPDATE&amp;creator=factset&amp;DOC_NAME=fat:reuters_annual_source_window.fat&amp;display_string=Audit&amp;DYN_ARGS=TRUE&amp;VAR:ID1=04313610&amp;VAR:RCODE=SALES&amp;VAR:SDATE=20071299&amp;VAR:FREQ=Y&amp;VAR:RELITEM=RP&amp;VAR:CURRENCY=&amp;VAR:CURRSOURCE=EXSHARE&amp;","VAR:NATFREQ=ANNUAL&amp;VAR:RFIELD=FINALIZED&amp;VAR:DB_TYPE=&amp;VAR:UNITS=M&amp;window=popup&amp;width=450&amp;height=300&amp;START_MAXIMIZED=FALSE"}</definedName>
    <definedName name="_73__FDSAUDITLINK__" hidden="1">{"fdsup://IBCentral/FAT Viewer?action=UPDATE&amp;creator=factset&amp;DOC_NAME=fat:reuters_annual_source_window.fat&amp;display_string=Audit&amp;DYN_ARGS=TRUE&amp;VAR:ID1=04313610&amp;VAR:RCODE=SALES&amp;VAR:SDATE=20071299&amp;VAR:FREQ=Y&amp;VAR:RELITEM=RP&amp;VAR:CURRENCY=&amp;VAR:CURRSOURCE=EXSHARE&amp;","VAR:NATFREQ=ANNUAL&amp;VAR:RFIELD=FINALIZED&amp;VAR:DB_TYPE=&amp;VAR:UNITS=M&amp;window=popup&amp;width=450&amp;height=300&amp;START_MAXIMIZED=FALSE"}</definedName>
    <definedName name="_74__FDSAUDITLINK__" localSheetId="9" hidden="1">{"fdsup://IBCentral/FAT Viewer?action=UPDATE&amp;creator=factset&amp;DOC_NAME=fat:reuters_annual_source_window.fat&amp;display_string=Audit&amp;DYN_ARGS=TRUE&amp;VAR:ID1=67070410&amp;VAR:RCODE=SALES&amp;VAR:SDATE=20071299&amp;VAR:FREQ=Y&amp;VAR:RELITEM=RP&amp;VAR:CURRENCY=&amp;VAR:CURRSOURCE=EXSHARE&amp;","VAR:NATFREQ=ANNUAL&amp;VAR:RFIELD=FINALIZED&amp;VAR:DB_TYPE=&amp;VAR:UNITS=M&amp;window=popup&amp;width=450&amp;height=300&amp;START_MAXIMIZED=FALSE"}</definedName>
    <definedName name="_74__FDSAUDITLINK__" localSheetId="10" hidden="1">{"fdsup://IBCentral/FAT Viewer?action=UPDATE&amp;creator=factset&amp;DOC_NAME=fat:reuters_annual_source_window.fat&amp;display_string=Audit&amp;DYN_ARGS=TRUE&amp;VAR:ID1=67070410&amp;VAR:RCODE=SALES&amp;VAR:SDATE=20071299&amp;VAR:FREQ=Y&amp;VAR:RELITEM=RP&amp;VAR:CURRENCY=&amp;VAR:CURRSOURCE=EXSHARE&amp;","VAR:NATFREQ=ANNUAL&amp;VAR:RFIELD=FINALIZED&amp;VAR:DB_TYPE=&amp;VAR:UNITS=M&amp;window=popup&amp;width=450&amp;height=300&amp;START_MAXIMIZED=FALSE"}</definedName>
    <definedName name="_74__FDSAUDITLINK__" localSheetId="7" hidden="1">{"fdsup://IBCentral/FAT Viewer?action=UPDATE&amp;creator=factset&amp;DOC_NAME=fat:reuters_annual_source_window.fat&amp;display_string=Audit&amp;DYN_ARGS=TRUE&amp;VAR:ID1=67070410&amp;VAR:RCODE=SALES&amp;VAR:SDATE=20071299&amp;VAR:FREQ=Y&amp;VAR:RELITEM=RP&amp;VAR:CURRENCY=&amp;VAR:CURRSOURCE=EXSHARE&amp;","VAR:NATFREQ=ANNUAL&amp;VAR:RFIELD=FINALIZED&amp;VAR:DB_TYPE=&amp;VAR:UNITS=M&amp;window=popup&amp;width=450&amp;height=300&amp;START_MAXIMIZED=FALSE"}</definedName>
    <definedName name="_74__FDSAUDITLINK__" localSheetId="6" hidden="1">{"fdsup://IBCentral/FAT Viewer?action=UPDATE&amp;creator=factset&amp;DOC_NAME=fat:reuters_annual_source_window.fat&amp;display_string=Audit&amp;DYN_ARGS=TRUE&amp;VAR:ID1=67070410&amp;VAR:RCODE=SALES&amp;VAR:SDATE=20071299&amp;VAR:FREQ=Y&amp;VAR:RELITEM=RP&amp;VAR:CURRENCY=&amp;VAR:CURRSOURCE=EXSHARE&amp;","VAR:NATFREQ=ANNUAL&amp;VAR:RFIELD=FINALIZED&amp;VAR:DB_TYPE=&amp;VAR:UNITS=M&amp;window=popup&amp;width=450&amp;height=300&amp;START_MAXIMIZED=FALSE"}</definedName>
    <definedName name="_74__FDSAUDITLINK__" localSheetId="11" hidden="1">{"fdsup://IBCentral/FAT Viewer?action=UPDATE&amp;creator=factset&amp;DOC_NAME=fat:reuters_annual_source_window.fat&amp;display_string=Audit&amp;DYN_ARGS=TRUE&amp;VAR:ID1=67070410&amp;VAR:RCODE=SALES&amp;VAR:SDATE=20071299&amp;VAR:FREQ=Y&amp;VAR:RELITEM=RP&amp;VAR:CURRENCY=&amp;VAR:CURRSOURCE=EXSHARE&amp;","VAR:NATFREQ=ANNUAL&amp;VAR:RFIELD=FINALIZED&amp;VAR:DB_TYPE=&amp;VAR:UNITS=M&amp;window=popup&amp;width=450&amp;height=300&amp;START_MAXIMIZED=FALSE"}</definedName>
    <definedName name="_74__FDSAUDITLINK__" localSheetId="8" hidden="1">{"fdsup://IBCentral/FAT Viewer?action=UPDATE&amp;creator=factset&amp;DOC_NAME=fat:reuters_annual_source_window.fat&amp;display_string=Audit&amp;DYN_ARGS=TRUE&amp;VAR:ID1=67070410&amp;VAR:RCODE=SALES&amp;VAR:SDATE=20071299&amp;VAR:FREQ=Y&amp;VAR:RELITEM=RP&amp;VAR:CURRENCY=&amp;VAR:CURRSOURCE=EXSHARE&amp;","VAR:NATFREQ=ANNUAL&amp;VAR:RFIELD=FINALIZED&amp;VAR:DB_TYPE=&amp;VAR:UNITS=M&amp;window=popup&amp;width=450&amp;height=300&amp;START_MAXIMIZED=FALSE"}</definedName>
    <definedName name="_74__FDSAUDITLINK__" hidden="1">{"fdsup://IBCentral/FAT Viewer?action=UPDATE&amp;creator=factset&amp;DOC_NAME=fat:reuters_annual_source_window.fat&amp;display_string=Audit&amp;DYN_ARGS=TRUE&amp;VAR:ID1=67070410&amp;VAR:RCODE=SALES&amp;VAR:SDATE=20071299&amp;VAR:FREQ=Y&amp;VAR:RELITEM=RP&amp;VAR:CURRENCY=&amp;VAR:CURRSOURCE=EXSHARE&amp;","VAR:NATFREQ=ANNUAL&amp;VAR:RFIELD=FINALIZED&amp;VAR:DB_TYPE=&amp;VAR:UNITS=M&amp;window=popup&amp;width=450&amp;height=300&amp;START_MAXIMIZED=FALSE"}</definedName>
    <definedName name="_75__FDSAUDITLINK__" localSheetId="9" hidden="1">{"fdsup://IBCentral/FAT Viewer?action=UPDATE&amp;creator=factset&amp;DOC_NAME=fat:reuters_annual_pshs_src_window.fat&amp;display_string=Audit&amp;DYN_ARGS=TRUE&amp;VAR:ID1=87154620&amp;VAR:RCODE=FDSEPS&amp;VAR:SDATE=20071299&amp;VAR:FREQ=Y&amp;VAR:RELITEM=RP&amp;VAR:CURRENCY=&amp;VAR:CURRSOURCE=EXSHA","RE&amp;VAR:NATFREQ=ANNUAL&amp;VAR:RFIELD=FINALIZED&amp;VAR:DB_TYPE=&amp;VAR:UNITS=M&amp;window=popup&amp;width=450&amp;height=300&amp;START_MAXIMIZED=FALSE"}</definedName>
    <definedName name="_75__FDSAUDITLINK__" localSheetId="10" hidden="1">{"fdsup://IBCentral/FAT Viewer?action=UPDATE&amp;creator=factset&amp;DOC_NAME=fat:reuters_annual_pshs_src_window.fat&amp;display_string=Audit&amp;DYN_ARGS=TRUE&amp;VAR:ID1=87154620&amp;VAR:RCODE=FDSEPS&amp;VAR:SDATE=20071299&amp;VAR:FREQ=Y&amp;VAR:RELITEM=RP&amp;VAR:CURRENCY=&amp;VAR:CURRSOURCE=EXSHA","RE&amp;VAR:NATFREQ=ANNUAL&amp;VAR:RFIELD=FINALIZED&amp;VAR:DB_TYPE=&amp;VAR:UNITS=M&amp;window=popup&amp;width=450&amp;height=300&amp;START_MAXIMIZED=FALSE"}</definedName>
    <definedName name="_75__FDSAUDITLINK__" localSheetId="7" hidden="1">{"fdsup://IBCentral/FAT Viewer?action=UPDATE&amp;creator=factset&amp;DOC_NAME=fat:reuters_annual_pshs_src_window.fat&amp;display_string=Audit&amp;DYN_ARGS=TRUE&amp;VAR:ID1=87154620&amp;VAR:RCODE=FDSEPS&amp;VAR:SDATE=20071299&amp;VAR:FREQ=Y&amp;VAR:RELITEM=RP&amp;VAR:CURRENCY=&amp;VAR:CURRSOURCE=EXSHA","RE&amp;VAR:NATFREQ=ANNUAL&amp;VAR:RFIELD=FINALIZED&amp;VAR:DB_TYPE=&amp;VAR:UNITS=M&amp;window=popup&amp;width=450&amp;height=300&amp;START_MAXIMIZED=FALSE"}</definedName>
    <definedName name="_75__FDSAUDITLINK__" localSheetId="6" hidden="1">{"fdsup://IBCentral/FAT Viewer?action=UPDATE&amp;creator=factset&amp;DOC_NAME=fat:reuters_annual_pshs_src_window.fat&amp;display_string=Audit&amp;DYN_ARGS=TRUE&amp;VAR:ID1=87154620&amp;VAR:RCODE=FDSEPS&amp;VAR:SDATE=20071299&amp;VAR:FREQ=Y&amp;VAR:RELITEM=RP&amp;VAR:CURRENCY=&amp;VAR:CURRSOURCE=EXSHA","RE&amp;VAR:NATFREQ=ANNUAL&amp;VAR:RFIELD=FINALIZED&amp;VAR:DB_TYPE=&amp;VAR:UNITS=M&amp;window=popup&amp;width=450&amp;height=300&amp;START_MAXIMIZED=FALSE"}</definedName>
    <definedName name="_75__FDSAUDITLINK__" localSheetId="11" hidden="1">{"fdsup://IBCentral/FAT Viewer?action=UPDATE&amp;creator=factset&amp;DOC_NAME=fat:reuters_annual_pshs_src_window.fat&amp;display_string=Audit&amp;DYN_ARGS=TRUE&amp;VAR:ID1=87154620&amp;VAR:RCODE=FDSEPS&amp;VAR:SDATE=20071299&amp;VAR:FREQ=Y&amp;VAR:RELITEM=RP&amp;VAR:CURRENCY=&amp;VAR:CURRSOURCE=EXSHA","RE&amp;VAR:NATFREQ=ANNUAL&amp;VAR:RFIELD=FINALIZED&amp;VAR:DB_TYPE=&amp;VAR:UNITS=M&amp;window=popup&amp;width=450&amp;height=300&amp;START_MAXIMIZED=FALSE"}</definedName>
    <definedName name="_75__FDSAUDITLINK__" localSheetId="8" hidden="1">{"fdsup://IBCentral/FAT Viewer?action=UPDATE&amp;creator=factset&amp;DOC_NAME=fat:reuters_annual_pshs_src_window.fat&amp;display_string=Audit&amp;DYN_ARGS=TRUE&amp;VAR:ID1=87154620&amp;VAR:RCODE=FDSEPS&amp;VAR:SDATE=20071299&amp;VAR:FREQ=Y&amp;VAR:RELITEM=RP&amp;VAR:CURRENCY=&amp;VAR:CURRSOURCE=EXSHA","RE&amp;VAR:NATFREQ=ANNUAL&amp;VAR:RFIELD=FINALIZED&amp;VAR:DB_TYPE=&amp;VAR:UNITS=M&amp;window=popup&amp;width=450&amp;height=300&amp;START_MAXIMIZED=FALSE"}</definedName>
    <definedName name="_75__FDSAUDITLINK__" hidden="1">{"fdsup://IBCentral/FAT Viewer?action=UPDATE&amp;creator=factset&amp;DOC_NAME=fat:reuters_annual_pshs_src_window.fat&amp;display_string=Audit&amp;DYN_ARGS=TRUE&amp;VAR:ID1=87154620&amp;VAR:RCODE=FDSEPS&amp;VAR:SDATE=20071299&amp;VAR:FREQ=Y&amp;VAR:RELITEM=RP&amp;VAR:CURRENCY=&amp;VAR:CURRSOURCE=EXSHA","RE&amp;VAR:NATFREQ=ANNUAL&amp;VAR:RFIELD=FINALIZED&amp;VAR:DB_TYPE=&amp;VAR:UNITS=M&amp;window=popup&amp;width=450&amp;height=300&amp;START_MAXIMIZED=FALSE"}</definedName>
    <definedName name="_76__FDSAUDITLINK__" localSheetId="9" hidden="1">{"fdsup://IBCentral/FAT Viewer?action=UPDATE&amp;creator=factset&amp;DOC_NAME=fat:reuters_annual_pshs_src_window.fat&amp;display_string=Audit&amp;DYN_ARGS=TRUE&amp;VAR:ID1=83568G10&amp;VAR:RCODE=FDSEPS&amp;VAR:SDATE=20071299&amp;VAR:FREQ=Y&amp;VAR:RELITEM=RP&amp;VAR:CURRENCY=&amp;VAR:CURRSOURCE=EXSHA","RE&amp;VAR:NATFREQ=ANNUAL&amp;VAR:RFIELD=FINALIZED&amp;VAR:DB_TYPE=&amp;VAR:UNITS=M&amp;window=popup&amp;width=450&amp;height=300&amp;START_MAXIMIZED=FALSE"}</definedName>
    <definedName name="_76__FDSAUDITLINK__" localSheetId="10" hidden="1">{"fdsup://IBCentral/FAT Viewer?action=UPDATE&amp;creator=factset&amp;DOC_NAME=fat:reuters_annual_pshs_src_window.fat&amp;display_string=Audit&amp;DYN_ARGS=TRUE&amp;VAR:ID1=83568G10&amp;VAR:RCODE=FDSEPS&amp;VAR:SDATE=20071299&amp;VAR:FREQ=Y&amp;VAR:RELITEM=RP&amp;VAR:CURRENCY=&amp;VAR:CURRSOURCE=EXSHA","RE&amp;VAR:NATFREQ=ANNUAL&amp;VAR:RFIELD=FINALIZED&amp;VAR:DB_TYPE=&amp;VAR:UNITS=M&amp;window=popup&amp;width=450&amp;height=300&amp;START_MAXIMIZED=FALSE"}</definedName>
    <definedName name="_76__FDSAUDITLINK__" localSheetId="7" hidden="1">{"fdsup://IBCentral/FAT Viewer?action=UPDATE&amp;creator=factset&amp;DOC_NAME=fat:reuters_annual_pshs_src_window.fat&amp;display_string=Audit&amp;DYN_ARGS=TRUE&amp;VAR:ID1=83568G10&amp;VAR:RCODE=FDSEPS&amp;VAR:SDATE=20071299&amp;VAR:FREQ=Y&amp;VAR:RELITEM=RP&amp;VAR:CURRENCY=&amp;VAR:CURRSOURCE=EXSHA","RE&amp;VAR:NATFREQ=ANNUAL&amp;VAR:RFIELD=FINALIZED&amp;VAR:DB_TYPE=&amp;VAR:UNITS=M&amp;window=popup&amp;width=450&amp;height=300&amp;START_MAXIMIZED=FALSE"}</definedName>
    <definedName name="_76__FDSAUDITLINK__" localSheetId="6" hidden="1">{"fdsup://IBCentral/FAT Viewer?action=UPDATE&amp;creator=factset&amp;DOC_NAME=fat:reuters_annual_pshs_src_window.fat&amp;display_string=Audit&amp;DYN_ARGS=TRUE&amp;VAR:ID1=83568G10&amp;VAR:RCODE=FDSEPS&amp;VAR:SDATE=20071299&amp;VAR:FREQ=Y&amp;VAR:RELITEM=RP&amp;VAR:CURRENCY=&amp;VAR:CURRSOURCE=EXSHA","RE&amp;VAR:NATFREQ=ANNUAL&amp;VAR:RFIELD=FINALIZED&amp;VAR:DB_TYPE=&amp;VAR:UNITS=M&amp;window=popup&amp;width=450&amp;height=300&amp;START_MAXIMIZED=FALSE"}</definedName>
    <definedName name="_76__FDSAUDITLINK__" localSheetId="11" hidden="1">{"fdsup://IBCentral/FAT Viewer?action=UPDATE&amp;creator=factset&amp;DOC_NAME=fat:reuters_annual_pshs_src_window.fat&amp;display_string=Audit&amp;DYN_ARGS=TRUE&amp;VAR:ID1=83568G10&amp;VAR:RCODE=FDSEPS&amp;VAR:SDATE=20071299&amp;VAR:FREQ=Y&amp;VAR:RELITEM=RP&amp;VAR:CURRENCY=&amp;VAR:CURRSOURCE=EXSHA","RE&amp;VAR:NATFREQ=ANNUAL&amp;VAR:RFIELD=FINALIZED&amp;VAR:DB_TYPE=&amp;VAR:UNITS=M&amp;window=popup&amp;width=450&amp;height=300&amp;START_MAXIMIZED=FALSE"}</definedName>
    <definedName name="_76__FDSAUDITLINK__" localSheetId="8" hidden="1">{"fdsup://IBCentral/FAT Viewer?action=UPDATE&amp;creator=factset&amp;DOC_NAME=fat:reuters_annual_pshs_src_window.fat&amp;display_string=Audit&amp;DYN_ARGS=TRUE&amp;VAR:ID1=83568G10&amp;VAR:RCODE=FDSEPS&amp;VAR:SDATE=20071299&amp;VAR:FREQ=Y&amp;VAR:RELITEM=RP&amp;VAR:CURRENCY=&amp;VAR:CURRSOURCE=EXSHA","RE&amp;VAR:NATFREQ=ANNUAL&amp;VAR:RFIELD=FINALIZED&amp;VAR:DB_TYPE=&amp;VAR:UNITS=M&amp;window=popup&amp;width=450&amp;height=300&amp;START_MAXIMIZED=FALSE"}</definedName>
    <definedName name="_76__FDSAUDITLINK__" hidden="1">{"fdsup://IBCentral/FAT Viewer?action=UPDATE&amp;creator=factset&amp;DOC_NAME=fat:reuters_annual_pshs_src_window.fat&amp;display_string=Audit&amp;DYN_ARGS=TRUE&amp;VAR:ID1=83568G10&amp;VAR:RCODE=FDSEPS&amp;VAR:SDATE=20071299&amp;VAR:FREQ=Y&amp;VAR:RELITEM=RP&amp;VAR:CURRENCY=&amp;VAR:CURRSOURCE=EXSHA","RE&amp;VAR:NATFREQ=ANNUAL&amp;VAR:RFIELD=FINALIZED&amp;VAR:DB_TYPE=&amp;VAR:UNITS=M&amp;window=popup&amp;width=450&amp;height=300&amp;START_MAXIMIZED=FALSE"}</definedName>
    <definedName name="_77__FDSAUDITLINK__" localSheetId="9" hidden="1">{"fdsup://IBCentral/FAT Viewer?action=UPDATE&amp;creator=factset&amp;DOC_NAME=fat:reuters_annual_pshs_src_window.fat&amp;display_string=Audit&amp;DYN_ARGS=TRUE&amp;VAR:ID1=20741010&amp;VAR:RCODE=FDSEPS&amp;VAR:SDATE=20071299&amp;VAR:FREQ=Y&amp;VAR:RELITEM=RP&amp;VAR:CURRENCY=&amp;VAR:CURRSOURCE=EXSHA","RE&amp;VAR:NATFREQ=ANNUAL&amp;VAR:RFIELD=FINALIZED&amp;VAR:DB_TYPE=&amp;VAR:UNITS=M&amp;window=popup&amp;width=450&amp;height=300&amp;START_MAXIMIZED=FALSE"}</definedName>
    <definedName name="_77__FDSAUDITLINK__" localSheetId="10" hidden="1">{"fdsup://IBCentral/FAT Viewer?action=UPDATE&amp;creator=factset&amp;DOC_NAME=fat:reuters_annual_pshs_src_window.fat&amp;display_string=Audit&amp;DYN_ARGS=TRUE&amp;VAR:ID1=20741010&amp;VAR:RCODE=FDSEPS&amp;VAR:SDATE=20071299&amp;VAR:FREQ=Y&amp;VAR:RELITEM=RP&amp;VAR:CURRENCY=&amp;VAR:CURRSOURCE=EXSHA","RE&amp;VAR:NATFREQ=ANNUAL&amp;VAR:RFIELD=FINALIZED&amp;VAR:DB_TYPE=&amp;VAR:UNITS=M&amp;window=popup&amp;width=450&amp;height=300&amp;START_MAXIMIZED=FALSE"}</definedName>
    <definedName name="_77__FDSAUDITLINK__" localSheetId="7" hidden="1">{"fdsup://IBCentral/FAT Viewer?action=UPDATE&amp;creator=factset&amp;DOC_NAME=fat:reuters_annual_pshs_src_window.fat&amp;display_string=Audit&amp;DYN_ARGS=TRUE&amp;VAR:ID1=20741010&amp;VAR:RCODE=FDSEPS&amp;VAR:SDATE=20071299&amp;VAR:FREQ=Y&amp;VAR:RELITEM=RP&amp;VAR:CURRENCY=&amp;VAR:CURRSOURCE=EXSHA","RE&amp;VAR:NATFREQ=ANNUAL&amp;VAR:RFIELD=FINALIZED&amp;VAR:DB_TYPE=&amp;VAR:UNITS=M&amp;window=popup&amp;width=450&amp;height=300&amp;START_MAXIMIZED=FALSE"}</definedName>
    <definedName name="_77__FDSAUDITLINK__" localSheetId="6" hidden="1">{"fdsup://IBCentral/FAT Viewer?action=UPDATE&amp;creator=factset&amp;DOC_NAME=fat:reuters_annual_pshs_src_window.fat&amp;display_string=Audit&amp;DYN_ARGS=TRUE&amp;VAR:ID1=20741010&amp;VAR:RCODE=FDSEPS&amp;VAR:SDATE=20071299&amp;VAR:FREQ=Y&amp;VAR:RELITEM=RP&amp;VAR:CURRENCY=&amp;VAR:CURRSOURCE=EXSHA","RE&amp;VAR:NATFREQ=ANNUAL&amp;VAR:RFIELD=FINALIZED&amp;VAR:DB_TYPE=&amp;VAR:UNITS=M&amp;window=popup&amp;width=450&amp;height=300&amp;START_MAXIMIZED=FALSE"}</definedName>
    <definedName name="_77__FDSAUDITLINK__" localSheetId="11" hidden="1">{"fdsup://IBCentral/FAT Viewer?action=UPDATE&amp;creator=factset&amp;DOC_NAME=fat:reuters_annual_pshs_src_window.fat&amp;display_string=Audit&amp;DYN_ARGS=TRUE&amp;VAR:ID1=20741010&amp;VAR:RCODE=FDSEPS&amp;VAR:SDATE=20071299&amp;VAR:FREQ=Y&amp;VAR:RELITEM=RP&amp;VAR:CURRENCY=&amp;VAR:CURRSOURCE=EXSHA","RE&amp;VAR:NATFREQ=ANNUAL&amp;VAR:RFIELD=FINALIZED&amp;VAR:DB_TYPE=&amp;VAR:UNITS=M&amp;window=popup&amp;width=450&amp;height=300&amp;START_MAXIMIZED=FALSE"}</definedName>
    <definedName name="_77__FDSAUDITLINK__" localSheetId="8" hidden="1">{"fdsup://IBCentral/FAT Viewer?action=UPDATE&amp;creator=factset&amp;DOC_NAME=fat:reuters_annual_pshs_src_window.fat&amp;display_string=Audit&amp;DYN_ARGS=TRUE&amp;VAR:ID1=20741010&amp;VAR:RCODE=FDSEPS&amp;VAR:SDATE=20071299&amp;VAR:FREQ=Y&amp;VAR:RELITEM=RP&amp;VAR:CURRENCY=&amp;VAR:CURRSOURCE=EXSHA","RE&amp;VAR:NATFREQ=ANNUAL&amp;VAR:RFIELD=FINALIZED&amp;VAR:DB_TYPE=&amp;VAR:UNITS=M&amp;window=popup&amp;width=450&amp;height=300&amp;START_MAXIMIZED=FALSE"}</definedName>
    <definedName name="_77__FDSAUDITLINK__" hidden="1">{"fdsup://IBCentral/FAT Viewer?action=UPDATE&amp;creator=factset&amp;DOC_NAME=fat:reuters_annual_pshs_src_window.fat&amp;display_string=Audit&amp;DYN_ARGS=TRUE&amp;VAR:ID1=20741010&amp;VAR:RCODE=FDSEPS&amp;VAR:SDATE=20071299&amp;VAR:FREQ=Y&amp;VAR:RELITEM=RP&amp;VAR:CURRENCY=&amp;VAR:CURRSOURCE=EXSHA","RE&amp;VAR:NATFREQ=ANNUAL&amp;VAR:RFIELD=FINALIZED&amp;VAR:DB_TYPE=&amp;VAR:UNITS=M&amp;window=popup&amp;width=450&amp;height=300&amp;START_MAXIMIZED=FALSE"}</definedName>
    <definedName name="_78__FDSAUDITLINK__" localSheetId="9" hidden="1">{"fdsup://IBCentral/FAT Viewer?action=UPDATE&amp;creator=factset&amp;DOC_NAME=fat:reuters_annual_pshs_src_window.fat&amp;display_string=Audit&amp;DYN_ARGS=TRUE&amp;VAR:ID1=49460W20&amp;VAR:RCODE=FDSEPS&amp;VAR:SDATE=20071299&amp;VAR:FREQ=Y&amp;VAR:RELITEM=RP&amp;VAR:CURRENCY=&amp;VAR:CURRSOURCE=EXSHA","RE&amp;VAR:NATFREQ=ANNUAL&amp;VAR:RFIELD=FINALIZED&amp;VAR:DB_TYPE=&amp;VAR:UNITS=M&amp;window=popup&amp;width=450&amp;height=300&amp;START_MAXIMIZED=FALSE"}</definedName>
    <definedName name="_78__FDSAUDITLINK__" localSheetId="10" hidden="1">{"fdsup://IBCentral/FAT Viewer?action=UPDATE&amp;creator=factset&amp;DOC_NAME=fat:reuters_annual_pshs_src_window.fat&amp;display_string=Audit&amp;DYN_ARGS=TRUE&amp;VAR:ID1=49460W20&amp;VAR:RCODE=FDSEPS&amp;VAR:SDATE=20071299&amp;VAR:FREQ=Y&amp;VAR:RELITEM=RP&amp;VAR:CURRENCY=&amp;VAR:CURRSOURCE=EXSHA","RE&amp;VAR:NATFREQ=ANNUAL&amp;VAR:RFIELD=FINALIZED&amp;VAR:DB_TYPE=&amp;VAR:UNITS=M&amp;window=popup&amp;width=450&amp;height=300&amp;START_MAXIMIZED=FALSE"}</definedName>
    <definedName name="_78__FDSAUDITLINK__" localSheetId="7" hidden="1">{"fdsup://IBCentral/FAT Viewer?action=UPDATE&amp;creator=factset&amp;DOC_NAME=fat:reuters_annual_pshs_src_window.fat&amp;display_string=Audit&amp;DYN_ARGS=TRUE&amp;VAR:ID1=49460W20&amp;VAR:RCODE=FDSEPS&amp;VAR:SDATE=20071299&amp;VAR:FREQ=Y&amp;VAR:RELITEM=RP&amp;VAR:CURRENCY=&amp;VAR:CURRSOURCE=EXSHA","RE&amp;VAR:NATFREQ=ANNUAL&amp;VAR:RFIELD=FINALIZED&amp;VAR:DB_TYPE=&amp;VAR:UNITS=M&amp;window=popup&amp;width=450&amp;height=300&amp;START_MAXIMIZED=FALSE"}</definedName>
    <definedName name="_78__FDSAUDITLINK__" localSheetId="6" hidden="1">{"fdsup://IBCentral/FAT Viewer?action=UPDATE&amp;creator=factset&amp;DOC_NAME=fat:reuters_annual_pshs_src_window.fat&amp;display_string=Audit&amp;DYN_ARGS=TRUE&amp;VAR:ID1=49460W20&amp;VAR:RCODE=FDSEPS&amp;VAR:SDATE=20071299&amp;VAR:FREQ=Y&amp;VAR:RELITEM=RP&amp;VAR:CURRENCY=&amp;VAR:CURRSOURCE=EXSHA","RE&amp;VAR:NATFREQ=ANNUAL&amp;VAR:RFIELD=FINALIZED&amp;VAR:DB_TYPE=&amp;VAR:UNITS=M&amp;window=popup&amp;width=450&amp;height=300&amp;START_MAXIMIZED=FALSE"}</definedName>
    <definedName name="_78__FDSAUDITLINK__" localSheetId="11" hidden="1">{"fdsup://IBCentral/FAT Viewer?action=UPDATE&amp;creator=factset&amp;DOC_NAME=fat:reuters_annual_pshs_src_window.fat&amp;display_string=Audit&amp;DYN_ARGS=TRUE&amp;VAR:ID1=49460W20&amp;VAR:RCODE=FDSEPS&amp;VAR:SDATE=20071299&amp;VAR:FREQ=Y&amp;VAR:RELITEM=RP&amp;VAR:CURRENCY=&amp;VAR:CURRSOURCE=EXSHA","RE&amp;VAR:NATFREQ=ANNUAL&amp;VAR:RFIELD=FINALIZED&amp;VAR:DB_TYPE=&amp;VAR:UNITS=M&amp;window=popup&amp;width=450&amp;height=300&amp;START_MAXIMIZED=FALSE"}</definedName>
    <definedName name="_78__FDSAUDITLINK__" localSheetId="8" hidden="1">{"fdsup://IBCentral/FAT Viewer?action=UPDATE&amp;creator=factset&amp;DOC_NAME=fat:reuters_annual_pshs_src_window.fat&amp;display_string=Audit&amp;DYN_ARGS=TRUE&amp;VAR:ID1=49460W20&amp;VAR:RCODE=FDSEPS&amp;VAR:SDATE=20071299&amp;VAR:FREQ=Y&amp;VAR:RELITEM=RP&amp;VAR:CURRENCY=&amp;VAR:CURRSOURCE=EXSHA","RE&amp;VAR:NATFREQ=ANNUAL&amp;VAR:RFIELD=FINALIZED&amp;VAR:DB_TYPE=&amp;VAR:UNITS=M&amp;window=popup&amp;width=450&amp;height=300&amp;START_MAXIMIZED=FALSE"}</definedName>
    <definedName name="_78__FDSAUDITLINK__" hidden="1">{"fdsup://IBCentral/FAT Viewer?action=UPDATE&amp;creator=factset&amp;DOC_NAME=fat:reuters_annual_pshs_src_window.fat&amp;display_string=Audit&amp;DYN_ARGS=TRUE&amp;VAR:ID1=49460W20&amp;VAR:RCODE=FDSEPS&amp;VAR:SDATE=20071299&amp;VAR:FREQ=Y&amp;VAR:RELITEM=RP&amp;VAR:CURRENCY=&amp;VAR:CURRSOURCE=EXSHA","RE&amp;VAR:NATFREQ=ANNUAL&amp;VAR:RFIELD=FINALIZED&amp;VAR:DB_TYPE=&amp;VAR:UNITS=M&amp;window=popup&amp;width=450&amp;height=300&amp;START_MAXIMIZED=FALSE"}</definedName>
    <definedName name="_79__FDSAUDITLINK__" localSheetId="9" hidden="1">{"fdsup://IBCentral/FAT Viewer?action=UPDATE&amp;creator=factset&amp;DOC_NAME=fat:reuters_annual_pshs_src_window.fat&amp;display_string=Audit&amp;DYN_ARGS=TRUE&amp;VAR:ID1=45798520&amp;VAR:RCODE=FDSEPS&amp;VAR:SDATE=20071299&amp;VAR:FREQ=Y&amp;VAR:RELITEM=RP&amp;VAR:CURRENCY=&amp;VAR:CURRSOURCE=EXSHA","RE&amp;VAR:NATFREQ=ANNUAL&amp;VAR:RFIELD=FINALIZED&amp;VAR:DB_TYPE=&amp;VAR:UNITS=M&amp;window=popup&amp;width=450&amp;height=300&amp;START_MAXIMIZED=FALSE"}</definedName>
    <definedName name="_79__FDSAUDITLINK__" localSheetId="10" hidden="1">{"fdsup://IBCentral/FAT Viewer?action=UPDATE&amp;creator=factset&amp;DOC_NAME=fat:reuters_annual_pshs_src_window.fat&amp;display_string=Audit&amp;DYN_ARGS=TRUE&amp;VAR:ID1=45798520&amp;VAR:RCODE=FDSEPS&amp;VAR:SDATE=20071299&amp;VAR:FREQ=Y&amp;VAR:RELITEM=RP&amp;VAR:CURRENCY=&amp;VAR:CURRSOURCE=EXSHA","RE&amp;VAR:NATFREQ=ANNUAL&amp;VAR:RFIELD=FINALIZED&amp;VAR:DB_TYPE=&amp;VAR:UNITS=M&amp;window=popup&amp;width=450&amp;height=300&amp;START_MAXIMIZED=FALSE"}</definedName>
    <definedName name="_79__FDSAUDITLINK__" localSheetId="7" hidden="1">{"fdsup://IBCentral/FAT Viewer?action=UPDATE&amp;creator=factset&amp;DOC_NAME=fat:reuters_annual_pshs_src_window.fat&amp;display_string=Audit&amp;DYN_ARGS=TRUE&amp;VAR:ID1=45798520&amp;VAR:RCODE=FDSEPS&amp;VAR:SDATE=20071299&amp;VAR:FREQ=Y&amp;VAR:RELITEM=RP&amp;VAR:CURRENCY=&amp;VAR:CURRSOURCE=EXSHA","RE&amp;VAR:NATFREQ=ANNUAL&amp;VAR:RFIELD=FINALIZED&amp;VAR:DB_TYPE=&amp;VAR:UNITS=M&amp;window=popup&amp;width=450&amp;height=300&amp;START_MAXIMIZED=FALSE"}</definedName>
    <definedName name="_79__FDSAUDITLINK__" localSheetId="6" hidden="1">{"fdsup://IBCentral/FAT Viewer?action=UPDATE&amp;creator=factset&amp;DOC_NAME=fat:reuters_annual_pshs_src_window.fat&amp;display_string=Audit&amp;DYN_ARGS=TRUE&amp;VAR:ID1=45798520&amp;VAR:RCODE=FDSEPS&amp;VAR:SDATE=20071299&amp;VAR:FREQ=Y&amp;VAR:RELITEM=RP&amp;VAR:CURRENCY=&amp;VAR:CURRSOURCE=EXSHA","RE&amp;VAR:NATFREQ=ANNUAL&amp;VAR:RFIELD=FINALIZED&amp;VAR:DB_TYPE=&amp;VAR:UNITS=M&amp;window=popup&amp;width=450&amp;height=300&amp;START_MAXIMIZED=FALSE"}</definedName>
    <definedName name="_79__FDSAUDITLINK__" localSheetId="11" hidden="1">{"fdsup://IBCentral/FAT Viewer?action=UPDATE&amp;creator=factset&amp;DOC_NAME=fat:reuters_annual_pshs_src_window.fat&amp;display_string=Audit&amp;DYN_ARGS=TRUE&amp;VAR:ID1=45798520&amp;VAR:RCODE=FDSEPS&amp;VAR:SDATE=20071299&amp;VAR:FREQ=Y&amp;VAR:RELITEM=RP&amp;VAR:CURRENCY=&amp;VAR:CURRSOURCE=EXSHA","RE&amp;VAR:NATFREQ=ANNUAL&amp;VAR:RFIELD=FINALIZED&amp;VAR:DB_TYPE=&amp;VAR:UNITS=M&amp;window=popup&amp;width=450&amp;height=300&amp;START_MAXIMIZED=FALSE"}</definedName>
    <definedName name="_79__FDSAUDITLINK__" localSheetId="8" hidden="1">{"fdsup://IBCentral/FAT Viewer?action=UPDATE&amp;creator=factset&amp;DOC_NAME=fat:reuters_annual_pshs_src_window.fat&amp;display_string=Audit&amp;DYN_ARGS=TRUE&amp;VAR:ID1=45798520&amp;VAR:RCODE=FDSEPS&amp;VAR:SDATE=20071299&amp;VAR:FREQ=Y&amp;VAR:RELITEM=RP&amp;VAR:CURRENCY=&amp;VAR:CURRSOURCE=EXSHA","RE&amp;VAR:NATFREQ=ANNUAL&amp;VAR:RFIELD=FINALIZED&amp;VAR:DB_TYPE=&amp;VAR:UNITS=M&amp;window=popup&amp;width=450&amp;height=300&amp;START_MAXIMIZED=FALSE"}</definedName>
    <definedName name="_79__FDSAUDITLINK__" hidden="1">{"fdsup://IBCentral/FAT Viewer?action=UPDATE&amp;creator=factset&amp;DOC_NAME=fat:reuters_annual_pshs_src_window.fat&amp;display_string=Audit&amp;DYN_ARGS=TRUE&amp;VAR:ID1=45798520&amp;VAR:RCODE=FDSEPS&amp;VAR:SDATE=20071299&amp;VAR:FREQ=Y&amp;VAR:RELITEM=RP&amp;VAR:CURRENCY=&amp;VAR:CURRSOURCE=EXSHA","RE&amp;VAR:NATFREQ=ANNUAL&amp;VAR:RFIELD=FINALIZED&amp;VAR:DB_TYPE=&amp;VAR:UNITS=M&amp;window=popup&amp;width=450&amp;height=300&amp;START_MAXIMIZED=FALSE"}</definedName>
    <definedName name="_79_0Unhide.Ra" localSheetId="9">[19]Acquiror!#REF!</definedName>
    <definedName name="_79_0Unhide.Ra">#REF!</definedName>
    <definedName name="_8_._0Shares_repurchase_liabil">#REF!</definedName>
    <definedName name="_8__FDSAUDITLINK__" localSheetId="9"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15"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10"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16"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7"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6"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11"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8"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localSheetId="5" hidden="1">{"fdsup://Directions/FactSet Auditing Viewer?action=AUDIT_VALUE&amp;DB=129&amp;ID1=45290710&amp;VALUEID=02001&amp;SDATE=201202&amp;PERIODTYPE=QTR_STD&amp;SCFT=3&amp;window=popup_no_bar&amp;width=385&amp;height=120&amp;START_MAXIMIZED=FALSE&amp;creator=factset&amp;display_string=Audit"}</definedName>
    <definedName name="_8__FDSAUDITLINK__" hidden="1">{"fdsup://Directions/FactSet Auditing Viewer?action=AUDIT_VALUE&amp;DB=129&amp;ID1=45290710&amp;VALUEID=02001&amp;SDATE=201202&amp;PERIODTYPE=QTR_STD&amp;SCFT=3&amp;window=popup_no_bar&amp;width=385&amp;height=120&amp;START_MAXIMIZED=FALSE&amp;creator=factset&amp;display_string=Audit"}</definedName>
    <definedName name="_8_0All.Colu" localSheetId="9">[20]Acquiror!#REF!</definedName>
    <definedName name="_8_0All.Colu">#REF!</definedName>
    <definedName name="_8_0Depende" localSheetId="9">[19]Acquiror!#REF!,[19]Acquiror!#REF!,[19]Acquiror!#REF!</definedName>
    <definedName name="_8_0Depende">#REF!,#REF!,#REF!</definedName>
    <definedName name="_80__FDSAUDITLINK__" localSheetId="9" hidden="1">{"fdsup://IBCentral/FAT Viewer?action=UPDATE&amp;creator=factset&amp;DOC_NAME=fat:reuters_annual_pshs_src_window.fat&amp;display_string=Audit&amp;DYN_ARGS=TRUE&amp;VAR:ID1=02081G10&amp;VAR:RCODE=FDSEPS&amp;VAR:SDATE=20071299&amp;VAR:FREQ=Y&amp;VAR:RELITEM=RP&amp;VAR:CURRENCY=&amp;VAR:CURRSOURCE=EXSHA","RE&amp;VAR:NATFREQ=ANNUAL&amp;VAR:RFIELD=FINALIZED&amp;VAR:DB_TYPE=&amp;VAR:UNITS=M&amp;window=popup&amp;width=450&amp;height=300&amp;START_MAXIMIZED=FALSE"}</definedName>
    <definedName name="_80__FDSAUDITLINK__" localSheetId="10" hidden="1">{"fdsup://IBCentral/FAT Viewer?action=UPDATE&amp;creator=factset&amp;DOC_NAME=fat:reuters_annual_pshs_src_window.fat&amp;display_string=Audit&amp;DYN_ARGS=TRUE&amp;VAR:ID1=02081G10&amp;VAR:RCODE=FDSEPS&amp;VAR:SDATE=20071299&amp;VAR:FREQ=Y&amp;VAR:RELITEM=RP&amp;VAR:CURRENCY=&amp;VAR:CURRSOURCE=EXSHA","RE&amp;VAR:NATFREQ=ANNUAL&amp;VAR:RFIELD=FINALIZED&amp;VAR:DB_TYPE=&amp;VAR:UNITS=M&amp;window=popup&amp;width=450&amp;height=300&amp;START_MAXIMIZED=FALSE"}</definedName>
    <definedName name="_80__FDSAUDITLINK__" localSheetId="7" hidden="1">{"fdsup://IBCentral/FAT Viewer?action=UPDATE&amp;creator=factset&amp;DOC_NAME=fat:reuters_annual_pshs_src_window.fat&amp;display_string=Audit&amp;DYN_ARGS=TRUE&amp;VAR:ID1=02081G10&amp;VAR:RCODE=FDSEPS&amp;VAR:SDATE=20071299&amp;VAR:FREQ=Y&amp;VAR:RELITEM=RP&amp;VAR:CURRENCY=&amp;VAR:CURRSOURCE=EXSHA","RE&amp;VAR:NATFREQ=ANNUAL&amp;VAR:RFIELD=FINALIZED&amp;VAR:DB_TYPE=&amp;VAR:UNITS=M&amp;window=popup&amp;width=450&amp;height=300&amp;START_MAXIMIZED=FALSE"}</definedName>
    <definedName name="_80__FDSAUDITLINK__" localSheetId="6" hidden="1">{"fdsup://IBCentral/FAT Viewer?action=UPDATE&amp;creator=factset&amp;DOC_NAME=fat:reuters_annual_pshs_src_window.fat&amp;display_string=Audit&amp;DYN_ARGS=TRUE&amp;VAR:ID1=02081G10&amp;VAR:RCODE=FDSEPS&amp;VAR:SDATE=20071299&amp;VAR:FREQ=Y&amp;VAR:RELITEM=RP&amp;VAR:CURRENCY=&amp;VAR:CURRSOURCE=EXSHA","RE&amp;VAR:NATFREQ=ANNUAL&amp;VAR:RFIELD=FINALIZED&amp;VAR:DB_TYPE=&amp;VAR:UNITS=M&amp;window=popup&amp;width=450&amp;height=300&amp;START_MAXIMIZED=FALSE"}</definedName>
    <definedName name="_80__FDSAUDITLINK__" localSheetId="11" hidden="1">{"fdsup://IBCentral/FAT Viewer?action=UPDATE&amp;creator=factset&amp;DOC_NAME=fat:reuters_annual_pshs_src_window.fat&amp;display_string=Audit&amp;DYN_ARGS=TRUE&amp;VAR:ID1=02081G10&amp;VAR:RCODE=FDSEPS&amp;VAR:SDATE=20071299&amp;VAR:FREQ=Y&amp;VAR:RELITEM=RP&amp;VAR:CURRENCY=&amp;VAR:CURRSOURCE=EXSHA","RE&amp;VAR:NATFREQ=ANNUAL&amp;VAR:RFIELD=FINALIZED&amp;VAR:DB_TYPE=&amp;VAR:UNITS=M&amp;window=popup&amp;width=450&amp;height=300&amp;START_MAXIMIZED=FALSE"}</definedName>
    <definedName name="_80__FDSAUDITLINK__" localSheetId="8" hidden="1">{"fdsup://IBCentral/FAT Viewer?action=UPDATE&amp;creator=factset&amp;DOC_NAME=fat:reuters_annual_pshs_src_window.fat&amp;display_string=Audit&amp;DYN_ARGS=TRUE&amp;VAR:ID1=02081G10&amp;VAR:RCODE=FDSEPS&amp;VAR:SDATE=20071299&amp;VAR:FREQ=Y&amp;VAR:RELITEM=RP&amp;VAR:CURRENCY=&amp;VAR:CURRSOURCE=EXSHA","RE&amp;VAR:NATFREQ=ANNUAL&amp;VAR:RFIELD=FINALIZED&amp;VAR:DB_TYPE=&amp;VAR:UNITS=M&amp;window=popup&amp;width=450&amp;height=300&amp;START_MAXIMIZED=FALSE"}</definedName>
    <definedName name="_80__FDSAUDITLINK__" hidden="1">{"fdsup://IBCentral/FAT Viewer?action=UPDATE&amp;creator=factset&amp;DOC_NAME=fat:reuters_annual_pshs_src_window.fat&amp;display_string=Audit&amp;DYN_ARGS=TRUE&amp;VAR:ID1=02081G10&amp;VAR:RCODE=FDSEPS&amp;VAR:SDATE=20071299&amp;VAR:FREQ=Y&amp;VAR:RELITEM=RP&amp;VAR:CURRENCY=&amp;VAR:CURRSOURCE=EXSHA","RE&amp;VAR:NATFREQ=ANNUAL&amp;VAR:RFIELD=FINALIZED&amp;VAR:DB_TYPE=&amp;VAR:UNITS=M&amp;window=popup&amp;width=450&amp;height=300&amp;START_MAXIMIZED=FALSE"}</definedName>
    <definedName name="_80_0Unhide.Ra" localSheetId="9">[19]Acquiror!#REF!</definedName>
    <definedName name="_80_0Unhide.Ra">#REF!</definedName>
    <definedName name="_81__FDSAUDITLINK__" localSheetId="9" hidden="1">{"fdsup://IBCentral/FAT Viewer?action=UPDATE&amp;creator=factset&amp;DOC_NAME=fat:reuters_annual_pshs_src_window.fat&amp;display_string=Audit&amp;DYN_ARGS=TRUE&amp;VAR:ID1=N6748L10&amp;VAR:RCODE=FDSEPS&amp;VAR:SDATE=20071299&amp;VAR:FREQ=Y&amp;VAR:RELITEM=RP&amp;VAR:CURRENCY=&amp;VAR:CURRSOURCE=EXSHA","RE&amp;VAR:NATFREQ=ANNUAL&amp;VAR:RFIELD=FINALIZED&amp;VAR:DB_TYPE=&amp;VAR:UNITS=M&amp;window=popup&amp;width=450&amp;height=300&amp;START_MAXIMIZED=FALSE"}</definedName>
    <definedName name="_81__FDSAUDITLINK__" localSheetId="10" hidden="1">{"fdsup://IBCentral/FAT Viewer?action=UPDATE&amp;creator=factset&amp;DOC_NAME=fat:reuters_annual_pshs_src_window.fat&amp;display_string=Audit&amp;DYN_ARGS=TRUE&amp;VAR:ID1=N6748L10&amp;VAR:RCODE=FDSEPS&amp;VAR:SDATE=20071299&amp;VAR:FREQ=Y&amp;VAR:RELITEM=RP&amp;VAR:CURRENCY=&amp;VAR:CURRSOURCE=EXSHA","RE&amp;VAR:NATFREQ=ANNUAL&amp;VAR:RFIELD=FINALIZED&amp;VAR:DB_TYPE=&amp;VAR:UNITS=M&amp;window=popup&amp;width=450&amp;height=300&amp;START_MAXIMIZED=FALSE"}</definedName>
    <definedName name="_81__FDSAUDITLINK__" localSheetId="7" hidden="1">{"fdsup://IBCentral/FAT Viewer?action=UPDATE&amp;creator=factset&amp;DOC_NAME=fat:reuters_annual_pshs_src_window.fat&amp;display_string=Audit&amp;DYN_ARGS=TRUE&amp;VAR:ID1=N6748L10&amp;VAR:RCODE=FDSEPS&amp;VAR:SDATE=20071299&amp;VAR:FREQ=Y&amp;VAR:RELITEM=RP&amp;VAR:CURRENCY=&amp;VAR:CURRSOURCE=EXSHA","RE&amp;VAR:NATFREQ=ANNUAL&amp;VAR:RFIELD=FINALIZED&amp;VAR:DB_TYPE=&amp;VAR:UNITS=M&amp;window=popup&amp;width=450&amp;height=300&amp;START_MAXIMIZED=FALSE"}</definedName>
    <definedName name="_81__FDSAUDITLINK__" localSheetId="6" hidden="1">{"fdsup://IBCentral/FAT Viewer?action=UPDATE&amp;creator=factset&amp;DOC_NAME=fat:reuters_annual_pshs_src_window.fat&amp;display_string=Audit&amp;DYN_ARGS=TRUE&amp;VAR:ID1=N6748L10&amp;VAR:RCODE=FDSEPS&amp;VAR:SDATE=20071299&amp;VAR:FREQ=Y&amp;VAR:RELITEM=RP&amp;VAR:CURRENCY=&amp;VAR:CURRSOURCE=EXSHA","RE&amp;VAR:NATFREQ=ANNUAL&amp;VAR:RFIELD=FINALIZED&amp;VAR:DB_TYPE=&amp;VAR:UNITS=M&amp;window=popup&amp;width=450&amp;height=300&amp;START_MAXIMIZED=FALSE"}</definedName>
    <definedName name="_81__FDSAUDITLINK__" localSheetId="11" hidden="1">{"fdsup://IBCentral/FAT Viewer?action=UPDATE&amp;creator=factset&amp;DOC_NAME=fat:reuters_annual_pshs_src_window.fat&amp;display_string=Audit&amp;DYN_ARGS=TRUE&amp;VAR:ID1=N6748L10&amp;VAR:RCODE=FDSEPS&amp;VAR:SDATE=20071299&amp;VAR:FREQ=Y&amp;VAR:RELITEM=RP&amp;VAR:CURRENCY=&amp;VAR:CURRSOURCE=EXSHA","RE&amp;VAR:NATFREQ=ANNUAL&amp;VAR:RFIELD=FINALIZED&amp;VAR:DB_TYPE=&amp;VAR:UNITS=M&amp;window=popup&amp;width=450&amp;height=300&amp;START_MAXIMIZED=FALSE"}</definedName>
    <definedName name="_81__FDSAUDITLINK__" localSheetId="8" hidden="1">{"fdsup://IBCentral/FAT Viewer?action=UPDATE&amp;creator=factset&amp;DOC_NAME=fat:reuters_annual_pshs_src_window.fat&amp;display_string=Audit&amp;DYN_ARGS=TRUE&amp;VAR:ID1=N6748L10&amp;VAR:RCODE=FDSEPS&amp;VAR:SDATE=20071299&amp;VAR:FREQ=Y&amp;VAR:RELITEM=RP&amp;VAR:CURRENCY=&amp;VAR:CURRSOURCE=EXSHA","RE&amp;VAR:NATFREQ=ANNUAL&amp;VAR:RFIELD=FINALIZED&amp;VAR:DB_TYPE=&amp;VAR:UNITS=M&amp;window=popup&amp;width=450&amp;height=300&amp;START_MAXIMIZED=FALSE"}</definedName>
    <definedName name="_81__FDSAUDITLINK__" hidden="1">{"fdsup://IBCentral/FAT Viewer?action=UPDATE&amp;creator=factset&amp;DOC_NAME=fat:reuters_annual_pshs_src_window.fat&amp;display_string=Audit&amp;DYN_ARGS=TRUE&amp;VAR:ID1=N6748L10&amp;VAR:RCODE=FDSEPS&amp;VAR:SDATE=20071299&amp;VAR:FREQ=Y&amp;VAR:RELITEM=RP&amp;VAR:CURRENCY=&amp;VAR:CURRSOURCE=EXSHA","RE&amp;VAR:NATFREQ=ANNUAL&amp;VAR:RFIELD=FINALIZED&amp;VAR:DB_TYPE=&amp;VAR:UNITS=M&amp;window=popup&amp;width=450&amp;height=300&amp;START_MAXIMIZED=FALSE"}</definedName>
    <definedName name="_81_0Unhide.Ra" localSheetId="9">[19]Acquiror!#REF!</definedName>
    <definedName name="_81_0Unhide.Ra">#REF!</definedName>
    <definedName name="_82__FDSAUDITLINK__" localSheetId="9" hidden="1">{"fdsup://IBCentral/FAT Viewer?action=UPDATE&amp;creator=factset&amp;DOC_NAME=fat:reuters_annual_pshs_src_window.fat&amp;display_string=Audit&amp;DYN_ARGS=TRUE&amp;VAR:ID1=98235T10&amp;VAR:RCODE=FDSEPS&amp;VAR:SDATE=20071299&amp;VAR:FREQ=Y&amp;VAR:RELITEM=RP&amp;VAR:CURRENCY=&amp;VAR:CURRSOURCE=EXSHA","RE&amp;VAR:NATFREQ=ANNUAL&amp;VAR:RFIELD=FINALIZED&amp;VAR:DB_TYPE=&amp;VAR:UNITS=M&amp;window=popup&amp;width=450&amp;height=300&amp;START_MAXIMIZED=FALSE"}</definedName>
    <definedName name="_82__FDSAUDITLINK__" localSheetId="10" hidden="1">{"fdsup://IBCentral/FAT Viewer?action=UPDATE&amp;creator=factset&amp;DOC_NAME=fat:reuters_annual_pshs_src_window.fat&amp;display_string=Audit&amp;DYN_ARGS=TRUE&amp;VAR:ID1=98235T10&amp;VAR:RCODE=FDSEPS&amp;VAR:SDATE=20071299&amp;VAR:FREQ=Y&amp;VAR:RELITEM=RP&amp;VAR:CURRENCY=&amp;VAR:CURRSOURCE=EXSHA","RE&amp;VAR:NATFREQ=ANNUAL&amp;VAR:RFIELD=FINALIZED&amp;VAR:DB_TYPE=&amp;VAR:UNITS=M&amp;window=popup&amp;width=450&amp;height=300&amp;START_MAXIMIZED=FALSE"}</definedName>
    <definedName name="_82__FDSAUDITLINK__" localSheetId="7" hidden="1">{"fdsup://IBCentral/FAT Viewer?action=UPDATE&amp;creator=factset&amp;DOC_NAME=fat:reuters_annual_pshs_src_window.fat&amp;display_string=Audit&amp;DYN_ARGS=TRUE&amp;VAR:ID1=98235T10&amp;VAR:RCODE=FDSEPS&amp;VAR:SDATE=20071299&amp;VAR:FREQ=Y&amp;VAR:RELITEM=RP&amp;VAR:CURRENCY=&amp;VAR:CURRSOURCE=EXSHA","RE&amp;VAR:NATFREQ=ANNUAL&amp;VAR:RFIELD=FINALIZED&amp;VAR:DB_TYPE=&amp;VAR:UNITS=M&amp;window=popup&amp;width=450&amp;height=300&amp;START_MAXIMIZED=FALSE"}</definedName>
    <definedName name="_82__FDSAUDITLINK__" localSheetId="6" hidden="1">{"fdsup://IBCentral/FAT Viewer?action=UPDATE&amp;creator=factset&amp;DOC_NAME=fat:reuters_annual_pshs_src_window.fat&amp;display_string=Audit&amp;DYN_ARGS=TRUE&amp;VAR:ID1=98235T10&amp;VAR:RCODE=FDSEPS&amp;VAR:SDATE=20071299&amp;VAR:FREQ=Y&amp;VAR:RELITEM=RP&amp;VAR:CURRENCY=&amp;VAR:CURRSOURCE=EXSHA","RE&amp;VAR:NATFREQ=ANNUAL&amp;VAR:RFIELD=FINALIZED&amp;VAR:DB_TYPE=&amp;VAR:UNITS=M&amp;window=popup&amp;width=450&amp;height=300&amp;START_MAXIMIZED=FALSE"}</definedName>
    <definedName name="_82__FDSAUDITLINK__" localSheetId="11" hidden="1">{"fdsup://IBCentral/FAT Viewer?action=UPDATE&amp;creator=factset&amp;DOC_NAME=fat:reuters_annual_pshs_src_window.fat&amp;display_string=Audit&amp;DYN_ARGS=TRUE&amp;VAR:ID1=98235T10&amp;VAR:RCODE=FDSEPS&amp;VAR:SDATE=20071299&amp;VAR:FREQ=Y&amp;VAR:RELITEM=RP&amp;VAR:CURRENCY=&amp;VAR:CURRSOURCE=EXSHA","RE&amp;VAR:NATFREQ=ANNUAL&amp;VAR:RFIELD=FINALIZED&amp;VAR:DB_TYPE=&amp;VAR:UNITS=M&amp;window=popup&amp;width=450&amp;height=300&amp;START_MAXIMIZED=FALSE"}</definedName>
    <definedName name="_82__FDSAUDITLINK__" localSheetId="8" hidden="1">{"fdsup://IBCentral/FAT Viewer?action=UPDATE&amp;creator=factset&amp;DOC_NAME=fat:reuters_annual_pshs_src_window.fat&amp;display_string=Audit&amp;DYN_ARGS=TRUE&amp;VAR:ID1=98235T10&amp;VAR:RCODE=FDSEPS&amp;VAR:SDATE=20071299&amp;VAR:FREQ=Y&amp;VAR:RELITEM=RP&amp;VAR:CURRENCY=&amp;VAR:CURRSOURCE=EXSHA","RE&amp;VAR:NATFREQ=ANNUAL&amp;VAR:RFIELD=FINALIZED&amp;VAR:DB_TYPE=&amp;VAR:UNITS=M&amp;window=popup&amp;width=450&amp;height=300&amp;START_MAXIMIZED=FALSE"}</definedName>
    <definedName name="_82__FDSAUDITLINK__" hidden="1">{"fdsup://IBCentral/FAT Viewer?action=UPDATE&amp;creator=factset&amp;DOC_NAME=fat:reuters_annual_pshs_src_window.fat&amp;display_string=Audit&amp;DYN_ARGS=TRUE&amp;VAR:ID1=98235T10&amp;VAR:RCODE=FDSEPS&amp;VAR:SDATE=20071299&amp;VAR:FREQ=Y&amp;VAR:RELITEM=RP&amp;VAR:CURRENCY=&amp;VAR:CURRSOURCE=EXSHA","RE&amp;VAR:NATFREQ=ANNUAL&amp;VAR:RFIELD=FINALIZED&amp;VAR:DB_TYPE=&amp;VAR:UNITS=M&amp;window=popup&amp;width=450&amp;height=300&amp;START_MAXIMIZED=FALSE"}</definedName>
    <definedName name="_82_0Unhide.Ra" localSheetId="9">[19]Acquiror!#REF!</definedName>
    <definedName name="_82_0Unhide.Ra">#REF!</definedName>
    <definedName name="_83__FDSAUDITLINK__" localSheetId="9" hidden="1">{"fdsup://IBCentral/FAT Viewer?action=UPDATE&amp;creator=factset&amp;DOC_NAME=fat:reuters_annual_pshs_src_window.fat&amp;display_string=Audit&amp;DYN_ARGS=TRUE&amp;VAR:ID1=04313610&amp;VAR:RCODE=FDSEPS&amp;VAR:SDATE=20071299&amp;VAR:FREQ=Y&amp;VAR:RELITEM=RP&amp;VAR:CURRENCY=&amp;VAR:CURRSOURCE=EXSHA","RE&amp;VAR:NATFREQ=ANNUAL&amp;VAR:RFIELD=FINALIZED&amp;VAR:DB_TYPE=&amp;VAR:UNITS=M&amp;window=popup&amp;width=450&amp;height=300&amp;START_MAXIMIZED=FALSE"}</definedName>
    <definedName name="_83__FDSAUDITLINK__" localSheetId="10" hidden="1">{"fdsup://IBCentral/FAT Viewer?action=UPDATE&amp;creator=factset&amp;DOC_NAME=fat:reuters_annual_pshs_src_window.fat&amp;display_string=Audit&amp;DYN_ARGS=TRUE&amp;VAR:ID1=04313610&amp;VAR:RCODE=FDSEPS&amp;VAR:SDATE=20071299&amp;VAR:FREQ=Y&amp;VAR:RELITEM=RP&amp;VAR:CURRENCY=&amp;VAR:CURRSOURCE=EXSHA","RE&amp;VAR:NATFREQ=ANNUAL&amp;VAR:RFIELD=FINALIZED&amp;VAR:DB_TYPE=&amp;VAR:UNITS=M&amp;window=popup&amp;width=450&amp;height=300&amp;START_MAXIMIZED=FALSE"}</definedName>
    <definedName name="_83__FDSAUDITLINK__" localSheetId="7" hidden="1">{"fdsup://IBCentral/FAT Viewer?action=UPDATE&amp;creator=factset&amp;DOC_NAME=fat:reuters_annual_pshs_src_window.fat&amp;display_string=Audit&amp;DYN_ARGS=TRUE&amp;VAR:ID1=04313610&amp;VAR:RCODE=FDSEPS&amp;VAR:SDATE=20071299&amp;VAR:FREQ=Y&amp;VAR:RELITEM=RP&amp;VAR:CURRENCY=&amp;VAR:CURRSOURCE=EXSHA","RE&amp;VAR:NATFREQ=ANNUAL&amp;VAR:RFIELD=FINALIZED&amp;VAR:DB_TYPE=&amp;VAR:UNITS=M&amp;window=popup&amp;width=450&amp;height=300&amp;START_MAXIMIZED=FALSE"}</definedName>
    <definedName name="_83__FDSAUDITLINK__" localSheetId="6" hidden="1">{"fdsup://IBCentral/FAT Viewer?action=UPDATE&amp;creator=factset&amp;DOC_NAME=fat:reuters_annual_pshs_src_window.fat&amp;display_string=Audit&amp;DYN_ARGS=TRUE&amp;VAR:ID1=04313610&amp;VAR:RCODE=FDSEPS&amp;VAR:SDATE=20071299&amp;VAR:FREQ=Y&amp;VAR:RELITEM=RP&amp;VAR:CURRENCY=&amp;VAR:CURRSOURCE=EXSHA","RE&amp;VAR:NATFREQ=ANNUAL&amp;VAR:RFIELD=FINALIZED&amp;VAR:DB_TYPE=&amp;VAR:UNITS=M&amp;window=popup&amp;width=450&amp;height=300&amp;START_MAXIMIZED=FALSE"}</definedName>
    <definedName name="_83__FDSAUDITLINK__" localSheetId="11" hidden="1">{"fdsup://IBCentral/FAT Viewer?action=UPDATE&amp;creator=factset&amp;DOC_NAME=fat:reuters_annual_pshs_src_window.fat&amp;display_string=Audit&amp;DYN_ARGS=TRUE&amp;VAR:ID1=04313610&amp;VAR:RCODE=FDSEPS&amp;VAR:SDATE=20071299&amp;VAR:FREQ=Y&amp;VAR:RELITEM=RP&amp;VAR:CURRENCY=&amp;VAR:CURRSOURCE=EXSHA","RE&amp;VAR:NATFREQ=ANNUAL&amp;VAR:RFIELD=FINALIZED&amp;VAR:DB_TYPE=&amp;VAR:UNITS=M&amp;window=popup&amp;width=450&amp;height=300&amp;START_MAXIMIZED=FALSE"}</definedName>
    <definedName name="_83__FDSAUDITLINK__" localSheetId="8" hidden="1">{"fdsup://IBCentral/FAT Viewer?action=UPDATE&amp;creator=factset&amp;DOC_NAME=fat:reuters_annual_pshs_src_window.fat&amp;display_string=Audit&amp;DYN_ARGS=TRUE&amp;VAR:ID1=04313610&amp;VAR:RCODE=FDSEPS&amp;VAR:SDATE=20071299&amp;VAR:FREQ=Y&amp;VAR:RELITEM=RP&amp;VAR:CURRENCY=&amp;VAR:CURRSOURCE=EXSHA","RE&amp;VAR:NATFREQ=ANNUAL&amp;VAR:RFIELD=FINALIZED&amp;VAR:DB_TYPE=&amp;VAR:UNITS=M&amp;window=popup&amp;width=450&amp;height=300&amp;START_MAXIMIZED=FALSE"}</definedName>
    <definedName name="_83__FDSAUDITLINK__" hidden="1">{"fdsup://IBCentral/FAT Viewer?action=UPDATE&amp;creator=factset&amp;DOC_NAME=fat:reuters_annual_pshs_src_window.fat&amp;display_string=Audit&amp;DYN_ARGS=TRUE&amp;VAR:ID1=04313610&amp;VAR:RCODE=FDSEPS&amp;VAR:SDATE=20071299&amp;VAR:FREQ=Y&amp;VAR:RELITEM=RP&amp;VAR:CURRENCY=&amp;VAR:CURRSOURCE=EXSHA","RE&amp;VAR:NATFREQ=ANNUAL&amp;VAR:RFIELD=FINALIZED&amp;VAR:DB_TYPE=&amp;VAR:UNITS=M&amp;window=popup&amp;width=450&amp;height=300&amp;START_MAXIMIZED=FALSE"}</definedName>
    <definedName name="_84__FDSAUDITLINK__" localSheetId="9" hidden="1">{"fdsup://IBCentral/FAT Viewer?action=UPDATE&amp;creator=factset&amp;DOC_NAME=fat:reuters_annual_pshs_src_window.fat&amp;display_string=Audit&amp;DYN_ARGS=TRUE&amp;VAR:ID1=67070410&amp;VAR:RCODE=FDSEPS&amp;VAR:SDATE=20071299&amp;VAR:FREQ=Y&amp;VAR:RELITEM=RP&amp;VAR:CURRENCY=&amp;VAR:CURRSOURCE=EXSHA","RE&amp;VAR:NATFREQ=ANNUAL&amp;VAR:RFIELD=FINALIZED&amp;VAR:DB_TYPE=&amp;VAR:UNITS=M&amp;window=popup&amp;width=450&amp;height=300&amp;START_MAXIMIZED=FALSE"}</definedName>
    <definedName name="_84__FDSAUDITLINK__" localSheetId="10" hidden="1">{"fdsup://IBCentral/FAT Viewer?action=UPDATE&amp;creator=factset&amp;DOC_NAME=fat:reuters_annual_pshs_src_window.fat&amp;display_string=Audit&amp;DYN_ARGS=TRUE&amp;VAR:ID1=67070410&amp;VAR:RCODE=FDSEPS&amp;VAR:SDATE=20071299&amp;VAR:FREQ=Y&amp;VAR:RELITEM=RP&amp;VAR:CURRENCY=&amp;VAR:CURRSOURCE=EXSHA","RE&amp;VAR:NATFREQ=ANNUAL&amp;VAR:RFIELD=FINALIZED&amp;VAR:DB_TYPE=&amp;VAR:UNITS=M&amp;window=popup&amp;width=450&amp;height=300&amp;START_MAXIMIZED=FALSE"}</definedName>
    <definedName name="_84__FDSAUDITLINK__" localSheetId="7" hidden="1">{"fdsup://IBCentral/FAT Viewer?action=UPDATE&amp;creator=factset&amp;DOC_NAME=fat:reuters_annual_pshs_src_window.fat&amp;display_string=Audit&amp;DYN_ARGS=TRUE&amp;VAR:ID1=67070410&amp;VAR:RCODE=FDSEPS&amp;VAR:SDATE=20071299&amp;VAR:FREQ=Y&amp;VAR:RELITEM=RP&amp;VAR:CURRENCY=&amp;VAR:CURRSOURCE=EXSHA","RE&amp;VAR:NATFREQ=ANNUAL&amp;VAR:RFIELD=FINALIZED&amp;VAR:DB_TYPE=&amp;VAR:UNITS=M&amp;window=popup&amp;width=450&amp;height=300&amp;START_MAXIMIZED=FALSE"}</definedName>
    <definedName name="_84__FDSAUDITLINK__" localSheetId="6" hidden="1">{"fdsup://IBCentral/FAT Viewer?action=UPDATE&amp;creator=factset&amp;DOC_NAME=fat:reuters_annual_pshs_src_window.fat&amp;display_string=Audit&amp;DYN_ARGS=TRUE&amp;VAR:ID1=67070410&amp;VAR:RCODE=FDSEPS&amp;VAR:SDATE=20071299&amp;VAR:FREQ=Y&amp;VAR:RELITEM=RP&amp;VAR:CURRENCY=&amp;VAR:CURRSOURCE=EXSHA","RE&amp;VAR:NATFREQ=ANNUAL&amp;VAR:RFIELD=FINALIZED&amp;VAR:DB_TYPE=&amp;VAR:UNITS=M&amp;window=popup&amp;width=450&amp;height=300&amp;START_MAXIMIZED=FALSE"}</definedName>
    <definedName name="_84__FDSAUDITLINK__" localSheetId="11" hidden="1">{"fdsup://IBCentral/FAT Viewer?action=UPDATE&amp;creator=factset&amp;DOC_NAME=fat:reuters_annual_pshs_src_window.fat&amp;display_string=Audit&amp;DYN_ARGS=TRUE&amp;VAR:ID1=67070410&amp;VAR:RCODE=FDSEPS&amp;VAR:SDATE=20071299&amp;VAR:FREQ=Y&amp;VAR:RELITEM=RP&amp;VAR:CURRENCY=&amp;VAR:CURRSOURCE=EXSHA","RE&amp;VAR:NATFREQ=ANNUAL&amp;VAR:RFIELD=FINALIZED&amp;VAR:DB_TYPE=&amp;VAR:UNITS=M&amp;window=popup&amp;width=450&amp;height=300&amp;START_MAXIMIZED=FALSE"}</definedName>
    <definedName name="_84__FDSAUDITLINK__" localSheetId="8" hidden="1">{"fdsup://IBCentral/FAT Viewer?action=UPDATE&amp;creator=factset&amp;DOC_NAME=fat:reuters_annual_pshs_src_window.fat&amp;display_string=Audit&amp;DYN_ARGS=TRUE&amp;VAR:ID1=67070410&amp;VAR:RCODE=FDSEPS&amp;VAR:SDATE=20071299&amp;VAR:FREQ=Y&amp;VAR:RELITEM=RP&amp;VAR:CURRENCY=&amp;VAR:CURRSOURCE=EXSHA","RE&amp;VAR:NATFREQ=ANNUAL&amp;VAR:RFIELD=FINALIZED&amp;VAR:DB_TYPE=&amp;VAR:UNITS=M&amp;window=popup&amp;width=450&amp;height=300&amp;START_MAXIMIZED=FALSE"}</definedName>
    <definedName name="_84__FDSAUDITLINK__" hidden="1">{"fdsup://IBCentral/FAT Viewer?action=UPDATE&amp;creator=factset&amp;DOC_NAME=fat:reuters_annual_pshs_src_window.fat&amp;display_string=Audit&amp;DYN_ARGS=TRUE&amp;VAR:ID1=67070410&amp;VAR:RCODE=FDSEPS&amp;VAR:SDATE=20071299&amp;VAR:FREQ=Y&amp;VAR:RELITEM=RP&amp;VAR:CURRENCY=&amp;VAR:CURRSOURCE=EXSHA","RE&amp;VAR:NATFREQ=ANNUAL&amp;VAR:RFIELD=FINALIZED&amp;VAR:DB_TYPE=&amp;VAR:UNITS=M&amp;window=popup&amp;width=450&amp;height=300&amp;START_MAXIMIZED=FALSE"}</definedName>
    <definedName name="_85__FDSAUDITLINK__" localSheetId="9" hidden="1">{"fdsup://IBCentral/FAT Viewer?action=UPDATE&amp;creator=factset&amp;DOC_NAME=fat:reuters_qtrly_source_window.fat&amp;display_string=Audit&amp;DYN_ARGS=TRUE&amp;VAR:ID1=87154620&amp;VAR:RCODE=STLD&amp;VAR:SDATE=20071299&amp;VAR:FREQ=Quarterly&amp;VAR:RELITEM=&amp;VAR:CURRENCY=&amp;VAR:CURRSOURCE=EXSH","ARE&amp;VAR:NATFREQ=QUARTERLY&amp;VAR:RFIELD=FINALIZED&amp;VAR:DB_TYPE=&amp;VAR:UNITS=M&amp;window=popup&amp;width=450&amp;height=300&amp;START_MAXIMIZED=FALSE"}</definedName>
    <definedName name="_85__FDSAUDITLINK__" localSheetId="10" hidden="1">{"fdsup://IBCentral/FAT Viewer?action=UPDATE&amp;creator=factset&amp;DOC_NAME=fat:reuters_qtrly_source_window.fat&amp;display_string=Audit&amp;DYN_ARGS=TRUE&amp;VAR:ID1=87154620&amp;VAR:RCODE=STLD&amp;VAR:SDATE=20071299&amp;VAR:FREQ=Quarterly&amp;VAR:RELITEM=&amp;VAR:CURRENCY=&amp;VAR:CURRSOURCE=EXSH","ARE&amp;VAR:NATFREQ=QUARTERLY&amp;VAR:RFIELD=FINALIZED&amp;VAR:DB_TYPE=&amp;VAR:UNITS=M&amp;window=popup&amp;width=450&amp;height=300&amp;START_MAXIMIZED=FALSE"}</definedName>
    <definedName name="_85__FDSAUDITLINK__" localSheetId="7" hidden="1">{"fdsup://IBCentral/FAT Viewer?action=UPDATE&amp;creator=factset&amp;DOC_NAME=fat:reuters_qtrly_source_window.fat&amp;display_string=Audit&amp;DYN_ARGS=TRUE&amp;VAR:ID1=87154620&amp;VAR:RCODE=STLD&amp;VAR:SDATE=20071299&amp;VAR:FREQ=Quarterly&amp;VAR:RELITEM=&amp;VAR:CURRENCY=&amp;VAR:CURRSOURCE=EXSH","ARE&amp;VAR:NATFREQ=QUARTERLY&amp;VAR:RFIELD=FINALIZED&amp;VAR:DB_TYPE=&amp;VAR:UNITS=M&amp;window=popup&amp;width=450&amp;height=300&amp;START_MAXIMIZED=FALSE"}</definedName>
    <definedName name="_85__FDSAUDITLINK__" localSheetId="6" hidden="1">{"fdsup://IBCentral/FAT Viewer?action=UPDATE&amp;creator=factset&amp;DOC_NAME=fat:reuters_qtrly_source_window.fat&amp;display_string=Audit&amp;DYN_ARGS=TRUE&amp;VAR:ID1=87154620&amp;VAR:RCODE=STLD&amp;VAR:SDATE=20071299&amp;VAR:FREQ=Quarterly&amp;VAR:RELITEM=&amp;VAR:CURRENCY=&amp;VAR:CURRSOURCE=EXSH","ARE&amp;VAR:NATFREQ=QUARTERLY&amp;VAR:RFIELD=FINALIZED&amp;VAR:DB_TYPE=&amp;VAR:UNITS=M&amp;window=popup&amp;width=450&amp;height=300&amp;START_MAXIMIZED=FALSE"}</definedName>
    <definedName name="_85__FDSAUDITLINK__" localSheetId="11" hidden="1">{"fdsup://IBCentral/FAT Viewer?action=UPDATE&amp;creator=factset&amp;DOC_NAME=fat:reuters_qtrly_source_window.fat&amp;display_string=Audit&amp;DYN_ARGS=TRUE&amp;VAR:ID1=87154620&amp;VAR:RCODE=STLD&amp;VAR:SDATE=20071299&amp;VAR:FREQ=Quarterly&amp;VAR:RELITEM=&amp;VAR:CURRENCY=&amp;VAR:CURRSOURCE=EXSH","ARE&amp;VAR:NATFREQ=QUARTERLY&amp;VAR:RFIELD=FINALIZED&amp;VAR:DB_TYPE=&amp;VAR:UNITS=M&amp;window=popup&amp;width=450&amp;height=300&amp;START_MAXIMIZED=FALSE"}</definedName>
    <definedName name="_85__FDSAUDITLINK__" localSheetId="8" hidden="1">{"fdsup://IBCentral/FAT Viewer?action=UPDATE&amp;creator=factset&amp;DOC_NAME=fat:reuters_qtrly_source_window.fat&amp;display_string=Audit&amp;DYN_ARGS=TRUE&amp;VAR:ID1=87154620&amp;VAR:RCODE=STLD&amp;VAR:SDATE=20071299&amp;VAR:FREQ=Quarterly&amp;VAR:RELITEM=&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87154620&amp;VAR:RCODE=STLD&amp;VAR:SDATE=20071299&amp;VAR:FREQ=Quarterly&amp;VAR:RELITEM=&amp;VAR:CURRENCY=&amp;VAR:CURRSOURCE=EXSH","ARE&amp;VAR:NATFREQ=QUARTERLY&amp;VAR:RFIELD=FINALIZED&amp;VAR:DB_TYPE=&amp;VAR:UNITS=M&amp;window=popup&amp;width=450&amp;height=300&amp;START_MAXIMIZED=FALSE"}</definedName>
    <definedName name="_86__FDSAUDITLINK__" localSheetId="9" hidden="1">{"fdsup://IBCentral/FAT Viewer?action=UPDATE&amp;creator=factset&amp;DOC_NAME=fat:reuters_qtrly_source_window.fat&amp;display_string=Audit&amp;DYN_ARGS=TRUE&amp;VAR:ID1=87154620&amp;VAR:RCODE=SCSI&amp;VAR:SDATE=20071299&amp;VAR:FREQ=Quarterly&amp;VAR:RELITEM=&amp;VAR:CURRENCY=&amp;VAR:CURRSOURCE=EXSH","ARE&amp;VAR:NATFREQ=QUARTERLY&amp;VAR:RFIELD=FINALIZED&amp;VAR:DB_TYPE=&amp;VAR:UNITS=M&amp;window=popup&amp;width=450&amp;height=300&amp;START_MAXIMIZED=FALSE"}</definedName>
    <definedName name="_86__FDSAUDITLINK__" localSheetId="10" hidden="1">{"fdsup://IBCentral/FAT Viewer?action=UPDATE&amp;creator=factset&amp;DOC_NAME=fat:reuters_qtrly_source_window.fat&amp;display_string=Audit&amp;DYN_ARGS=TRUE&amp;VAR:ID1=87154620&amp;VAR:RCODE=SCSI&amp;VAR:SDATE=20071299&amp;VAR:FREQ=Quarterly&amp;VAR:RELITEM=&amp;VAR:CURRENCY=&amp;VAR:CURRSOURCE=EXSH","ARE&amp;VAR:NATFREQ=QUARTERLY&amp;VAR:RFIELD=FINALIZED&amp;VAR:DB_TYPE=&amp;VAR:UNITS=M&amp;window=popup&amp;width=450&amp;height=300&amp;START_MAXIMIZED=FALSE"}</definedName>
    <definedName name="_86__FDSAUDITLINK__" localSheetId="7" hidden="1">{"fdsup://IBCentral/FAT Viewer?action=UPDATE&amp;creator=factset&amp;DOC_NAME=fat:reuters_qtrly_source_window.fat&amp;display_string=Audit&amp;DYN_ARGS=TRUE&amp;VAR:ID1=87154620&amp;VAR:RCODE=SCSI&amp;VAR:SDATE=20071299&amp;VAR:FREQ=Quarterly&amp;VAR:RELITEM=&amp;VAR:CURRENCY=&amp;VAR:CURRSOURCE=EXSH","ARE&amp;VAR:NATFREQ=QUARTERLY&amp;VAR:RFIELD=FINALIZED&amp;VAR:DB_TYPE=&amp;VAR:UNITS=M&amp;window=popup&amp;width=450&amp;height=300&amp;START_MAXIMIZED=FALSE"}</definedName>
    <definedName name="_86__FDSAUDITLINK__" localSheetId="6" hidden="1">{"fdsup://IBCentral/FAT Viewer?action=UPDATE&amp;creator=factset&amp;DOC_NAME=fat:reuters_qtrly_source_window.fat&amp;display_string=Audit&amp;DYN_ARGS=TRUE&amp;VAR:ID1=87154620&amp;VAR:RCODE=SCSI&amp;VAR:SDATE=20071299&amp;VAR:FREQ=Quarterly&amp;VAR:RELITEM=&amp;VAR:CURRENCY=&amp;VAR:CURRSOURCE=EXSH","ARE&amp;VAR:NATFREQ=QUARTERLY&amp;VAR:RFIELD=FINALIZED&amp;VAR:DB_TYPE=&amp;VAR:UNITS=M&amp;window=popup&amp;width=450&amp;height=300&amp;START_MAXIMIZED=FALSE"}</definedName>
    <definedName name="_86__FDSAUDITLINK__" localSheetId="11" hidden="1">{"fdsup://IBCentral/FAT Viewer?action=UPDATE&amp;creator=factset&amp;DOC_NAME=fat:reuters_qtrly_source_window.fat&amp;display_string=Audit&amp;DYN_ARGS=TRUE&amp;VAR:ID1=87154620&amp;VAR:RCODE=SCSI&amp;VAR:SDATE=20071299&amp;VAR:FREQ=Quarterly&amp;VAR:RELITEM=&amp;VAR:CURRENCY=&amp;VAR:CURRSOURCE=EXSH","ARE&amp;VAR:NATFREQ=QUARTERLY&amp;VAR:RFIELD=FINALIZED&amp;VAR:DB_TYPE=&amp;VAR:UNITS=M&amp;window=popup&amp;width=450&amp;height=300&amp;START_MAXIMIZED=FALSE"}</definedName>
    <definedName name="_86__FDSAUDITLINK__" localSheetId="8" hidden="1">{"fdsup://IBCentral/FAT Viewer?action=UPDATE&amp;creator=factset&amp;DOC_NAME=fat:reuters_qtrly_source_window.fat&amp;display_string=Audit&amp;DYN_ARGS=TRUE&amp;VAR:ID1=87154620&amp;VAR:RCODE=SCSI&amp;VAR:SDATE=20071299&amp;VAR:FREQ=Quarterly&amp;VAR:RELITEM=&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87154620&amp;VAR:RCODE=SCSI&amp;VAR:SDATE=20071299&amp;VAR:FREQ=Quarterly&amp;VAR:RELITEM=&amp;VAR:CURRENCY=&amp;VAR:CURRSOURCE=EXSH","ARE&amp;VAR:NATFREQ=QUARTERLY&amp;VAR:RFIELD=FINALIZED&amp;VAR:DB_TYPE=&amp;VAR:UNITS=M&amp;window=popup&amp;width=450&amp;height=300&amp;START_MAXIMIZED=FALSE"}</definedName>
    <definedName name="_87__FDSAUDITLINK__" localSheetId="9" hidden="1">{"fdsup://IBCentral/FAT Viewer?action=UPDATE&amp;creator=factset&amp;DOC_NAME=fat:reuters_qtrly_source_window.fat&amp;display_string=Audit&amp;DYN_ARGS=TRUE&amp;VAR:ID1=83568G10&amp;VAR:RCODE=STLD&amp;VAR:SDATE=20080399&amp;VAR:FREQ=Quarterly&amp;VAR:RELITEM=&amp;VAR:CURRENCY=&amp;VAR:CURRSOURCE=EXSH","ARE&amp;VAR:NATFREQ=QUARTERLY&amp;VAR:RFIELD=FINALIZED&amp;VAR:DB_TYPE=&amp;VAR:UNITS=M&amp;window=popup&amp;width=450&amp;height=300&amp;START_MAXIMIZED=FALSE"}</definedName>
    <definedName name="_87__FDSAUDITLINK__" localSheetId="10" hidden="1">{"fdsup://IBCentral/FAT Viewer?action=UPDATE&amp;creator=factset&amp;DOC_NAME=fat:reuters_qtrly_source_window.fat&amp;display_string=Audit&amp;DYN_ARGS=TRUE&amp;VAR:ID1=83568G10&amp;VAR:RCODE=STLD&amp;VAR:SDATE=20080399&amp;VAR:FREQ=Quarterly&amp;VAR:RELITEM=&amp;VAR:CURRENCY=&amp;VAR:CURRSOURCE=EXSH","ARE&amp;VAR:NATFREQ=QUARTERLY&amp;VAR:RFIELD=FINALIZED&amp;VAR:DB_TYPE=&amp;VAR:UNITS=M&amp;window=popup&amp;width=450&amp;height=300&amp;START_MAXIMIZED=FALSE"}</definedName>
    <definedName name="_87__FDSAUDITLINK__" localSheetId="7" hidden="1">{"fdsup://IBCentral/FAT Viewer?action=UPDATE&amp;creator=factset&amp;DOC_NAME=fat:reuters_qtrly_source_window.fat&amp;display_string=Audit&amp;DYN_ARGS=TRUE&amp;VAR:ID1=83568G10&amp;VAR:RCODE=STLD&amp;VAR:SDATE=20080399&amp;VAR:FREQ=Quarterly&amp;VAR:RELITEM=&amp;VAR:CURRENCY=&amp;VAR:CURRSOURCE=EXSH","ARE&amp;VAR:NATFREQ=QUARTERLY&amp;VAR:RFIELD=FINALIZED&amp;VAR:DB_TYPE=&amp;VAR:UNITS=M&amp;window=popup&amp;width=450&amp;height=300&amp;START_MAXIMIZED=FALSE"}</definedName>
    <definedName name="_87__FDSAUDITLINK__" localSheetId="6" hidden="1">{"fdsup://IBCentral/FAT Viewer?action=UPDATE&amp;creator=factset&amp;DOC_NAME=fat:reuters_qtrly_source_window.fat&amp;display_string=Audit&amp;DYN_ARGS=TRUE&amp;VAR:ID1=83568G10&amp;VAR:RCODE=STLD&amp;VAR:SDATE=20080399&amp;VAR:FREQ=Quarterly&amp;VAR:RELITEM=&amp;VAR:CURRENCY=&amp;VAR:CURRSOURCE=EXSH","ARE&amp;VAR:NATFREQ=QUARTERLY&amp;VAR:RFIELD=FINALIZED&amp;VAR:DB_TYPE=&amp;VAR:UNITS=M&amp;window=popup&amp;width=450&amp;height=300&amp;START_MAXIMIZED=FALSE"}</definedName>
    <definedName name="_87__FDSAUDITLINK__" localSheetId="11" hidden="1">{"fdsup://IBCentral/FAT Viewer?action=UPDATE&amp;creator=factset&amp;DOC_NAME=fat:reuters_qtrly_source_window.fat&amp;display_string=Audit&amp;DYN_ARGS=TRUE&amp;VAR:ID1=83568G10&amp;VAR:RCODE=STLD&amp;VAR:SDATE=20080399&amp;VAR:FREQ=Quarterly&amp;VAR:RELITEM=&amp;VAR:CURRENCY=&amp;VAR:CURRSOURCE=EXSH","ARE&amp;VAR:NATFREQ=QUARTERLY&amp;VAR:RFIELD=FINALIZED&amp;VAR:DB_TYPE=&amp;VAR:UNITS=M&amp;window=popup&amp;width=450&amp;height=300&amp;START_MAXIMIZED=FALSE"}</definedName>
    <definedName name="_87__FDSAUDITLINK__" localSheetId="8" hidden="1">{"fdsup://IBCentral/FAT Viewer?action=UPDATE&amp;creator=factset&amp;DOC_NAME=fat:reuters_qtrly_source_window.fat&amp;display_string=Audit&amp;DYN_ARGS=TRUE&amp;VAR:ID1=83568G10&amp;VAR:RCODE=STLD&amp;VAR:SDATE=20080399&amp;VAR:FREQ=Quarterly&amp;VAR:RELITEM=&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83568G10&amp;VAR:RCODE=STLD&amp;VAR:SDATE=20080399&amp;VAR:FREQ=Quarterly&amp;VAR:RELITEM=&amp;VAR:CURRENCY=&amp;VAR:CURRSOURCE=EXSH","ARE&amp;VAR:NATFREQ=QUARTERLY&amp;VAR:RFIELD=FINALIZED&amp;VAR:DB_TYPE=&amp;VAR:UNITS=M&amp;window=popup&amp;width=450&amp;height=300&amp;START_MAXIMIZED=FALSE"}</definedName>
    <definedName name="_88__FDSAUDITLINK__" localSheetId="9" hidden="1">{"fdsup://IBCentral/FAT Viewer?action=UPDATE&amp;creator=factset&amp;DOC_NAME=fat:reuters_qtrly_source_window.fat&amp;display_string=Audit&amp;DYN_ARGS=TRUE&amp;VAR:ID1=83568G10&amp;VAR:RCODE=SCSI&amp;VAR:SDATE=20080399&amp;VAR:FREQ=Quarterly&amp;VAR:RELITEM=&amp;VAR:CURRENCY=&amp;VAR:CURRSOURCE=EXSH","ARE&amp;VAR:NATFREQ=QUARTERLY&amp;VAR:RFIELD=FINALIZED&amp;VAR:DB_TYPE=&amp;VAR:UNITS=M&amp;window=popup&amp;width=450&amp;height=300&amp;START_MAXIMIZED=FALSE"}</definedName>
    <definedName name="_88__FDSAUDITLINK__" localSheetId="10" hidden="1">{"fdsup://IBCentral/FAT Viewer?action=UPDATE&amp;creator=factset&amp;DOC_NAME=fat:reuters_qtrly_source_window.fat&amp;display_string=Audit&amp;DYN_ARGS=TRUE&amp;VAR:ID1=83568G10&amp;VAR:RCODE=SCSI&amp;VAR:SDATE=20080399&amp;VAR:FREQ=Quarterly&amp;VAR:RELITEM=&amp;VAR:CURRENCY=&amp;VAR:CURRSOURCE=EXSH","ARE&amp;VAR:NATFREQ=QUARTERLY&amp;VAR:RFIELD=FINALIZED&amp;VAR:DB_TYPE=&amp;VAR:UNITS=M&amp;window=popup&amp;width=450&amp;height=300&amp;START_MAXIMIZED=FALSE"}</definedName>
    <definedName name="_88__FDSAUDITLINK__" localSheetId="7" hidden="1">{"fdsup://IBCentral/FAT Viewer?action=UPDATE&amp;creator=factset&amp;DOC_NAME=fat:reuters_qtrly_source_window.fat&amp;display_string=Audit&amp;DYN_ARGS=TRUE&amp;VAR:ID1=83568G10&amp;VAR:RCODE=SCSI&amp;VAR:SDATE=20080399&amp;VAR:FREQ=Quarterly&amp;VAR:RELITEM=&amp;VAR:CURRENCY=&amp;VAR:CURRSOURCE=EXSH","ARE&amp;VAR:NATFREQ=QUARTERLY&amp;VAR:RFIELD=FINALIZED&amp;VAR:DB_TYPE=&amp;VAR:UNITS=M&amp;window=popup&amp;width=450&amp;height=300&amp;START_MAXIMIZED=FALSE"}</definedName>
    <definedName name="_88__FDSAUDITLINK__" localSheetId="6" hidden="1">{"fdsup://IBCentral/FAT Viewer?action=UPDATE&amp;creator=factset&amp;DOC_NAME=fat:reuters_qtrly_source_window.fat&amp;display_string=Audit&amp;DYN_ARGS=TRUE&amp;VAR:ID1=83568G10&amp;VAR:RCODE=SCSI&amp;VAR:SDATE=20080399&amp;VAR:FREQ=Quarterly&amp;VAR:RELITEM=&amp;VAR:CURRENCY=&amp;VAR:CURRSOURCE=EXSH","ARE&amp;VAR:NATFREQ=QUARTERLY&amp;VAR:RFIELD=FINALIZED&amp;VAR:DB_TYPE=&amp;VAR:UNITS=M&amp;window=popup&amp;width=450&amp;height=300&amp;START_MAXIMIZED=FALSE"}</definedName>
    <definedName name="_88__FDSAUDITLINK__" localSheetId="11" hidden="1">{"fdsup://IBCentral/FAT Viewer?action=UPDATE&amp;creator=factset&amp;DOC_NAME=fat:reuters_qtrly_source_window.fat&amp;display_string=Audit&amp;DYN_ARGS=TRUE&amp;VAR:ID1=83568G10&amp;VAR:RCODE=SCSI&amp;VAR:SDATE=20080399&amp;VAR:FREQ=Quarterly&amp;VAR:RELITEM=&amp;VAR:CURRENCY=&amp;VAR:CURRSOURCE=EXSH","ARE&amp;VAR:NATFREQ=QUARTERLY&amp;VAR:RFIELD=FINALIZED&amp;VAR:DB_TYPE=&amp;VAR:UNITS=M&amp;window=popup&amp;width=450&amp;height=300&amp;START_MAXIMIZED=FALSE"}</definedName>
    <definedName name="_88__FDSAUDITLINK__" localSheetId="8" hidden="1">{"fdsup://IBCentral/FAT Viewer?action=UPDATE&amp;creator=factset&amp;DOC_NAME=fat:reuters_qtrly_source_window.fat&amp;display_string=Audit&amp;DYN_ARGS=TRUE&amp;VAR:ID1=83568G10&amp;VAR:RCODE=SCSI&amp;VAR:SDATE=20080399&amp;VAR:FREQ=Quarterly&amp;VAR:RELITEM=&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83568G10&amp;VAR:RCODE=SCSI&amp;VAR:SDATE=20080399&amp;VAR:FREQ=Quarterly&amp;VAR:RELITEM=&amp;VAR:CURRENCY=&amp;VAR:CURRSOURCE=EXSH","ARE&amp;VAR:NATFREQ=QUARTERLY&amp;VAR:RFIELD=FINALIZED&amp;VAR:DB_TYPE=&amp;VAR:UNITS=M&amp;window=popup&amp;width=450&amp;height=300&amp;START_MAXIMIZED=FALSE"}</definedName>
    <definedName name="_89__FDSAUDITLINK__" localSheetId="9" hidden="1">{"fdsup://IBCentral/FAT Viewer?action=UPDATE&amp;creator=factset&amp;DOC_NAME=fat:reuters_qtrly_source_window.fat&amp;display_string=Audit&amp;DYN_ARGS=TRUE&amp;VAR:ID1=20741010&amp;VAR:RCODE=STLD&amp;VAR:SDATE=20080399&amp;VAR:FREQ=Quarterly&amp;VAR:RELITEM=&amp;VAR:CURRENCY=&amp;VAR:CURRSOURCE=EXSH","ARE&amp;VAR:NATFREQ=QUARTERLY&amp;VAR:RFIELD=FINALIZED&amp;VAR:DB_TYPE=&amp;VAR:UNITS=M&amp;window=popup&amp;width=450&amp;height=300&amp;START_MAXIMIZED=FALSE"}</definedName>
    <definedName name="_89__FDSAUDITLINK__" localSheetId="10" hidden="1">{"fdsup://IBCentral/FAT Viewer?action=UPDATE&amp;creator=factset&amp;DOC_NAME=fat:reuters_qtrly_source_window.fat&amp;display_string=Audit&amp;DYN_ARGS=TRUE&amp;VAR:ID1=20741010&amp;VAR:RCODE=STLD&amp;VAR:SDATE=20080399&amp;VAR:FREQ=Quarterly&amp;VAR:RELITEM=&amp;VAR:CURRENCY=&amp;VAR:CURRSOURCE=EXSH","ARE&amp;VAR:NATFREQ=QUARTERLY&amp;VAR:RFIELD=FINALIZED&amp;VAR:DB_TYPE=&amp;VAR:UNITS=M&amp;window=popup&amp;width=450&amp;height=300&amp;START_MAXIMIZED=FALSE"}</definedName>
    <definedName name="_89__FDSAUDITLINK__" localSheetId="7" hidden="1">{"fdsup://IBCentral/FAT Viewer?action=UPDATE&amp;creator=factset&amp;DOC_NAME=fat:reuters_qtrly_source_window.fat&amp;display_string=Audit&amp;DYN_ARGS=TRUE&amp;VAR:ID1=20741010&amp;VAR:RCODE=STLD&amp;VAR:SDATE=20080399&amp;VAR:FREQ=Quarterly&amp;VAR:RELITEM=&amp;VAR:CURRENCY=&amp;VAR:CURRSOURCE=EXSH","ARE&amp;VAR:NATFREQ=QUARTERLY&amp;VAR:RFIELD=FINALIZED&amp;VAR:DB_TYPE=&amp;VAR:UNITS=M&amp;window=popup&amp;width=450&amp;height=300&amp;START_MAXIMIZED=FALSE"}</definedName>
    <definedName name="_89__FDSAUDITLINK__" localSheetId="6" hidden="1">{"fdsup://IBCentral/FAT Viewer?action=UPDATE&amp;creator=factset&amp;DOC_NAME=fat:reuters_qtrly_source_window.fat&amp;display_string=Audit&amp;DYN_ARGS=TRUE&amp;VAR:ID1=20741010&amp;VAR:RCODE=STLD&amp;VAR:SDATE=20080399&amp;VAR:FREQ=Quarterly&amp;VAR:RELITEM=&amp;VAR:CURRENCY=&amp;VAR:CURRSOURCE=EXSH","ARE&amp;VAR:NATFREQ=QUARTERLY&amp;VAR:RFIELD=FINALIZED&amp;VAR:DB_TYPE=&amp;VAR:UNITS=M&amp;window=popup&amp;width=450&amp;height=300&amp;START_MAXIMIZED=FALSE"}</definedName>
    <definedName name="_89__FDSAUDITLINK__" localSheetId="11" hidden="1">{"fdsup://IBCentral/FAT Viewer?action=UPDATE&amp;creator=factset&amp;DOC_NAME=fat:reuters_qtrly_source_window.fat&amp;display_string=Audit&amp;DYN_ARGS=TRUE&amp;VAR:ID1=20741010&amp;VAR:RCODE=STLD&amp;VAR:SDATE=20080399&amp;VAR:FREQ=Quarterly&amp;VAR:RELITEM=&amp;VAR:CURRENCY=&amp;VAR:CURRSOURCE=EXSH","ARE&amp;VAR:NATFREQ=QUARTERLY&amp;VAR:RFIELD=FINALIZED&amp;VAR:DB_TYPE=&amp;VAR:UNITS=M&amp;window=popup&amp;width=450&amp;height=300&amp;START_MAXIMIZED=FALSE"}</definedName>
    <definedName name="_89__FDSAUDITLINK__" localSheetId="8" hidden="1">{"fdsup://IBCentral/FAT Viewer?action=UPDATE&amp;creator=factset&amp;DOC_NAME=fat:reuters_qtrly_source_window.fat&amp;display_string=Audit&amp;DYN_ARGS=TRUE&amp;VAR:ID1=20741010&amp;VAR:RCODE=STLD&amp;VAR:SDATE=20080399&amp;VAR:FREQ=Quarterly&amp;VAR:RELITEM=&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20741010&amp;VAR:RCODE=STLD&amp;VAR:SDATE=20080399&amp;VAR:FREQ=Quarterly&amp;VAR:RELITEM=&amp;VAR:CURRENCY=&amp;VAR:CURRSOURCE=EXSH","ARE&amp;VAR:NATFREQ=QUARTERLY&amp;VAR:RFIELD=FINALIZED&amp;VAR:DB_TYPE=&amp;VAR:UNITS=M&amp;window=popup&amp;width=450&amp;height=300&amp;START_MAXIMIZED=FALSE"}</definedName>
    <definedName name="_89_8_0R" localSheetId="9">[19]Acquiror!#REF!</definedName>
    <definedName name="_89_8_0R">#REF!</definedName>
    <definedName name="_9_.__Gross_inc_gro">#REF!</definedName>
    <definedName name="_9__FDSAUDITLINK__" localSheetId="9"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15"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10"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16"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7"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6"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11"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8"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localSheetId="5" hidden="1">{"fdsup://Directions/FactSet Auditing Viewer?action=AUDIT_VALUE&amp;DB=129&amp;ID1=59509C10&amp;VALUEID=02001&amp;SDATE=201103&amp;PERIODTYPE=QTR_STD&amp;SCFT=3&amp;window=popup_no_bar&amp;width=385&amp;height=120&amp;START_MAXIMIZED=FALSE&amp;creator=factset&amp;display_string=Audit"}</definedName>
    <definedName name="_9__FDSAUDITLINK__" hidden="1">{"fdsup://Directions/FactSet Auditing Viewer?action=AUDIT_VALUE&amp;DB=129&amp;ID1=59509C10&amp;VALUEID=02001&amp;SDATE=201103&amp;PERIODTYPE=QTR_STD&amp;SCFT=3&amp;window=popup_no_bar&amp;width=385&amp;height=120&amp;START_MAXIMIZED=FALSE&amp;creator=factset&amp;display_string=Audit"}</definedName>
    <definedName name="_9_0All.Colu" localSheetId="9">[20]Acquiror!#REF!</definedName>
    <definedName name="_9_0All.Colu">#REF!</definedName>
    <definedName name="_9_0Depende" localSheetId="9">[19]Acquiror!#REF!,[19]Acquiror!#REF!,[19]Acquiror!#REF!</definedName>
    <definedName name="_9_0Depende">#REF!,#REF!,#REF!</definedName>
    <definedName name="_90__FDSAUDITLINK__" localSheetId="9" hidden="1">{"fdsup://IBCentral/FAT Viewer?action=UPDATE&amp;creator=factset&amp;DOC_NAME=fat:reuters_qtrly_source_window.fat&amp;display_string=Audit&amp;DYN_ARGS=TRUE&amp;VAR:ID1=20741010&amp;VAR:RCODE=SCSI&amp;VAR:SDATE=20080399&amp;VAR:FREQ=Quarterly&amp;VAR:RELITEM=&amp;VAR:CURRENCY=&amp;VAR:CURRSOURCE=EXSH","ARE&amp;VAR:NATFREQ=QUARTERLY&amp;VAR:RFIELD=FINALIZED&amp;VAR:DB_TYPE=&amp;VAR:UNITS=M&amp;window=popup&amp;width=450&amp;height=300&amp;START_MAXIMIZED=FALSE"}</definedName>
    <definedName name="_90__FDSAUDITLINK__" localSheetId="10" hidden="1">{"fdsup://IBCentral/FAT Viewer?action=UPDATE&amp;creator=factset&amp;DOC_NAME=fat:reuters_qtrly_source_window.fat&amp;display_string=Audit&amp;DYN_ARGS=TRUE&amp;VAR:ID1=20741010&amp;VAR:RCODE=SCSI&amp;VAR:SDATE=20080399&amp;VAR:FREQ=Quarterly&amp;VAR:RELITEM=&amp;VAR:CURRENCY=&amp;VAR:CURRSOURCE=EXSH","ARE&amp;VAR:NATFREQ=QUARTERLY&amp;VAR:RFIELD=FINALIZED&amp;VAR:DB_TYPE=&amp;VAR:UNITS=M&amp;window=popup&amp;width=450&amp;height=300&amp;START_MAXIMIZED=FALSE"}</definedName>
    <definedName name="_90__FDSAUDITLINK__" localSheetId="7" hidden="1">{"fdsup://IBCentral/FAT Viewer?action=UPDATE&amp;creator=factset&amp;DOC_NAME=fat:reuters_qtrly_source_window.fat&amp;display_string=Audit&amp;DYN_ARGS=TRUE&amp;VAR:ID1=20741010&amp;VAR:RCODE=SCSI&amp;VAR:SDATE=20080399&amp;VAR:FREQ=Quarterly&amp;VAR:RELITEM=&amp;VAR:CURRENCY=&amp;VAR:CURRSOURCE=EXSH","ARE&amp;VAR:NATFREQ=QUARTERLY&amp;VAR:RFIELD=FINALIZED&amp;VAR:DB_TYPE=&amp;VAR:UNITS=M&amp;window=popup&amp;width=450&amp;height=300&amp;START_MAXIMIZED=FALSE"}</definedName>
    <definedName name="_90__FDSAUDITLINK__" localSheetId="6" hidden="1">{"fdsup://IBCentral/FAT Viewer?action=UPDATE&amp;creator=factset&amp;DOC_NAME=fat:reuters_qtrly_source_window.fat&amp;display_string=Audit&amp;DYN_ARGS=TRUE&amp;VAR:ID1=20741010&amp;VAR:RCODE=SCSI&amp;VAR:SDATE=20080399&amp;VAR:FREQ=Quarterly&amp;VAR:RELITEM=&amp;VAR:CURRENCY=&amp;VAR:CURRSOURCE=EXSH","ARE&amp;VAR:NATFREQ=QUARTERLY&amp;VAR:RFIELD=FINALIZED&amp;VAR:DB_TYPE=&amp;VAR:UNITS=M&amp;window=popup&amp;width=450&amp;height=300&amp;START_MAXIMIZED=FALSE"}</definedName>
    <definedName name="_90__FDSAUDITLINK__" localSheetId="11" hidden="1">{"fdsup://IBCentral/FAT Viewer?action=UPDATE&amp;creator=factset&amp;DOC_NAME=fat:reuters_qtrly_source_window.fat&amp;display_string=Audit&amp;DYN_ARGS=TRUE&amp;VAR:ID1=20741010&amp;VAR:RCODE=SCSI&amp;VAR:SDATE=20080399&amp;VAR:FREQ=Quarterly&amp;VAR:RELITEM=&amp;VAR:CURRENCY=&amp;VAR:CURRSOURCE=EXSH","ARE&amp;VAR:NATFREQ=QUARTERLY&amp;VAR:RFIELD=FINALIZED&amp;VAR:DB_TYPE=&amp;VAR:UNITS=M&amp;window=popup&amp;width=450&amp;height=300&amp;START_MAXIMIZED=FALSE"}</definedName>
    <definedName name="_90__FDSAUDITLINK__" localSheetId="8" hidden="1">{"fdsup://IBCentral/FAT Viewer?action=UPDATE&amp;creator=factset&amp;DOC_NAME=fat:reuters_qtrly_source_window.fat&amp;display_string=Audit&amp;DYN_ARGS=TRUE&amp;VAR:ID1=20741010&amp;VAR:RCODE=SCSI&amp;VAR:SDATE=20080399&amp;VAR:FREQ=Quarterly&amp;VAR:RELITEM=&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20741010&amp;VAR:RCODE=SCSI&amp;VAR:SDATE=20080399&amp;VAR:FREQ=Quarterly&amp;VAR:RELITEM=&amp;VAR:CURRENCY=&amp;VAR:CURRSOURCE=EXSH","ARE&amp;VAR:NATFREQ=QUARTERLY&amp;VAR:RFIELD=FINALIZED&amp;VAR:DB_TYPE=&amp;VAR:UNITS=M&amp;window=popup&amp;width=450&amp;height=300&amp;START_MAXIMIZED=FALSE"}</definedName>
    <definedName name="_90_8_0R" localSheetId="9">[19]Acquiror!#REF!</definedName>
    <definedName name="_90_8_0R">#REF!</definedName>
    <definedName name="_91__FDSAUDITLINK__" localSheetId="9" hidden="1">{"fdsup://IBCentral/FAT Viewer?action=UPDATE&amp;creator=factset&amp;DOC_NAME=fat:reuters_qtrly_source_window.fat&amp;display_string=Audit&amp;DYN_ARGS=TRUE&amp;VAR:ID1=49460W20&amp;VAR:RCODE=STLD&amp;VAR:SDATE=20080399&amp;VAR:FREQ=Quarterly&amp;VAR:RELITEM=&amp;VAR:CURRENCY=&amp;VAR:CURRSOURCE=EXSH","ARE&amp;VAR:NATFREQ=QUARTERLY&amp;VAR:RFIELD=FINALIZED&amp;VAR:DB_TYPE=&amp;VAR:UNITS=M&amp;window=popup&amp;width=450&amp;height=300&amp;START_MAXIMIZED=FALSE"}</definedName>
    <definedName name="_91__FDSAUDITLINK__" localSheetId="10" hidden="1">{"fdsup://IBCentral/FAT Viewer?action=UPDATE&amp;creator=factset&amp;DOC_NAME=fat:reuters_qtrly_source_window.fat&amp;display_string=Audit&amp;DYN_ARGS=TRUE&amp;VAR:ID1=49460W20&amp;VAR:RCODE=STLD&amp;VAR:SDATE=20080399&amp;VAR:FREQ=Quarterly&amp;VAR:RELITEM=&amp;VAR:CURRENCY=&amp;VAR:CURRSOURCE=EXSH","ARE&amp;VAR:NATFREQ=QUARTERLY&amp;VAR:RFIELD=FINALIZED&amp;VAR:DB_TYPE=&amp;VAR:UNITS=M&amp;window=popup&amp;width=450&amp;height=300&amp;START_MAXIMIZED=FALSE"}</definedName>
    <definedName name="_91__FDSAUDITLINK__" localSheetId="7" hidden="1">{"fdsup://IBCentral/FAT Viewer?action=UPDATE&amp;creator=factset&amp;DOC_NAME=fat:reuters_qtrly_source_window.fat&amp;display_string=Audit&amp;DYN_ARGS=TRUE&amp;VAR:ID1=49460W20&amp;VAR:RCODE=STLD&amp;VAR:SDATE=20080399&amp;VAR:FREQ=Quarterly&amp;VAR:RELITEM=&amp;VAR:CURRENCY=&amp;VAR:CURRSOURCE=EXSH","ARE&amp;VAR:NATFREQ=QUARTERLY&amp;VAR:RFIELD=FINALIZED&amp;VAR:DB_TYPE=&amp;VAR:UNITS=M&amp;window=popup&amp;width=450&amp;height=300&amp;START_MAXIMIZED=FALSE"}</definedName>
    <definedName name="_91__FDSAUDITLINK__" localSheetId="6" hidden="1">{"fdsup://IBCentral/FAT Viewer?action=UPDATE&amp;creator=factset&amp;DOC_NAME=fat:reuters_qtrly_source_window.fat&amp;display_string=Audit&amp;DYN_ARGS=TRUE&amp;VAR:ID1=49460W20&amp;VAR:RCODE=STLD&amp;VAR:SDATE=20080399&amp;VAR:FREQ=Quarterly&amp;VAR:RELITEM=&amp;VAR:CURRENCY=&amp;VAR:CURRSOURCE=EXSH","ARE&amp;VAR:NATFREQ=QUARTERLY&amp;VAR:RFIELD=FINALIZED&amp;VAR:DB_TYPE=&amp;VAR:UNITS=M&amp;window=popup&amp;width=450&amp;height=300&amp;START_MAXIMIZED=FALSE"}</definedName>
    <definedName name="_91__FDSAUDITLINK__" localSheetId="11" hidden="1">{"fdsup://IBCentral/FAT Viewer?action=UPDATE&amp;creator=factset&amp;DOC_NAME=fat:reuters_qtrly_source_window.fat&amp;display_string=Audit&amp;DYN_ARGS=TRUE&amp;VAR:ID1=49460W20&amp;VAR:RCODE=STLD&amp;VAR:SDATE=20080399&amp;VAR:FREQ=Quarterly&amp;VAR:RELITEM=&amp;VAR:CURRENCY=&amp;VAR:CURRSOURCE=EXSH","ARE&amp;VAR:NATFREQ=QUARTERLY&amp;VAR:RFIELD=FINALIZED&amp;VAR:DB_TYPE=&amp;VAR:UNITS=M&amp;window=popup&amp;width=450&amp;height=300&amp;START_MAXIMIZED=FALSE"}</definedName>
    <definedName name="_91__FDSAUDITLINK__" localSheetId="8" hidden="1">{"fdsup://IBCentral/FAT Viewer?action=UPDATE&amp;creator=factset&amp;DOC_NAME=fat:reuters_qtrly_source_window.fat&amp;display_string=Audit&amp;DYN_ARGS=TRUE&amp;VAR:ID1=49460W20&amp;VAR:RCODE=STLD&amp;VAR:SDATE=20080399&amp;VAR:FREQ=Quarterly&amp;VAR:RELITEM=&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49460W20&amp;VAR:RCODE=STLD&amp;VAR:SDATE=20080399&amp;VAR:FREQ=Quarterly&amp;VAR:RELITEM=&amp;VAR:CURRENCY=&amp;VAR:CURRSOURCE=EXSH","ARE&amp;VAR:NATFREQ=QUARTERLY&amp;VAR:RFIELD=FINALIZED&amp;VAR:DB_TYPE=&amp;VAR:UNITS=M&amp;window=popup&amp;width=450&amp;height=300&amp;START_MAXIMIZED=FALSE"}</definedName>
    <definedName name="_91_8_0R" localSheetId="9">[19]Acquiror!#REF!</definedName>
    <definedName name="_91_8_0R">#REF!</definedName>
    <definedName name="_92__FDSAUDITLINK__" localSheetId="9" hidden="1">{"fdsup://IBCentral/FAT Viewer?action=UPDATE&amp;creator=factset&amp;DOC_NAME=fat:reuters_qtrly_source_window.fat&amp;display_string=Audit&amp;DYN_ARGS=TRUE&amp;VAR:ID1=49460W20&amp;VAR:RCODE=SCSI&amp;VAR:SDATE=20080399&amp;VAR:FREQ=Quarterly&amp;VAR:RELITEM=&amp;VAR:CURRENCY=&amp;VAR:CURRSOURCE=EXSH","ARE&amp;VAR:NATFREQ=QUARTERLY&amp;VAR:RFIELD=FINALIZED&amp;VAR:DB_TYPE=&amp;VAR:UNITS=M&amp;window=popup&amp;width=450&amp;height=300&amp;START_MAXIMIZED=FALSE"}</definedName>
    <definedName name="_92__FDSAUDITLINK__" localSheetId="10" hidden="1">{"fdsup://IBCentral/FAT Viewer?action=UPDATE&amp;creator=factset&amp;DOC_NAME=fat:reuters_qtrly_source_window.fat&amp;display_string=Audit&amp;DYN_ARGS=TRUE&amp;VAR:ID1=49460W20&amp;VAR:RCODE=SCSI&amp;VAR:SDATE=20080399&amp;VAR:FREQ=Quarterly&amp;VAR:RELITEM=&amp;VAR:CURRENCY=&amp;VAR:CURRSOURCE=EXSH","ARE&amp;VAR:NATFREQ=QUARTERLY&amp;VAR:RFIELD=FINALIZED&amp;VAR:DB_TYPE=&amp;VAR:UNITS=M&amp;window=popup&amp;width=450&amp;height=300&amp;START_MAXIMIZED=FALSE"}</definedName>
    <definedName name="_92__FDSAUDITLINK__" localSheetId="7" hidden="1">{"fdsup://IBCentral/FAT Viewer?action=UPDATE&amp;creator=factset&amp;DOC_NAME=fat:reuters_qtrly_source_window.fat&amp;display_string=Audit&amp;DYN_ARGS=TRUE&amp;VAR:ID1=49460W20&amp;VAR:RCODE=SCSI&amp;VAR:SDATE=20080399&amp;VAR:FREQ=Quarterly&amp;VAR:RELITEM=&amp;VAR:CURRENCY=&amp;VAR:CURRSOURCE=EXSH","ARE&amp;VAR:NATFREQ=QUARTERLY&amp;VAR:RFIELD=FINALIZED&amp;VAR:DB_TYPE=&amp;VAR:UNITS=M&amp;window=popup&amp;width=450&amp;height=300&amp;START_MAXIMIZED=FALSE"}</definedName>
    <definedName name="_92__FDSAUDITLINK__" localSheetId="6" hidden="1">{"fdsup://IBCentral/FAT Viewer?action=UPDATE&amp;creator=factset&amp;DOC_NAME=fat:reuters_qtrly_source_window.fat&amp;display_string=Audit&amp;DYN_ARGS=TRUE&amp;VAR:ID1=49460W20&amp;VAR:RCODE=SCSI&amp;VAR:SDATE=20080399&amp;VAR:FREQ=Quarterly&amp;VAR:RELITEM=&amp;VAR:CURRENCY=&amp;VAR:CURRSOURCE=EXSH","ARE&amp;VAR:NATFREQ=QUARTERLY&amp;VAR:RFIELD=FINALIZED&amp;VAR:DB_TYPE=&amp;VAR:UNITS=M&amp;window=popup&amp;width=450&amp;height=300&amp;START_MAXIMIZED=FALSE"}</definedName>
    <definedName name="_92__FDSAUDITLINK__" localSheetId="11" hidden="1">{"fdsup://IBCentral/FAT Viewer?action=UPDATE&amp;creator=factset&amp;DOC_NAME=fat:reuters_qtrly_source_window.fat&amp;display_string=Audit&amp;DYN_ARGS=TRUE&amp;VAR:ID1=49460W20&amp;VAR:RCODE=SCSI&amp;VAR:SDATE=20080399&amp;VAR:FREQ=Quarterly&amp;VAR:RELITEM=&amp;VAR:CURRENCY=&amp;VAR:CURRSOURCE=EXSH","ARE&amp;VAR:NATFREQ=QUARTERLY&amp;VAR:RFIELD=FINALIZED&amp;VAR:DB_TYPE=&amp;VAR:UNITS=M&amp;window=popup&amp;width=450&amp;height=300&amp;START_MAXIMIZED=FALSE"}</definedName>
    <definedName name="_92__FDSAUDITLINK__" localSheetId="8" hidden="1">{"fdsup://IBCentral/FAT Viewer?action=UPDATE&amp;creator=factset&amp;DOC_NAME=fat:reuters_qtrly_source_window.fat&amp;display_string=Audit&amp;DYN_ARGS=TRUE&amp;VAR:ID1=49460W20&amp;VAR:RCODE=SCSI&amp;VAR:SDATE=20080399&amp;VAR:FREQ=Quarterly&amp;VAR:RELITEM=&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49460W20&amp;VAR:RCODE=SCSI&amp;VAR:SDATE=20080399&amp;VAR:FREQ=Quarterly&amp;VAR:RELITEM=&amp;VAR:CURRENCY=&amp;VAR:CURRSOURCE=EXSH","ARE&amp;VAR:NATFREQ=QUARTERLY&amp;VAR:RFIELD=FINALIZED&amp;VAR:DB_TYPE=&amp;VAR:UNITS=M&amp;window=popup&amp;width=450&amp;height=300&amp;START_MAXIMIZED=FALSE"}</definedName>
    <definedName name="_92_8_0R" localSheetId="9">[19]Acquiror!#REF!</definedName>
    <definedName name="_92_8_0R">#REF!</definedName>
    <definedName name="_93__FDSAUDITLINK__" localSheetId="9" hidden="1">{"fdsup://IBCentral/FAT Viewer?action=UPDATE&amp;creator=factset&amp;DOC_NAME=fat:reuters_qtrly_source_window.fat&amp;display_string=Audit&amp;DYN_ARGS=TRUE&amp;VAR:ID1=45798520&amp;VAR:RCODE=STLD&amp;VAR:SDATE=20071299&amp;VAR:FREQ=Quarterly&amp;VAR:RELITEM=&amp;VAR:CURRENCY=&amp;VAR:CURRSOURCE=EXSH","ARE&amp;VAR:NATFREQ=QUARTERLY&amp;VAR:RFIELD=FINALIZED&amp;VAR:DB_TYPE=&amp;VAR:UNITS=M&amp;window=popup&amp;width=450&amp;height=300&amp;START_MAXIMIZED=FALSE"}</definedName>
    <definedName name="_93__FDSAUDITLINK__" localSheetId="10" hidden="1">{"fdsup://IBCentral/FAT Viewer?action=UPDATE&amp;creator=factset&amp;DOC_NAME=fat:reuters_qtrly_source_window.fat&amp;display_string=Audit&amp;DYN_ARGS=TRUE&amp;VAR:ID1=45798520&amp;VAR:RCODE=STLD&amp;VAR:SDATE=20071299&amp;VAR:FREQ=Quarterly&amp;VAR:RELITEM=&amp;VAR:CURRENCY=&amp;VAR:CURRSOURCE=EXSH","ARE&amp;VAR:NATFREQ=QUARTERLY&amp;VAR:RFIELD=FINALIZED&amp;VAR:DB_TYPE=&amp;VAR:UNITS=M&amp;window=popup&amp;width=450&amp;height=300&amp;START_MAXIMIZED=FALSE"}</definedName>
    <definedName name="_93__FDSAUDITLINK__" localSheetId="7" hidden="1">{"fdsup://IBCentral/FAT Viewer?action=UPDATE&amp;creator=factset&amp;DOC_NAME=fat:reuters_qtrly_source_window.fat&amp;display_string=Audit&amp;DYN_ARGS=TRUE&amp;VAR:ID1=45798520&amp;VAR:RCODE=STLD&amp;VAR:SDATE=20071299&amp;VAR:FREQ=Quarterly&amp;VAR:RELITEM=&amp;VAR:CURRENCY=&amp;VAR:CURRSOURCE=EXSH","ARE&amp;VAR:NATFREQ=QUARTERLY&amp;VAR:RFIELD=FINALIZED&amp;VAR:DB_TYPE=&amp;VAR:UNITS=M&amp;window=popup&amp;width=450&amp;height=300&amp;START_MAXIMIZED=FALSE"}</definedName>
    <definedName name="_93__FDSAUDITLINK__" localSheetId="6" hidden="1">{"fdsup://IBCentral/FAT Viewer?action=UPDATE&amp;creator=factset&amp;DOC_NAME=fat:reuters_qtrly_source_window.fat&amp;display_string=Audit&amp;DYN_ARGS=TRUE&amp;VAR:ID1=45798520&amp;VAR:RCODE=STLD&amp;VAR:SDATE=20071299&amp;VAR:FREQ=Quarterly&amp;VAR:RELITEM=&amp;VAR:CURRENCY=&amp;VAR:CURRSOURCE=EXSH","ARE&amp;VAR:NATFREQ=QUARTERLY&amp;VAR:RFIELD=FINALIZED&amp;VAR:DB_TYPE=&amp;VAR:UNITS=M&amp;window=popup&amp;width=450&amp;height=300&amp;START_MAXIMIZED=FALSE"}</definedName>
    <definedName name="_93__FDSAUDITLINK__" localSheetId="11" hidden="1">{"fdsup://IBCentral/FAT Viewer?action=UPDATE&amp;creator=factset&amp;DOC_NAME=fat:reuters_qtrly_source_window.fat&amp;display_string=Audit&amp;DYN_ARGS=TRUE&amp;VAR:ID1=45798520&amp;VAR:RCODE=STLD&amp;VAR:SDATE=20071299&amp;VAR:FREQ=Quarterly&amp;VAR:RELITEM=&amp;VAR:CURRENCY=&amp;VAR:CURRSOURCE=EXSH","ARE&amp;VAR:NATFREQ=QUARTERLY&amp;VAR:RFIELD=FINALIZED&amp;VAR:DB_TYPE=&amp;VAR:UNITS=M&amp;window=popup&amp;width=450&amp;height=300&amp;START_MAXIMIZED=FALSE"}</definedName>
    <definedName name="_93__FDSAUDITLINK__" localSheetId="8" hidden="1">{"fdsup://IBCentral/FAT Viewer?action=UPDATE&amp;creator=factset&amp;DOC_NAME=fat:reuters_qtrly_source_window.fat&amp;display_string=Audit&amp;DYN_ARGS=TRUE&amp;VAR:ID1=45798520&amp;VAR:RCODE=STLD&amp;VAR:SDATE=20071299&amp;VAR:FREQ=Quarterly&amp;VAR:RELITEM=&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qtrly_source_window.fat&amp;display_string=Audit&amp;DYN_ARGS=TRUE&amp;VAR:ID1=45798520&amp;VAR:RCODE=STLD&amp;VAR:SDATE=20071299&amp;VAR:FREQ=Quarterly&amp;VAR:RELITEM=&amp;VAR:CURRENCY=&amp;VAR:CURRSOURCE=EXSH","ARE&amp;VAR:NATFREQ=QUARTERLY&amp;VAR:RFIELD=FINALIZED&amp;VAR:DB_TYPE=&amp;VAR:UNITS=M&amp;window=popup&amp;width=450&amp;height=300&amp;START_MAXIMIZED=FALSE"}</definedName>
    <definedName name="_94__FDSAUDITLINK__" localSheetId="9" hidden="1">{"fdsup://IBCentral/FAT Viewer?action=UPDATE&amp;creator=factset&amp;DOC_NAME=fat:reuters_qtrly_source_window.fat&amp;display_string=Audit&amp;DYN_ARGS=TRUE&amp;VAR:ID1=45798520&amp;VAR:RCODE=SCSI&amp;VAR:SDATE=20071299&amp;VAR:FREQ=Quarterly&amp;VAR:RELITEM=&amp;VAR:CURRENCY=&amp;VAR:CURRSOURCE=EXSH","ARE&amp;VAR:NATFREQ=QUARTERLY&amp;VAR:RFIELD=FINALIZED&amp;VAR:DB_TYPE=&amp;VAR:UNITS=M&amp;window=popup&amp;width=450&amp;height=300&amp;START_MAXIMIZED=FALSE"}</definedName>
    <definedName name="_94__FDSAUDITLINK__" localSheetId="10" hidden="1">{"fdsup://IBCentral/FAT Viewer?action=UPDATE&amp;creator=factset&amp;DOC_NAME=fat:reuters_qtrly_source_window.fat&amp;display_string=Audit&amp;DYN_ARGS=TRUE&amp;VAR:ID1=45798520&amp;VAR:RCODE=SCSI&amp;VAR:SDATE=20071299&amp;VAR:FREQ=Quarterly&amp;VAR:RELITEM=&amp;VAR:CURRENCY=&amp;VAR:CURRSOURCE=EXSH","ARE&amp;VAR:NATFREQ=QUARTERLY&amp;VAR:RFIELD=FINALIZED&amp;VAR:DB_TYPE=&amp;VAR:UNITS=M&amp;window=popup&amp;width=450&amp;height=300&amp;START_MAXIMIZED=FALSE"}</definedName>
    <definedName name="_94__FDSAUDITLINK__" localSheetId="7" hidden="1">{"fdsup://IBCentral/FAT Viewer?action=UPDATE&amp;creator=factset&amp;DOC_NAME=fat:reuters_qtrly_source_window.fat&amp;display_string=Audit&amp;DYN_ARGS=TRUE&amp;VAR:ID1=45798520&amp;VAR:RCODE=SCSI&amp;VAR:SDATE=20071299&amp;VAR:FREQ=Quarterly&amp;VAR:RELITEM=&amp;VAR:CURRENCY=&amp;VAR:CURRSOURCE=EXSH","ARE&amp;VAR:NATFREQ=QUARTERLY&amp;VAR:RFIELD=FINALIZED&amp;VAR:DB_TYPE=&amp;VAR:UNITS=M&amp;window=popup&amp;width=450&amp;height=300&amp;START_MAXIMIZED=FALSE"}</definedName>
    <definedName name="_94__FDSAUDITLINK__" localSheetId="6" hidden="1">{"fdsup://IBCentral/FAT Viewer?action=UPDATE&amp;creator=factset&amp;DOC_NAME=fat:reuters_qtrly_source_window.fat&amp;display_string=Audit&amp;DYN_ARGS=TRUE&amp;VAR:ID1=45798520&amp;VAR:RCODE=SCSI&amp;VAR:SDATE=20071299&amp;VAR:FREQ=Quarterly&amp;VAR:RELITEM=&amp;VAR:CURRENCY=&amp;VAR:CURRSOURCE=EXSH","ARE&amp;VAR:NATFREQ=QUARTERLY&amp;VAR:RFIELD=FINALIZED&amp;VAR:DB_TYPE=&amp;VAR:UNITS=M&amp;window=popup&amp;width=450&amp;height=300&amp;START_MAXIMIZED=FALSE"}</definedName>
    <definedName name="_94__FDSAUDITLINK__" localSheetId="11" hidden="1">{"fdsup://IBCentral/FAT Viewer?action=UPDATE&amp;creator=factset&amp;DOC_NAME=fat:reuters_qtrly_source_window.fat&amp;display_string=Audit&amp;DYN_ARGS=TRUE&amp;VAR:ID1=45798520&amp;VAR:RCODE=SCSI&amp;VAR:SDATE=20071299&amp;VAR:FREQ=Quarterly&amp;VAR:RELITEM=&amp;VAR:CURRENCY=&amp;VAR:CURRSOURCE=EXSH","ARE&amp;VAR:NATFREQ=QUARTERLY&amp;VAR:RFIELD=FINALIZED&amp;VAR:DB_TYPE=&amp;VAR:UNITS=M&amp;window=popup&amp;width=450&amp;height=300&amp;START_MAXIMIZED=FALSE"}</definedName>
    <definedName name="_94__FDSAUDITLINK__" localSheetId="8" hidden="1">{"fdsup://IBCentral/FAT Viewer?action=UPDATE&amp;creator=factset&amp;DOC_NAME=fat:reuters_qtrly_source_window.fat&amp;display_string=Audit&amp;DYN_ARGS=TRUE&amp;VAR:ID1=45798520&amp;VAR:RCODE=SCSI&amp;VAR:SDATE=20071299&amp;VAR:FREQ=Quarterly&amp;VAR:RELITEM=&amp;VAR:CURRENCY=&amp;VAR:CURRSOURCE=EXSH","ARE&amp;VAR:NATFREQ=QUARTERLY&amp;VAR:RFIELD=FINALIZED&amp;VAR:DB_TYPE=&amp;VAR:UNITS=M&amp;window=popup&amp;width=450&amp;height=300&amp;START_MAXIMIZED=FALSE"}</definedName>
    <definedName name="_94__FDSAUDITLINK__" hidden="1">{"fdsup://IBCentral/FAT Viewer?action=UPDATE&amp;creator=factset&amp;DOC_NAME=fat:reuters_qtrly_source_window.fat&amp;display_string=Audit&amp;DYN_ARGS=TRUE&amp;VAR:ID1=45798520&amp;VAR:RCODE=SCSI&amp;VAR:SDATE=20071299&amp;VAR:FREQ=Quarterly&amp;VAR:RELITEM=&amp;VAR:CURRENCY=&amp;VAR:CURRSOURCE=EXSH","ARE&amp;VAR:NATFREQ=QUARTERLY&amp;VAR:RFIELD=FINALIZED&amp;VAR:DB_TYPE=&amp;VAR:UNITS=M&amp;window=popup&amp;width=450&amp;height=300&amp;START_MAXIMIZED=FALSE"}</definedName>
    <definedName name="_94_8__R" localSheetId="9">[19]Acquiror!#REF!</definedName>
    <definedName name="_94_8__R">#REF!</definedName>
    <definedName name="_95__FDSAUDITLINK__" localSheetId="9" hidden="1">{"fdsup://IBCentral/FAT Viewer?action=UPDATE&amp;creator=factset&amp;DOC_NAME=fat:reuters_qtrly_source_window.fat&amp;display_string=Audit&amp;DYN_ARGS=TRUE&amp;VAR:ID1=02081G10&amp;VAR:RCODE=STLD&amp;VAR:SDATE=20080399&amp;VAR:FREQ=Quarterly&amp;VAR:RELITEM=&amp;VAR:CURRENCY=&amp;VAR:CURRSOURCE=EXSH","ARE&amp;VAR:NATFREQ=QUARTERLY&amp;VAR:RFIELD=FINALIZED&amp;VAR:DB_TYPE=&amp;VAR:UNITS=M&amp;window=popup&amp;width=450&amp;height=300&amp;START_MAXIMIZED=FALSE"}</definedName>
    <definedName name="_95__FDSAUDITLINK__" localSheetId="10" hidden="1">{"fdsup://IBCentral/FAT Viewer?action=UPDATE&amp;creator=factset&amp;DOC_NAME=fat:reuters_qtrly_source_window.fat&amp;display_string=Audit&amp;DYN_ARGS=TRUE&amp;VAR:ID1=02081G10&amp;VAR:RCODE=STLD&amp;VAR:SDATE=20080399&amp;VAR:FREQ=Quarterly&amp;VAR:RELITEM=&amp;VAR:CURRENCY=&amp;VAR:CURRSOURCE=EXSH","ARE&amp;VAR:NATFREQ=QUARTERLY&amp;VAR:RFIELD=FINALIZED&amp;VAR:DB_TYPE=&amp;VAR:UNITS=M&amp;window=popup&amp;width=450&amp;height=300&amp;START_MAXIMIZED=FALSE"}</definedName>
    <definedName name="_95__FDSAUDITLINK__" localSheetId="7" hidden="1">{"fdsup://IBCentral/FAT Viewer?action=UPDATE&amp;creator=factset&amp;DOC_NAME=fat:reuters_qtrly_source_window.fat&amp;display_string=Audit&amp;DYN_ARGS=TRUE&amp;VAR:ID1=02081G10&amp;VAR:RCODE=STLD&amp;VAR:SDATE=20080399&amp;VAR:FREQ=Quarterly&amp;VAR:RELITEM=&amp;VAR:CURRENCY=&amp;VAR:CURRSOURCE=EXSH","ARE&amp;VAR:NATFREQ=QUARTERLY&amp;VAR:RFIELD=FINALIZED&amp;VAR:DB_TYPE=&amp;VAR:UNITS=M&amp;window=popup&amp;width=450&amp;height=300&amp;START_MAXIMIZED=FALSE"}</definedName>
    <definedName name="_95__FDSAUDITLINK__" localSheetId="6" hidden="1">{"fdsup://IBCentral/FAT Viewer?action=UPDATE&amp;creator=factset&amp;DOC_NAME=fat:reuters_qtrly_source_window.fat&amp;display_string=Audit&amp;DYN_ARGS=TRUE&amp;VAR:ID1=02081G10&amp;VAR:RCODE=STLD&amp;VAR:SDATE=20080399&amp;VAR:FREQ=Quarterly&amp;VAR:RELITEM=&amp;VAR:CURRENCY=&amp;VAR:CURRSOURCE=EXSH","ARE&amp;VAR:NATFREQ=QUARTERLY&amp;VAR:RFIELD=FINALIZED&amp;VAR:DB_TYPE=&amp;VAR:UNITS=M&amp;window=popup&amp;width=450&amp;height=300&amp;START_MAXIMIZED=FALSE"}</definedName>
    <definedName name="_95__FDSAUDITLINK__" localSheetId="11" hidden="1">{"fdsup://IBCentral/FAT Viewer?action=UPDATE&amp;creator=factset&amp;DOC_NAME=fat:reuters_qtrly_source_window.fat&amp;display_string=Audit&amp;DYN_ARGS=TRUE&amp;VAR:ID1=02081G10&amp;VAR:RCODE=STLD&amp;VAR:SDATE=20080399&amp;VAR:FREQ=Quarterly&amp;VAR:RELITEM=&amp;VAR:CURRENCY=&amp;VAR:CURRSOURCE=EXSH","ARE&amp;VAR:NATFREQ=QUARTERLY&amp;VAR:RFIELD=FINALIZED&amp;VAR:DB_TYPE=&amp;VAR:UNITS=M&amp;window=popup&amp;width=450&amp;height=300&amp;START_MAXIMIZED=FALSE"}</definedName>
    <definedName name="_95__FDSAUDITLINK__" localSheetId="8" hidden="1">{"fdsup://IBCentral/FAT Viewer?action=UPDATE&amp;creator=factset&amp;DOC_NAME=fat:reuters_qtrly_source_window.fat&amp;display_string=Audit&amp;DYN_ARGS=TRUE&amp;VAR:ID1=02081G10&amp;VAR:RCODE=STLD&amp;VAR:SDATE=20080399&amp;VAR:FREQ=Quarterly&amp;VAR:RELITEM=&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ource_window.fat&amp;display_string=Audit&amp;DYN_ARGS=TRUE&amp;VAR:ID1=02081G10&amp;VAR:RCODE=STLD&amp;VAR:SDATE=20080399&amp;VAR:FREQ=Quarterly&amp;VAR:RELITEM=&amp;VAR:CURRENCY=&amp;VAR:CURRSOURCE=EXSH","ARE&amp;VAR:NATFREQ=QUARTERLY&amp;VAR:RFIELD=FINALIZED&amp;VAR:DB_TYPE=&amp;VAR:UNITS=M&amp;window=popup&amp;width=450&amp;height=300&amp;START_MAXIMIZED=FALSE"}</definedName>
    <definedName name="_96__FDSAUDITLINK__" localSheetId="9" hidden="1">{"fdsup://IBCentral/FAT Viewer?action=UPDATE&amp;creator=factset&amp;DOC_NAME=fat:reuters_qtrly_source_window.fat&amp;display_string=Audit&amp;DYN_ARGS=TRUE&amp;VAR:ID1=02081G10&amp;VAR:RCODE=SCSI&amp;VAR:SDATE=20080399&amp;VAR:FREQ=Quarterly&amp;VAR:RELITEM=&amp;VAR:CURRENCY=&amp;VAR:CURRSOURCE=EXSH","ARE&amp;VAR:NATFREQ=QUARTERLY&amp;VAR:RFIELD=FINALIZED&amp;VAR:DB_TYPE=&amp;VAR:UNITS=M&amp;window=popup&amp;width=450&amp;height=300&amp;START_MAXIMIZED=FALSE"}</definedName>
    <definedName name="_96__FDSAUDITLINK__" localSheetId="10" hidden="1">{"fdsup://IBCentral/FAT Viewer?action=UPDATE&amp;creator=factset&amp;DOC_NAME=fat:reuters_qtrly_source_window.fat&amp;display_string=Audit&amp;DYN_ARGS=TRUE&amp;VAR:ID1=02081G10&amp;VAR:RCODE=SCSI&amp;VAR:SDATE=20080399&amp;VAR:FREQ=Quarterly&amp;VAR:RELITEM=&amp;VAR:CURRENCY=&amp;VAR:CURRSOURCE=EXSH","ARE&amp;VAR:NATFREQ=QUARTERLY&amp;VAR:RFIELD=FINALIZED&amp;VAR:DB_TYPE=&amp;VAR:UNITS=M&amp;window=popup&amp;width=450&amp;height=300&amp;START_MAXIMIZED=FALSE"}</definedName>
    <definedName name="_96__FDSAUDITLINK__" localSheetId="7" hidden="1">{"fdsup://IBCentral/FAT Viewer?action=UPDATE&amp;creator=factset&amp;DOC_NAME=fat:reuters_qtrly_source_window.fat&amp;display_string=Audit&amp;DYN_ARGS=TRUE&amp;VAR:ID1=02081G10&amp;VAR:RCODE=SCSI&amp;VAR:SDATE=20080399&amp;VAR:FREQ=Quarterly&amp;VAR:RELITEM=&amp;VAR:CURRENCY=&amp;VAR:CURRSOURCE=EXSH","ARE&amp;VAR:NATFREQ=QUARTERLY&amp;VAR:RFIELD=FINALIZED&amp;VAR:DB_TYPE=&amp;VAR:UNITS=M&amp;window=popup&amp;width=450&amp;height=300&amp;START_MAXIMIZED=FALSE"}</definedName>
    <definedName name="_96__FDSAUDITLINK__" localSheetId="6" hidden="1">{"fdsup://IBCentral/FAT Viewer?action=UPDATE&amp;creator=factset&amp;DOC_NAME=fat:reuters_qtrly_source_window.fat&amp;display_string=Audit&amp;DYN_ARGS=TRUE&amp;VAR:ID1=02081G10&amp;VAR:RCODE=SCSI&amp;VAR:SDATE=20080399&amp;VAR:FREQ=Quarterly&amp;VAR:RELITEM=&amp;VAR:CURRENCY=&amp;VAR:CURRSOURCE=EXSH","ARE&amp;VAR:NATFREQ=QUARTERLY&amp;VAR:RFIELD=FINALIZED&amp;VAR:DB_TYPE=&amp;VAR:UNITS=M&amp;window=popup&amp;width=450&amp;height=300&amp;START_MAXIMIZED=FALSE"}</definedName>
    <definedName name="_96__FDSAUDITLINK__" localSheetId="11" hidden="1">{"fdsup://IBCentral/FAT Viewer?action=UPDATE&amp;creator=factset&amp;DOC_NAME=fat:reuters_qtrly_source_window.fat&amp;display_string=Audit&amp;DYN_ARGS=TRUE&amp;VAR:ID1=02081G10&amp;VAR:RCODE=SCSI&amp;VAR:SDATE=20080399&amp;VAR:FREQ=Quarterly&amp;VAR:RELITEM=&amp;VAR:CURRENCY=&amp;VAR:CURRSOURCE=EXSH","ARE&amp;VAR:NATFREQ=QUARTERLY&amp;VAR:RFIELD=FINALIZED&amp;VAR:DB_TYPE=&amp;VAR:UNITS=M&amp;window=popup&amp;width=450&amp;height=300&amp;START_MAXIMIZED=FALSE"}</definedName>
    <definedName name="_96__FDSAUDITLINK__" localSheetId="8" hidden="1">{"fdsup://IBCentral/FAT Viewer?action=UPDATE&amp;creator=factset&amp;DOC_NAME=fat:reuters_qtrly_source_window.fat&amp;display_string=Audit&amp;DYN_ARGS=TRUE&amp;VAR:ID1=02081G10&amp;VAR:RCODE=SCSI&amp;VAR:SDATE=20080399&amp;VAR:FREQ=Quarterly&amp;VAR:RELITEM=&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02081G10&amp;VAR:RCODE=SCSI&amp;VAR:SDATE=20080399&amp;VAR:FREQ=Quarterly&amp;VAR:RELITEM=&amp;VAR:CURRENCY=&amp;VAR:CURRSOURCE=EXSH","ARE&amp;VAR:NATFREQ=QUARTERLY&amp;VAR:RFIELD=FINALIZED&amp;VAR:DB_TYPE=&amp;VAR:UNITS=M&amp;window=popup&amp;width=450&amp;height=300&amp;START_MAXIMIZED=FALSE"}</definedName>
    <definedName name="_96All.Colu" localSheetId="9">[19]Acquiror!#REF!</definedName>
    <definedName name="_96All.Colu">#REF!</definedName>
    <definedName name="_97__FDSAUDITLINK__" localSheetId="9" hidden="1">{"fdsup://IBCentral/FAT Viewer?action=UPDATE&amp;creator=factset&amp;DOC_NAME=fat:reuters_qtrly_source_window.fat&amp;display_string=Audit&amp;DYN_ARGS=TRUE&amp;VAR:ID1=N6748L10&amp;VAR:RCODE=STLD&amp;VAR:SDATE=20080399&amp;VAR:FREQ=Quarterly&amp;VAR:RELITEM=&amp;VAR:CURRENCY=&amp;VAR:CURRSOURCE=EXSH","ARE&amp;VAR:NATFREQ=QUARTERLY&amp;VAR:RFIELD=FINALIZED&amp;VAR:DB_TYPE=&amp;VAR:UNITS=M&amp;window=popup&amp;width=450&amp;height=300&amp;START_MAXIMIZED=FALSE"}</definedName>
    <definedName name="_97__FDSAUDITLINK__" localSheetId="10" hidden="1">{"fdsup://IBCentral/FAT Viewer?action=UPDATE&amp;creator=factset&amp;DOC_NAME=fat:reuters_qtrly_source_window.fat&amp;display_string=Audit&amp;DYN_ARGS=TRUE&amp;VAR:ID1=N6748L10&amp;VAR:RCODE=STLD&amp;VAR:SDATE=20080399&amp;VAR:FREQ=Quarterly&amp;VAR:RELITEM=&amp;VAR:CURRENCY=&amp;VAR:CURRSOURCE=EXSH","ARE&amp;VAR:NATFREQ=QUARTERLY&amp;VAR:RFIELD=FINALIZED&amp;VAR:DB_TYPE=&amp;VAR:UNITS=M&amp;window=popup&amp;width=450&amp;height=300&amp;START_MAXIMIZED=FALSE"}</definedName>
    <definedName name="_97__FDSAUDITLINK__" localSheetId="7" hidden="1">{"fdsup://IBCentral/FAT Viewer?action=UPDATE&amp;creator=factset&amp;DOC_NAME=fat:reuters_qtrly_source_window.fat&amp;display_string=Audit&amp;DYN_ARGS=TRUE&amp;VAR:ID1=N6748L10&amp;VAR:RCODE=STLD&amp;VAR:SDATE=20080399&amp;VAR:FREQ=Quarterly&amp;VAR:RELITEM=&amp;VAR:CURRENCY=&amp;VAR:CURRSOURCE=EXSH","ARE&amp;VAR:NATFREQ=QUARTERLY&amp;VAR:RFIELD=FINALIZED&amp;VAR:DB_TYPE=&amp;VAR:UNITS=M&amp;window=popup&amp;width=450&amp;height=300&amp;START_MAXIMIZED=FALSE"}</definedName>
    <definedName name="_97__FDSAUDITLINK__" localSheetId="6" hidden="1">{"fdsup://IBCentral/FAT Viewer?action=UPDATE&amp;creator=factset&amp;DOC_NAME=fat:reuters_qtrly_source_window.fat&amp;display_string=Audit&amp;DYN_ARGS=TRUE&amp;VAR:ID1=N6748L10&amp;VAR:RCODE=STLD&amp;VAR:SDATE=20080399&amp;VAR:FREQ=Quarterly&amp;VAR:RELITEM=&amp;VAR:CURRENCY=&amp;VAR:CURRSOURCE=EXSH","ARE&amp;VAR:NATFREQ=QUARTERLY&amp;VAR:RFIELD=FINALIZED&amp;VAR:DB_TYPE=&amp;VAR:UNITS=M&amp;window=popup&amp;width=450&amp;height=300&amp;START_MAXIMIZED=FALSE"}</definedName>
    <definedName name="_97__FDSAUDITLINK__" localSheetId="11" hidden="1">{"fdsup://IBCentral/FAT Viewer?action=UPDATE&amp;creator=factset&amp;DOC_NAME=fat:reuters_qtrly_source_window.fat&amp;display_string=Audit&amp;DYN_ARGS=TRUE&amp;VAR:ID1=N6748L10&amp;VAR:RCODE=STLD&amp;VAR:SDATE=20080399&amp;VAR:FREQ=Quarterly&amp;VAR:RELITEM=&amp;VAR:CURRENCY=&amp;VAR:CURRSOURCE=EXSH","ARE&amp;VAR:NATFREQ=QUARTERLY&amp;VAR:RFIELD=FINALIZED&amp;VAR:DB_TYPE=&amp;VAR:UNITS=M&amp;window=popup&amp;width=450&amp;height=300&amp;START_MAXIMIZED=FALSE"}</definedName>
    <definedName name="_97__FDSAUDITLINK__" localSheetId="8" hidden="1">{"fdsup://IBCentral/FAT Viewer?action=UPDATE&amp;creator=factset&amp;DOC_NAME=fat:reuters_qtrly_source_window.fat&amp;display_string=Audit&amp;DYN_ARGS=TRUE&amp;VAR:ID1=N6748L10&amp;VAR:RCODE=STLD&amp;VAR:SDATE=20080399&amp;VAR:FREQ=Quarterly&amp;VAR:RELITEM=&amp;VAR:CURRENCY=&amp;VAR:CURRSOURCE=EXSH","ARE&amp;VAR:NATFREQ=QUARTERLY&amp;VAR:RFIELD=FINALIZED&amp;VAR:DB_TYPE=&amp;VAR:UNITS=M&amp;window=popup&amp;width=450&amp;height=300&amp;START_MAXIMIZED=FALSE"}</definedName>
    <definedName name="_97__FDSAUDITLINK__" hidden="1">{"fdsup://IBCentral/FAT Viewer?action=UPDATE&amp;creator=factset&amp;DOC_NAME=fat:reuters_qtrly_source_window.fat&amp;display_string=Audit&amp;DYN_ARGS=TRUE&amp;VAR:ID1=N6748L10&amp;VAR:RCODE=STLD&amp;VAR:SDATE=20080399&amp;VAR:FREQ=Quarterly&amp;VAR:RELITEM=&amp;VAR:CURRENCY=&amp;VAR:CURRSOURCE=EXSH","ARE&amp;VAR:NATFREQ=QUARTERLY&amp;VAR:RFIELD=FINALIZED&amp;VAR:DB_TYPE=&amp;VAR:UNITS=M&amp;window=popup&amp;width=450&amp;height=300&amp;START_MAXIMIZED=FALSE"}</definedName>
    <definedName name="_98__FDSAUDITLINK__" localSheetId="9" hidden="1">{"fdsup://IBCentral/FAT Viewer?action=UPDATE&amp;creator=factset&amp;DOC_NAME=fat:reuters_qtrly_source_window.fat&amp;display_string=Audit&amp;DYN_ARGS=TRUE&amp;VAR:ID1=N6748L10&amp;VAR:RCODE=SCSI&amp;VAR:SDATE=20080399&amp;VAR:FREQ=Quarterly&amp;VAR:RELITEM=&amp;VAR:CURRENCY=&amp;VAR:CURRSOURCE=EXSH","ARE&amp;VAR:NATFREQ=QUARTERLY&amp;VAR:RFIELD=FINALIZED&amp;VAR:DB_TYPE=&amp;VAR:UNITS=M&amp;window=popup&amp;width=450&amp;height=300&amp;START_MAXIMIZED=FALSE"}</definedName>
    <definedName name="_98__FDSAUDITLINK__" localSheetId="10" hidden="1">{"fdsup://IBCentral/FAT Viewer?action=UPDATE&amp;creator=factset&amp;DOC_NAME=fat:reuters_qtrly_source_window.fat&amp;display_string=Audit&amp;DYN_ARGS=TRUE&amp;VAR:ID1=N6748L10&amp;VAR:RCODE=SCSI&amp;VAR:SDATE=20080399&amp;VAR:FREQ=Quarterly&amp;VAR:RELITEM=&amp;VAR:CURRENCY=&amp;VAR:CURRSOURCE=EXSH","ARE&amp;VAR:NATFREQ=QUARTERLY&amp;VAR:RFIELD=FINALIZED&amp;VAR:DB_TYPE=&amp;VAR:UNITS=M&amp;window=popup&amp;width=450&amp;height=300&amp;START_MAXIMIZED=FALSE"}</definedName>
    <definedName name="_98__FDSAUDITLINK__" localSheetId="7" hidden="1">{"fdsup://IBCentral/FAT Viewer?action=UPDATE&amp;creator=factset&amp;DOC_NAME=fat:reuters_qtrly_source_window.fat&amp;display_string=Audit&amp;DYN_ARGS=TRUE&amp;VAR:ID1=N6748L10&amp;VAR:RCODE=SCSI&amp;VAR:SDATE=20080399&amp;VAR:FREQ=Quarterly&amp;VAR:RELITEM=&amp;VAR:CURRENCY=&amp;VAR:CURRSOURCE=EXSH","ARE&amp;VAR:NATFREQ=QUARTERLY&amp;VAR:RFIELD=FINALIZED&amp;VAR:DB_TYPE=&amp;VAR:UNITS=M&amp;window=popup&amp;width=450&amp;height=300&amp;START_MAXIMIZED=FALSE"}</definedName>
    <definedName name="_98__FDSAUDITLINK__" localSheetId="6" hidden="1">{"fdsup://IBCentral/FAT Viewer?action=UPDATE&amp;creator=factset&amp;DOC_NAME=fat:reuters_qtrly_source_window.fat&amp;display_string=Audit&amp;DYN_ARGS=TRUE&amp;VAR:ID1=N6748L10&amp;VAR:RCODE=SCSI&amp;VAR:SDATE=20080399&amp;VAR:FREQ=Quarterly&amp;VAR:RELITEM=&amp;VAR:CURRENCY=&amp;VAR:CURRSOURCE=EXSH","ARE&amp;VAR:NATFREQ=QUARTERLY&amp;VAR:RFIELD=FINALIZED&amp;VAR:DB_TYPE=&amp;VAR:UNITS=M&amp;window=popup&amp;width=450&amp;height=300&amp;START_MAXIMIZED=FALSE"}</definedName>
    <definedName name="_98__FDSAUDITLINK__" localSheetId="11" hidden="1">{"fdsup://IBCentral/FAT Viewer?action=UPDATE&amp;creator=factset&amp;DOC_NAME=fat:reuters_qtrly_source_window.fat&amp;display_string=Audit&amp;DYN_ARGS=TRUE&amp;VAR:ID1=N6748L10&amp;VAR:RCODE=SCSI&amp;VAR:SDATE=20080399&amp;VAR:FREQ=Quarterly&amp;VAR:RELITEM=&amp;VAR:CURRENCY=&amp;VAR:CURRSOURCE=EXSH","ARE&amp;VAR:NATFREQ=QUARTERLY&amp;VAR:RFIELD=FINALIZED&amp;VAR:DB_TYPE=&amp;VAR:UNITS=M&amp;window=popup&amp;width=450&amp;height=300&amp;START_MAXIMIZED=FALSE"}</definedName>
    <definedName name="_98__FDSAUDITLINK__" localSheetId="8" hidden="1">{"fdsup://IBCentral/FAT Viewer?action=UPDATE&amp;creator=factset&amp;DOC_NAME=fat:reuters_qtrly_source_window.fat&amp;display_string=Audit&amp;DYN_ARGS=TRUE&amp;VAR:ID1=N6748L10&amp;VAR:RCODE=SCSI&amp;VAR:SDATE=20080399&amp;VAR:FREQ=Quarterly&amp;VAR:RELITEM=&amp;VAR:CURRENCY=&amp;VAR:CURRSOURCE=EXSH","ARE&amp;VAR:NATFREQ=QUARTERLY&amp;VAR:RFIELD=FINALIZED&amp;VAR:DB_TYPE=&amp;VAR:UNITS=M&amp;window=popup&amp;width=450&amp;height=300&amp;START_MAXIMIZED=FALSE"}</definedName>
    <definedName name="_98__FDSAUDITLINK__" hidden="1">{"fdsup://IBCentral/FAT Viewer?action=UPDATE&amp;creator=factset&amp;DOC_NAME=fat:reuters_qtrly_source_window.fat&amp;display_string=Audit&amp;DYN_ARGS=TRUE&amp;VAR:ID1=N6748L10&amp;VAR:RCODE=SCSI&amp;VAR:SDATE=20080399&amp;VAR:FREQ=Quarterly&amp;VAR:RELITEM=&amp;VAR:CURRENCY=&amp;VAR:CURRSOURCE=EXSH","ARE&amp;VAR:NATFREQ=QUARTERLY&amp;VAR:RFIELD=FINALIZED&amp;VAR:DB_TYPE=&amp;VAR:UNITS=M&amp;window=popup&amp;width=450&amp;height=300&amp;START_MAXIMIZED=FALSE"}</definedName>
    <definedName name="_98Interest.C" localSheetId="9">[19]Acquiror!#REF!</definedName>
    <definedName name="_98Interest.C">#REF!</definedName>
    <definedName name="_99__FDSAUDITLINK__" localSheetId="9" hidden="1">{"fdsup://IBCentral/FAT Viewer?action=UPDATE&amp;creator=factset&amp;DOC_NAME=fat:reuters_qtrly_source_window.fat&amp;display_string=Audit&amp;DYN_ARGS=TRUE&amp;VAR:ID1=98235T10&amp;VAR:RCODE=STLD&amp;VAR:SDATE=20080399&amp;VAR:FREQ=Quarterly&amp;VAR:RELITEM=&amp;VAR:CURRENCY=&amp;VAR:CURRSOURCE=EXSH","ARE&amp;VAR:NATFREQ=QUARTERLY&amp;VAR:RFIELD=FINALIZED&amp;VAR:DB_TYPE=&amp;VAR:UNITS=M&amp;window=popup&amp;width=450&amp;height=300&amp;START_MAXIMIZED=FALSE"}</definedName>
    <definedName name="_99__FDSAUDITLINK__" localSheetId="10" hidden="1">{"fdsup://IBCentral/FAT Viewer?action=UPDATE&amp;creator=factset&amp;DOC_NAME=fat:reuters_qtrly_source_window.fat&amp;display_string=Audit&amp;DYN_ARGS=TRUE&amp;VAR:ID1=98235T10&amp;VAR:RCODE=STLD&amp;VAR:SDATE=20080399&amp;VAR:FREQ=Quarterly&amp;VAR:RELITEM=&amp;VAR:CURRENCY=&amp;VAR:CURRSOURCE=EXSH","ARE&amp;VAR:NATFREQ=QUARTERLY&amp;VAR:RFIELD=FINALIZED&amp;VAR:DB_TYPE=&amp;VAR:UNITS=M&amp;window=popup&amp;width=450&amp;height=300&amp;START_MAXIMIZED=FALSE"}</definedName>
    <definedName name="_99__FDSAUDITLINK__" localSheetId="7" hidden="1">{"fdsup://IBCentral/FAT Viewer?action=UPDATE&amp;creator=factset&amp;DOC_NAME=fat:reuters_qtrly_source_window.fat&amp;display_string=Audit&amp;DYN_ARGS=TRUE&amp;VAR:ID1=98235T10&amp;VAR:RCODE=STLD&amp;VAR:SDATE=20080399&amp;VAR:FREQ=Quarterly&amp;VAR:RELITEM=&amp;VAR:CURRENCY=&amp;VAR:CURRSOURCE=EXSH","ARE&amp;VAR:NATFREQ=QUARTERLY&amp;VAR:RFIELD=FINALIZED&amp;VAR:DB_TYPE=&amp;VAR:UNITS=M&amp;window=popup&amp;width=450&amp;height=300&amp;START_MAXIMIZED=FALSE"}</definedName>
    <definedName name="_99__FDSAUDITLINK__" localSheetId="6" hidden="1">{"fdsup://IBCentral/FAT Viewer?action=UPDATE&amp;creator=factset&amp;DOC_NAME=fat:reuters_qtrly_source_window.fat&amp;display_string=Audit&amp;DYN_ARGS=TRUE&amp;VAR:ID1=98235T10&amp;VAR:RCODE=STLD&amp;VAR:SDATE=20080399&amp;VAR:FREQ=Quarterly&amp;VAR:RELITEM=&amp;VAR:CURRENCY=&amp;VAR:CURRSOURCE=EXSH","ARE&amp;VAR:NATFREQ=QUARTERLY&amp;VAR:RFIELD=FINALIZED&amp;VAR:DB_TYPE=&amp;VAR:UNITS=M&amp;window=popup&amp;width=450&amp;height=300&amp;START_MAXIMIZED=FALSE"}</definedName>
    <definedName name="_99__FDSAUDITLINK__" localSheetId="11" hidden="1">{"fdsup://IBCentral/FAT Viewer?action=UPDATE&amp;creator=factset&amp;DOC_NAME=fat:reuters_qtrly_source_window.fat&amp;display_string=Audit&amp;DYN_ARGS=TRUE&amp;VAR:ID1=98235T10&amp;VAR:RCODE=STLD&amp;VAR:SDATE=20080399&amp;VAR:FREQ=Quarterly&amp;VAR:RELITEM=&amp;VAR:CURRENCY=&amp;VAR:CURRSOURCE=EXSH","ARE&amp;VAR:NATFREQ=QUARTERLY&amp;VAR:RFIELD=FINALIZED&amp;VAR:DB_TYPE=&amp;VAR:UNITS=M&amp;window=popup&amp;width=450&amp;height=300&amp;START_MAXIMIZED=FALSE"}</definedName>
    <definedName name="_99__FDSAUDITLINK__" localSheetId="8" hidden="1">{"fdsup://IBCentral/FAT Viewer?action=UPDATE&amp;creator=factset&amp;DOC_NAME=fat:reuters_qtrly_source_window.fat&amp;display_string=Audit&amp;DYN_ARGS=TRUE&amp;VAR:ID1=98235T10&amp;VAR:RCODE=STLD&amp;VAR:SDATE=20080399&amp;VAR:FREQ=Quarterly&amp;VAR:RELITEM=&amp;VAR:CURRENCY=&amp;VAR:CURRSOURCE=EXSH","ARE&amp;VAR:NATFREQ=QUARTERLY&amp;VAR:RFIELD=FINALIZED&amp;VAR:DB_TYPE=&amp;VAR:UNITS=M&amp;window=popup&amp;width=450&amp;height=300&amp;START_MAXIMIZED=FALSE"}</definedName>
    <definedName name="_99__FDSAUDITLINK__" hidden="1">{"fdsup://IBCentral/FAT Viewer?action=UPDATE&amp;creator=factset&amp;DOC_NAME=fat:reuters_qtrly_source_window.fat&amp;display_string=Audit&amp;DYN_ARGS=TRUE&amp;VAR:ID1=98235T10&amp;VAR:RCODE=STLD&amp;VAR:SDATE=20080399&amp;VAR:FREQ=Quarterly&amp;VAR:RELITEM=&amp;VAR:CURRENCY=&amp;VAR:CURRSOURCE=EXSH","ARE&amp;VAR:NATFREQ=QUARTERLY&amp;VAR:RFIELD=FINALIZED&amp;VAR:DB_TYPE=&amp;VAR:UNITS=M&amp;window=popup&amp;width=450&amp;height=300&amp;START_MAXIMIZED=FALSE"}</definedName>
    <definedName name="_A81112" localSheetId="9">[21]GL290!#REF!</definedName>
    <definedName name="_A81112" localSheetId="10">[21]GL290!#REF!</definedName>
    <definedName name="_A81112" localSheetId="11">[21]GL290!#REF!</definedName>
    <definedName name="_A81112" localSheetId="8">[21]GL290!#REF!</definedName>
    <definedName name="_A81112">#REF!</definedName>
    <definedName name="_ACH702" localSheetId="9">{"Page5";"Page4";"Page1";"Page2";"Page3"}</definedName>
    <definedName name="_ACH702">{"Page5";"Page4";"Page1";"Page2";"Page3"}</definedName>
    <definedName name="_adj501">#REF!</definedName>
    <definedName name="_adj555">#REF!</definedName>
    <definedName name="_adj601">#REF!</definedName>
    <definedName name="_adj701">#REF!</definedName>
    <definedName name="_anc01">#REF!</definedName>
    <definedName name="_anc02">#REF!</definedName>
    <definedName name="_anc93">#REF!</definedName>
    <definedName name="_anc94">#REF!</definedName>
    <definedName name="_anc95">#REF!</definedName>
    <definedName name="_anc96">#REF!</definedName>
    <definedName name="_anc97">#REF!</definedName>
    <definedName name="_anc98">#REF!</definedName>
    <definedName name="_anc99">#REF!</definedName>
    <definedName name="_BCF01">#REF!</definedName>
    <definedName name="_BCF02">#REF!</definedName>
    <definedName name="_BCF98">#REF!</definedName>
    <definedName name="_BCF99">#REF!</definedName>
    <definedName name="_bdm.0047b5e576784e7fb774a27a23e20723.edm" hidden="1">#REF!</definedName>
    <definedName name="_bdm.00a53d3dc7014f26ae9dcf67b245d285.edm" hidden="1">#REF!</definedName>
    <definedName name="_bdm.00c9d895c86b41e8aac8319b2a5df172.edm" hidden="1">#REF!</definedName>
    <definedName name="_bdm.00d4c213837144ab97464edf2a4e2146.edm" localSheetId="9" hidden="1">#REF!</definedName>
    <definedName name="_bdm.00d4c213837144ab97464edf2a4e2146.edm" localSheetId="10" hidden="1">#REF!</definedName>
    <definedName name="_bdm.00d4c213837144ab97464edf2a4e2146.edm" localSheetId="16" hidden="1">#REF!</definedName>
    <definedName name="_bdm.00d4c213837144ab97464edf2a4e2146.edm" localSheetId="7" hidden="1">#REF!</definedName>
    <definedName name="_bdm.00d4c213837144ab97464edf2a4e2146.edm" localSheetId="6" hidden="1">#REF!</definedName>
    <definedName name="_bdm.00d4c213837144ab97464edf2a4e2146.edm" localSheetId="8" hidden="1">#REF!</definedName>
    <definedName name="_bdm.00d4c213837144ab97464edf2a4e2146.edm" hidden="1">#REF!</definedName>
    <definedName name="_bdm.0656a05f24104a3291a448907fe20558.edm" localSheetId="9" hidden="1" xml:space="preserve">                          [22]HemoA!$1:$1048576</definedName>
    <definedName name="_bdm.0656a05f24104a3291a448907fe20558.edm" hidden="1">#REF!</definedName>
    <definedName name="_bdm.06e3093d5fe94224ba9902ab893cddbf.edm" hidden="1">#REF!</definedName>
    <definedName name="_bdm.07029838ffe2419fb6b4d3710403c428.edm" hidden="1">#REF!</definedName>
    <definedName name="_bdm.0beb03aabd7d4fcc8d9787711a939e29.edm" localSheetId="9" hidden="1" xml:space="preserve">                                                                      [22]Valuation!$1:$1048576</definedName>
    <definedName name="_bdm.0beb03aabd7d4fcc8d9787711a939e29.edm" hidden="1">#REF!</definedName>
    <definedName name="_bdm.0d10183eb68b4bb8935e54b5ba858c24.edm" localSheetId="9" hidden="1" xml:space="preserve">                          [22]Pipeline!$1:$1048576</definedName>
    <definedName name="_bdm.0d10183eb68b4bb8935e54b5ba858c24.edm" hidden="1">#REF!</definedName>
    <definedName name="_bdm.0d72514b93da484180567b3168388123.edm" hidden="1">#REF!</definedName>
    <definedName name="_bdm.11d0fd8df6824a5f93f5ce8e44e92b8c.edm" localSheetId="9" hidden="1">'[23]Sheet6 (2)'!$1:$1048576</definedName>
    <definedName name="_bdm.11d0fd8df6824a5f93f5ce8e44e92b8c.edm" hidden="1">#REF!</definedName>
    <definedName name="_bdm.1435d0a069934c24b78c69698923b6d5.edm" hidden="1">#REF!</definedName>
    <definedName name="_bdm.1448c9150d684a2c89fa761150ad5b1a.edm" localSheetId="9" hidden="1" xml:space="preserve">       '[24]AS1 data'!$1:$1048576</definedName>
    <definedName name="_bdm.1448c9150d684a2c89fa761150ad5b1a.edm" hidden="1">#REF!</definedName>
    <definedName name="_bdm.162ddbd8eb364840beab7e3388886b6c.edm" hidden="1">#REF!</definedName>
    <definedName name="_bdm.179201b1cbd14b459d90fb6087e1976b.edm" hidden="1">#REF!</definedName>
    <definedName name="_bdm.19154d097aa44f17b11947e54a75d36e.edm" localSheetId="9" hidden="1" xml:space="preserve">                          [22]Pipeline!$1:$1048576</definedName>
    <definedName name="_bdm.19154d097aa44f17b11947e54a75d36e.edm" hidden="1">#REF!</definedName>
    <definedName name="_bdm.1ef746f4c587474893e3643ef25795fa.edm" localSheetId="9" hidden="1" xml:space="preserve">                          [22]Valuation!$1:$1048576</definedName>
    <definedName name="_bdm.1ef746f4c587474893e3643ef25795fa.edm" hidden="1">#REF!</definedName>
    <definedName name="_bdm.20050372afd84f1f89d9a5191c5b90b2.edm" hidden="1">#REF!</definedName>
    <definedName name="_bdm.2231066223884cc78c4d8513afff5d2b.edm" hidden="1">#REF!</definedName>
    <definedName name="_bdm.250c326419314079a4c276d3f07c1476.edm" hidden="1">#REF!</definedName>
    <definedName name="_bdm.28020abae94e45e29f43046197f7e977.edm" hidden="1">#REF!</definedName>
    <definedName name="_bdm.28bc9b2a752a46939f9a085e30d529de.edm" localSheetId="9" hidden="1" xml:space="preserve">                          [22]Pipeline!$1:$1048576</definedName>
    <definedName name="_bdm.28bc9b2a752a46939f9a085e30d529de.edm" hidden="1">#REF!</definedName>
    <definedName name="_bdm.2e29d03818e84aaeb3bccaf67af53d9f.edm" localSheetId="9" hidden="1" xml:space="preserve">         '[24]AS1 data'!$1:$1048576</definedName>
    <definedName name="_bdm.2e29d03818e84aaeb3bccaf67af53d9f.edm" hidden="1">#REF!</definedName>
    <definedName name="_bdm.30b3c564dfcc40c4bf1bb362982a7da1.edm" localSheetId="9" hidden="1" xml:space="preserve">                          [22]Valuation!$1:$1048576</definedName>
    <definedName name="_bdm.30b3c564dfcc40c4bf1bb362982a7da1.edm" hidden="1">#REF!</definedName>
    <definedName name="_bdm.31135dd0d18e45bb9ac8b6a4bfdd69b0.edm" hidden="1">#REF!</definedName>
    <definedName name="_bdm.323666df7a394f75a6dbd55c42b8fb69.edm" hidden="1">#REF!</definedName>
    <definedName name="_bdm.35ae40fb9975403ebb19f349927c3f0f.edm" hidden="1" xml:space="preserve">           '[25]OX40 AD'!$1:$1048576</definedName>
    <definedName name="_bdm.3c1ff7c15cf6412c87ded7b015c9748c.edm" localSheetId="9" hidden="1" xml:space="preserve">                      [22]HemoA!$1:$1048576</definedName>
    <definedName name="_bdm.3c1ff7c15cf6412c87ded7b015c9748c.edm" hidden="1">#REF!</definedName>
    <definedName name="_bdm.40d737d0ba9e46f2b4ec4f25ca9f186f.edm" localSheetId="9" hidden="1" xml:space="preserve">                 '[24]AS1 data'!$1:$1048576</definedName>
    <definedName name="_bdm.40d737d0ba9e46f2b4ec4f25ca9f186f.edm" hidden="1">#REF!</definedName>
    <definedName name="_bdm.43262ff5d007422b926bd15eb4eedefe.edm" localSheetId="9" hidden="1">[26]PipemileFormatted!$1:$1048576</definedName>
    <definedName name="_bdm.43262ff5d007422b926bd15eb4eedefe.edm" hidden="1">#REF!</definedName>
    <definedName name="_bdm.4489c3605ceb4c5b8f4e1213e524b272.edm" localSheetId="9" hidden="1" xml:space="preserve">                          [22]Pipeline!$1:$1048576</definedName>
    <definedName name="_bdm.4489c3605ceb4c5b8f4e1213e524b272.edm" hidden="1">#REF!</definedName>
    <definedName name="_bdm.462bcaf5263247379bc5499b6e6efe8f.edm" hidden="1">#REF!</definedName>
    <definedName name="_bdm.48f22bdef63b4045ab59f5d6d16d614b.edm" localSheetId="9" hidden="1" xml:space="preserve">                          [22]Pipeline!$1:$1048576</definedName>
    <definedName name="_bdm.48f22bdef63b4045ab59f5d6d16d614b.edm" hidden="1">#REF!</definedName>
    <definedName name="_bdm.4adeaf71627646dd9dc89998e3705b9f.edm" hidden="1">#REF!</definedName>
    <definedName name="_bdm.4bad4659fd7c4f6b9b9e36123031b5f5.edm" localSheetId="9" hidden="1" xml:space="preserve">                          [22]Pipeline!$1:$1048576</definedName>
    <definedName name="_bdm.4bad4659fd7c4f6b9b9e36123031b5f5.edm" hidden="1">#REF!</definedName>
    <definedName name="_bdm.512cc58d2adf4746a3255029125faf03.edm" localSheetId="9" hidden="1" xml:space="preserve"> '[24]AS1 data'!$1:$1048576</definedName>
    <definedName name="_bdm.512cc58d2adf4746a3255029125faf03.edm" hidden="1">#REF!</definedName>
    <definedName name="_bdm.54146e0d0fe546458196c7defdd2e4f0.edm" localSheetId="9" hidden="1">#REF!</definedName>
    <definedName name="_bdm.54146e0d0fe546458196c7defdd2e4f0.edm" localSheetId="10" hidden="1">#REF!</definedName>
    <definedName name="_bdm.54146e0d0fe546458196c7defdd2e4f0.edm" localSheetId="7" hidden="1">#REF!</definedName>
    <definedName name="_bdm.54146e0d0fe546458196c7defdd2e4f0.edm" localSheetId="6" hidden="1">#REF!</definedName>
    <definedName name="_bdm.54146e0d0fe546458196c7defdd2e4f0.edm" localSheetId="8" hidden="1">#REF!</definedName>
    <definedName name="_bdm.54146e0d0fe546458196c7defdd2e4f0.edm" localSheetId="5" hidden="1">#REF!</definedName>
    <definedName name="_bdm.54146e0d0fe546458196c7defdd2e4f0.edm" hidden="1">#REF!</definedName>
    <definedName name="_bdm.58f2befaeecc425b84186e23d8267986.edm" localSheetId="9" hidden="1" xml:space="preserve">                          [22]Pipeline!$1:$1048576</definedName>
    <definedName name="_bdm.58f2befaeecc425b84186e23d8267986.edm" hidden="1">#REF!</definedName>
    <definedName name="_bdm.591d5d5e447140e583024f2dd9121981.edm" hidden="1">#REF!</definedName>
    <definedName name="_bdm.5d7221d5040645138815dc219503b760.edm" localSheetId="9" hidden="1">[22]Pipeline!#REF!</definedName>
    <definedName name="_bdm.5d7221d5040645138815dc219503b760.edm" hidden="1">#REF!</definedName>
    <definedName name="_bdm.5d76344f5dfa4495bf42072c61131216.edm" hidden="1">#REF!</definedName>
    <definedName name="_bdm.5dfd8ee77910481e9fd77817415053e8.edm" hidden="1">#REF!</definedName>
    <definedName name="_bdm.5fb67aaa44e84aa7870c9b13c9976d76.edm" hidden="1">#REF!</definedName>
    <definedName name="_bdm.6104d304d47d471397b712c1d32c822a.edm" localSheetId="9" hidden="1" xml:space="preserve">                                                                              [22]Pipeline!$1:$1048576</definedName>
    <definedName name="_bdm.6104d304d47d471397b712c1d32c822a.edm" hidden="1">#REF!</definedName>
    <definedName name="_bdm.622219d6ed854e22b27fd53860d8183e.edm" localSheetId="9" hidden="1" xml:space="preserve">                    [22]HemoA!$1:$1048576</definedName>
    <definedName name="_bdm.622219d6ed854e22b27fd53860d8183e.edm" hidden="1">#REF!</definedName>
    <definedName name="_bdm.6239e4d00023422785883e0aadcde647.edm" localSheetId="9" hidden="1" xml:space="preserve">                          [22]Pipeline!$1:$1048576</definedName>
    <definedName name="_bdm.6239e4d00023422785883e0aadcde647.edm" hidden="1">#REF!</definedName>
    <definedName name="_bdm.63c44792d2904bd6a545682357848adb.edm" localSheetId="9" hidden="1" xml:space="preserve">                          [22]Pipeline!$1:$1048576</definedName>
    <definedName name="_bdm.63c44792d2904bd6a545682357848adb.edm" hidden="1">#REF!</definedName>
    <definedName name="_bdm.6731247aed364b7b91144e421f5f7445.edm" hidden="1">#REF!</definedName>
    <definedName name="_bdm.6b86c63332a84b56a10c83a2579d6305.edm" localSheetId="9" hidden="1" xml:space="preserve">                          [22]Pipeline!$1:$1048576</definedName>
    <definedName name="_bdm.6b86c63332a84b56a10c83a2579d6305.edm" hidden="1">#REF!</definedName>
    <definedName name="_bdm.6f9bf800e1e04dd49d08ac64671a86bf.edm" localSheetId="9" hidden="1">#REF!</definedName>
    <definedName name="_bdm.6f9bf800e1e04dd49d08ac64671a86bf.edm" localSheetId="10" hidden="1">#REF!</definedName>
    <definedName name="_bdm.6f9bf800e1e04dd49d08ac64671a86bf.edm" localSheetId="7" hidden="1">#REF!</definedName>
    <definedName name="_bdm.6f9bf800e1e04dd49d08ac64671a86bf.edm" localSheetId="6" hidden="1">#REF!</definedName>
    <definedName name="_bdm.6f9bf800e1e04dd49d08ac64671a86bf.edm" localSheetId="8" hidden="1">#REF!</definedName>
    <definedName name="_bdm.6f9bf800e1e04dd49d08ac64671a86bf.edm" hidden="1">#REF!</definedName>
    <definedName name="_bdm.736ca71e316b448eb2da7f6616f30fa1.edm" localSheetId="9" hidden="1">#REF!</definedName>
    <definedName name="_bdm.736ca71e316b448eb2da7f6616f30fa1.edm" localSheetId="10" hidden="1">#REF!</definedName>
    <definedName name="_bdm.736ca71e316b448eb2da7f6616f30fa1.edm" localSheetId="7" hidden="1">#REF!</definedName>
    <definedName name="_bdm.736ca71e316b448eb2da7f6616f30fa1.edm" localSheetId="6" hidden="1">#REF!</definedName>
    <definedName name="_bdm.736ca71e316b448eb2da7f6616f30fa1.edm" localSheetId="8" hidden="1">#REF!</definedName>
    <definedName name="_bdm.736ca71e316b448eb2da7f6616f30fa1.edm" hidden="1">#REF!</definedName>
    <definedName name="_bdm.7667f2e2ec314c6aa1daa9fcdf14dac1.edm" hidden="1">#REF!</definedName>
    <definedName name="_bdm.77198B387D9D41938974FDA68FF67B81.edm" hidden="1">#REF!</definedName>
    <definedName name="_bdm.78a6e4d998cb4c2d865f82f993240ab2.edm" localSheetId="9" hidden="1">[22]Pipeline!#REF!</definedName>
    <definedName name="_bdm.78a6e4d998cb4c2d865f82f993240ab2.edm" hidden="1">#REF!</definedName>
    <definedName name="_bdm.7a1f2d8cd0ed4550b85ae74b32d56caf.edm" hidden="1">#REF!</definedName>
    <definedName name="_bdm.7f1905d420c04b9d9b7ad9b194b7a941.edm" localSheetId="9" hidden="1" xml:space="preserve">                          [22]Valuation!$1:$1048576</definedName>
    <definedName name="_bdm.7f1905d420c04b9d9b7ad9b194b7a941.edm" hidden="1">#REF!</definedName>
    <definedName name="_bdm.7f4722a06acf4a418a9a6df4f61deb4b.edm" hidden="1">#REF!</definedName>
    <definedName name="_bdm.7fab3cb0bf6f49f7a9308531453d1895.edm" hidden="1">#REF!</definedName>
    <definedName name="_bdm.83a2991128ab4162ae182f2bb7685ac0.edm" localSheetId="9" hidden="1" xml:space="preserve">                          [22]Valuation!$1:$1048576</definedName>
    <definedName name="_bdm.83a2991128ab4162ae182f2bb7685ac0.edm" hidden="1">#REF!</definedName>
    <definedName name="_bdm.87473ed126e24f289dfa89fd0357b04d.edm" localSheetId="9" hidden="1" xml:space="preserve">                          [22]Valuation!$1:$1048576</definedName>
    <definedName name="_bdm.87473ed126e24f289dfa89fd0357b04d.edm" hidden="1">#REF!</definedName>
    <definedName name="_bdm.89b255cc757e4920abd2a73664c66e51.edm" localSheetId="9" hidden="1" xml:space="preserve">                          [22]Pipeline!$1:$1048576</definedName>
    <definedName name="_bdm.89b255cc757e4920abd2a73664c66e51.edm" hidden="1">#REF!</definedName>
    <definedName name="_bdm.904F514AE53948DEAB0F1851E9277C35.edm" localSheetId="9" hidden="1">[27]BS!$A:$IV</definedName>
    <definedName name="_bdm.904F514AE53948DEAB0F1851E9277C35.edm" hidden="1">#REF!</definedName>
    <definedName name="_bdm.96d35b03768c4ec086da4c763663fa24.edm" hidden="1">#REF!</definedName>
    <definedName name="_bdm.99ee24758c594a0fa8cd086ff8935bda.edm" hidden="1">#REF!</definedName>
    <definedName name="_bdm.9cef5cc24d394eb0a1391ffa9168ef64.edm" localSheetId="9" hidden="1" xml:space="preserve">                          [22]Pipeline!$1:$1048576</definedName>
    <definedName name="_bdm.9cef5cc24d394eb0a1391ffa9168ef64.edm" hidden="1">#REF!</definedName>
    <definedName name="_bdm.9ebe7b65e9084ff2865b017b5514ef85.edm" localSheetId="9" hidden="1" xml:space="preserve">                                                                      [22]Valuation!$1:$1048576</definedName>
    <definedName name="_bdm.9ebe7b65e9084ff2865b017b5514ef85.edm" hidden="1">#REF!</definedName>
    <definedName name="_bdm.9ed80f543f924674a77923cb034f5d0c.edm" localSheetId="9" hidden="1" xml:space="preserve">                          [22]Pipeline!$1:$1048576</definedName>
    <definedName name="_bdm.9ed80f543f924674a77923cb034f5d0c.edm" hidden="1">#REF!</definedName>
    <definedName name="_bdm.a3049a345a3246db935d8c9e96c8f694.edm" hidden="1">#REF!</definedName>
    <definedName name="_bdm.a37a5a2834584d5e9965494f718d031c.edm" hidden="1">#REF!</definedName>
    <definedName name="_bdm.a4ee5868146842cd874d530effa6be9e.edm" hidden="1">#REF!</definedName>
    <definedName name="_bdm.a5b927fbe7a54c2dbfd5bcf275bdb8da.edm" localSheetId="9" hidden="1" xml:space="preserve">                          [22]Pipeline!$1:$1048576</definedName>
    <definedName name="_bdm.a5b927fbe7a54c2dbfd5bcf275bdb8da.edm" hidden="1">#REF!</definedName>
    <definedName name="_bdm.a8a3107dbd5b4761a8412ef0231576d9.edm" hidden="1">#REF!</definedName>
    <definedName name="_bdm.a8cd11b7305f4322b2cd8a116095f5d3.edm" localSheetId="9" hidden="1" xml:space="preserve">                          [22]Pipeline!$1:$1048576</definedName>
    <definedName name="_bdm.a8cd11b7305f4322b2cd8a116095f5d3.edm" hidden="1">#REF!</definedName>
    <definedName name="_bdm.ac95984b147847d5922398ebf3f98250.edm" localSheetId="9" hidden="1" xml:space="preserve">                          [22]Pipeline!$1:$1048576</definedName>
    <definedName name="_bdm.ac95984b147847d5922398ebf3f98250.edm" hidden="1">#REF!</definedName>
    <definedName name="_bdm.b45d77ea945e45b8bd36d84850c07704.edm" localSheetId="9" hidden="1" xml:space="preserve">                          [22]Valuation!$1:$1048576</definedName>
    <definedName name="_bdm.b45d77ea945e45b8bd36d84850c07704.edm" hidden="1">#REF!</definedName>
    <definedName name="_bdm.b5143dc808bc4db0a3a7564957186f92.edm" localSheetId="9" hidden="1" xml:space="preserve">                          [22]Pipeline!$1:$1048576</definedName>
    <definedName name="_bdm.b5143dc808bc4db0a3a7564957186f92.edm" hidden="1">#REF!</definedName>
    <definedName name="_bdm.b5247bca459e49d9ac148ba6fcb4c2e1.edm" localSheetId="9" hidden="1" xml:space="preserve">                                                                      [22]Valuation!$1:$1048576</definedName>
    <definedName name="_bdm.b5247bca459e49d9ac148ba6fcb4c2e1.edm" hidden="1">#REF!</definedName>
    <definedName name="_bdm.b94294113fe640c1ae5a7419c2f8100c.edm" localSheetId="9" hidden="1" xml:space="preserve">                                                                      [22]HemoA!$1:$1048576</definedName>
    <definedName name="_bdm.b94294113fe640c1ae5a7419c2f8100c.edm" hidden="1">#REF!</definedName>
    <definedName name="_bdm.b95e61c305b743f1afaeffff8bdf253d.edm" localSheetId="9" hidden="1" xml:space="preserve">             '[24]AS1 data'!$1:$1048576</definedName>
    <definedName name="_bdm.b95e61c305b743f1afaeffff8bdf253d.edm" hidden="1">#REF!</definedName>
    <definedName name="_bdm.ba7e65b21e8f4f2db561866795c2d2ff.edm" hidden="1">#REF!</definedName>
    <definedName name="_bdm.bb64478fbda447ae891be5a6a8ca5b36.edm" localSheetId="9" hidden="1" xml:space="preserve">               '[24]AS1 data'!$1:$1048576</definedName>
    <definedName name="_bdm.bb64478fbda447ae891be5a6a8ca5b36.edm" hidden="1">#REF!</definedName>
    <definedName name="_bdm.bd9a945929f6414bb5e36b9682326fbb.edm" hidden="1">#REF!</definedName>
    <definedName name="_bdm.be46dd77280a4183b6ece2218cd9b68b.edm" localSheetId="9" hidden="1" xml:space="preserve">     '[24]AS1 data'!$1:$1048576</definedName>
    <definedName name="_bdm.be46dd77280a4183b6ece2218cd9b68b.edm" hidden="1">#REF!</definedName>
    <definedName name="_bdm.c0c40809ffc34268a5dcffabbc4ae6ad.edm" localSheetId="9" hidden="1" xml:space="preserve">                          [22]Pipeline!$1:$1048576</definedName>
    <definedName name="_bdm.c0c40809ffc34268a5dcffabbc4ae6ad.edm" hidden="1">#REF!</definedName>
    <definedName name="_bdm.c12812367e5f411f8aab852dcb0cbb61.edm" hidden="1">#REF!</definedName>
    <definedName name="_bdm.c364d4c2fa0d4c48900b60df3abc8154.edm" localSheetId="9" hidden="1" xml:space="preserve">                          [22]Pipeline!$1:$1048576</definedName>
    <definedName name="_bdm.c364d4c2fa0d4c48900b60df3abc8154.edm" hidden="1">#REF!</definedName>
    <definedName name="_bdm.c36bb86fa33b492db3bd0472c02184c5.edm" hidden="1">#REF!</definedName>
    <definedName name="_bdm.c877c142a2df48aa87ebd98ddcf2c9f7.edm" localSheetId="5" hidden="1">#REF!</definedName>
    <definedName name="_bdm.c877c142a2df48aa87ebd98ddcf2c9f7.edm" hidden="1">#REF!</definedName>
    <definedName name="_bdm.c91ab890547b42309d014ac1dc6342dd.edm" hidden="1">#REF!</definedName>
    <definedName name="_bdm.ca78232132d045229657a2e6da7b86d9.edm" localSheetId="9" hidden="1" xml:space="preserve">                          [22]Pipeline!$1:$1048576</definedName>
    <definedName name="_bdm.ca78232132d045229657a2e6da7b86d9.edm" hidden="1">#REF!</definedName>
    <definedName name="_bdm.cb90906d38e84b7f8134ad1190703e22.edm" localSheetId="9" hidden="1" xml:space="preserve">                          [22]Pipeline!$1:$1048576</definedName>
    <definedName name="_bdm.cb90906d38e84b7f8134ad1190703e22.edm" hidden="1">#REF!</definedName>
    <definedName name="_bdm.cce4a20c2048406c83744aa4bad8c6c2.edm" localSheetId="9" hidden="1">#REF!</definedName>
    <definedName name="_bdm.cce4a20c2048406c83744aa4bad8c6c2.edm" localSheetId="10" hidden="1">#REF!</definedName>
    <definedName name="_bdm.cce4a20c2048406c83744aa4bad8c6c2.edm" localSheetId="7" hidden="1">#REF!</definedName>
    <definedName name="_bdm.cce4a20c2048406c83744aa4bad8c6c2.edm" localSheetId="6" hidden="1">#REF!</definedName>
    <definedName name="_bdm.cce4a20c2048406c83744aa4bad8c6c2.edm" localSheetId="8" hidden="1">#REF!</definedName>
    <definedName name="_bdm.cce4a20c2048406c83744aa4bad8c6c2.edm" localSheetId="5" hidden="1">#REF!</definedName>
    <definedName name="_bdm.cce4a20c2048406c83744aa4bad8c6c2.edm" hidden="1">#REF!</definedName>
    <definedName name="_bdm.d097ba984ad94b27bd967241513f4e69.edm" localSheetId="9" hidden="1" xml:space="preserve">                          [22]Pipeline!$1:$1048576</definedName>
    <definedName name="_bdm.d097ba984ad94b27bd967241513f4e69.edm" hidden="1">#REF!</definedName>
    <definedName name="_bdm.d0ac830b5a0547e0b746e08503563e64.edm" hidden="1">#REF!</definedName>
    <definedName name="_bdm.d44c64feab584e638a795ddaadf03178.edm" localSheetId="9" hidden="1" xml:space="preserve">                          [22]Pipeline!$1:$1048576</definedName>
    <definedName name="_bdm.d44c64feab584e638a795ddaadf03178.edm" hidden="1">#REF!</definedName>
    <definedName name="_bdm.d732f113c5b84c0a9481d954959c37e3.edm" hidden="1">#REF!</definedName>
    <definedName name="_bdm.da50c0f67d9546639210b117f9e5f6f2.edm" localSheetId="9" hidden="1">#REF!</definedName>
    <definedName name="_bdm.da50c0f67d9546639210b117f9e5f6f2.edm" localSheetId="10" hidden="1">#REF!</definedName>
    <definedName name="_bdm.da50c0f67d9546639210b117f9e5f6f2.edm" localSheetId="7" hidden="1">#REF!</definedName>
    <definedName name="_bdm.da50c0f67d9546639210b117f9e5f6f2.edm" localSheetId="6" hidden="1">#REF!</definedName>
    <definedName name="_bdm.da50c0f67d9546639210b117f9e5f6f2.edm" localSheetId="8" hidden="1">#REF!</definedName>
    <definedName name="_bdm.da50c0f67d9546639210b117f9e5f6f2.edm" hidden="1">#REF!</definedName>
    <definedName name="_bdm.db99592f770543e8be899938ca7a9494.edm" localSheetId="9" hidden="1" xml:space="preserve">                     '[24]AS1 data'!$1:$1048576</definedName>
    <definedName name="_bdm.db99592f770543e8be899938ca7a9494.edm" hidden="1">#REF!</definedName>
    <definedName name="_bdm.dc0ceb03595a40c6a44ab768c84720ab.edm" hidden="1">#REF!</definedName>
    <definedName name="_bdm.e0aecad9bacc479084373e0167599718.edm" hidden="1">#REF!</definedName>
    <definedName name="_bdm.e0f5300a35af47e79245f23c99e229ec.edm" localSheetId="9" hidden="1" xml:space="preserve">                          [22]Pipeline!$1:$1048576</definedName>
    <definedName name="_bdm.e0f5300a35af47e79245f23c99e229ec.edm" hidden="1">#REF!</definedName>
    <definedName name="_bdm.e223c4ac67ae4a10af89d61345f92faf.edm" localSheetId="9" hidden="1" xml:space="preserve">                                                                      [22]Valuation!$1:$1048576</definedName>
    <definedName name="_bdm.e223c4ac67ae4a10af89d61345f92faf.edm" hidden="1">#REF!</definedName>
    <definedName name="_bdm.e4231d6130774b2aabf527e8408839fb.edm" hidden="1">#REF!</definedName>
    <definedName name="_bdm.e4a789daa9e64f5288968fbffe5d87b2.edm" localSheetId="9" hidden="1" xml:space="preserve">                          [22]Pipeline!$1:$1048576</definedName>
    <definedName name="_bdm.e4a789daa9e64f5288968fbffe5d87b2.edm" hidden="1">#REF!</definedName>
    <definedName name="_bdm.e551d64c89d04435a31194f040ea301e.edm" hidden="1">#REF!</definedName>
    <definedName name="_bdm.e5962d654d4d4f21bdf0092d92fd5e3b.edm" hidden="1">#REF!</definedName>
    <definedName name="_bdm.e5c2d6b5044343828b8d4be1b0a6608a.edm" localSheetId="9" hidden="1" xml:space="preserve">                          [22]Pipeline!$1:$1048576</definedName>
    <definedName name="_bdm.e5c2d6b5044343828b8d4be1b0a6608a.edm" hidden="1">#REF!</definedName>
    <definedName name="_bdm.e61fa66afef343fd89f5af71d54ffef9.edm" hidden="1">#REF!</definedName>
    <definedName name="_bdm.e6efdce3043e4b2c86d7133053f174e7.edm" localSheetId="9" hidden="1" xml:space="preserve">                          [22]Valuation!$1:$1048576</definedName>
    <definedName name="_bdm.e6efdce3043e4b2c86d7133053f174e7.edm" hidden="1">#REF!</definedName>
    <definedName name="_bdm.e832227c10b54a50b5577566e40cb33c.edm" hidden="1">#REF!</definedName>
    <definedName name="_bdm.e8d731089c854485bb333895b95ceb15.edm" hidden="1">#REF!</definedName>
    <definedName name="_bdm.E8EEC1CE2D55458185161D521AF88FCE.edm" localSheetId="9" hidden="1">'[28]Sheet2 (2)'!$1:$1048576</definedName>
    <definedName name="_bdm.E8EEC1CE2D55458185161D521AF88FCE.edm" hidden="1">#REF!</definedName>
    <definedName name="_bdm.ebd7d4041a064bef95ee1bcd7bb39b18.edm" localSheetId="9" hidden="1">#REF!</definedName>
    <definedName name="_bdm.ebd7d4041a064bef95ee1bcd7bb39b18.edm" localSheetId="10" hidden="1">#REF!</definedName>
    <definedName name="_bdm.ebd7d4041a064bef95ee1bcd7bb39b18.edm" localSheetId="7" hidden="1">#REF!</definedName>
    <definedName name="_bdm.ebd7d4041a064bef95ee1bcd7bb39b18.edm" localSheetId="6" hidden="1">#REF!</definedName>
    <definedName name="_bdm.ebd7d4041a064bef95ee1bcd7bb39b18.edm" localSheetId="8" hidden="1">#REF!</definedName>
    <definedName name="_bdm.ebd7d4041a064bef95ee1bcd7bb39b18.edm" localSheetId="5" hidden="1">#REF!</definedName>
    <definedName name="_bdm.ebd7d4041a064bef95ee1bcd7bb39b18.edm" hidden="1">#REF!</definedName>
    <definedName name="_bdm.ed34a6fcb62246159ce5e9f885ffc415.edm" localSheetId="9" hidden="1" xml:space="preserve">                          [22]Pipeline!$1:$1048576</definedName>
    <definedName name="_bdm.ed34a6fcb62246159ce5e9f885ffc415.edm" hidden="1">#REF!</definedName>
    <definedName name="_bdm.ef47872567a640b29d9ed484a256e121.edm" localSheetId="9" hidden="1" xml:space="preserve">                          [22]Valuation!$1:$1048576</definedName>
    <definedName name="_bdm.ef47872567a640b29d9ed484a256e121.edm" hidden="1">#REF!</definedName>
    <definedName name="_bdm.f08212da0dae42188450d0fad0b321f6.edm" hidden="1" xml:space="preserve">        [25]Income!$1:$1048576</definedName>
    <definedName name="_bdm.f528538a9b464e9bbca7b6440f7b8485.edm" localSheetId="9" hidden="1" xml:space="preserve">                          [22]Pipeline!$1:$1048576</definedName>
    <definedName name="_bdm.f528538a9b464e9bbca7b6440f7b8485.edm" hidden="1">#REF!</definedName>
    <definedName name="_bdm.f72b533628ce46d295cb1a3c14e8eb21.edm" hidden="1">#REF!</definedName>
    <definedName name="_bdm.fd238ed62e6b47aa8a2ea99927f0eb02.edm" hidden="1">#REF!</definedName>
    <definedName name="_bdm.fd39d64039d04c48b2b5f612960da89e.edm" localSheetId="9" hidden="1" xml:space="preserve">                          [22]Valuation!$1:$1048576</definedName>
    <definedName name="_bdm.fd39d64039d04c48b2b5f612960da89e.edm" hidden="1">#REF!</definedName>
    <definedName name="_bdm.fd3eefc6219148678d44e1c819eb3ee9.edm" localSheetId="9" hidden="1" xml:space="preserve">                                                                      [22]Valuation!$1:$1048576</definedName>
    <definedName name="_bdm.fd3eefc6219148678d44e1c819eb3ee9.edm" hidden="1">#REF!</definedName>
    <definedName name="_BEC202">[29]Products!#REF!</definedName>
    <definedName name="_BEC203">[29]Products!#REF!</definedName>
    <definedName name="_BEC204">[29]Products!#REF!</definedName>
    <definedName name="_BEC205">[29]Products!#REF!</definedName>
    <definedName name="_bfr01">#REF!</definedName>
    <definedName name="_bfr02">#REF!</definedName>
    <definedName name="_bfr95">#REF!</definedName>
    <definedName name="_bfr96">#REF!</definedName>
    <definedName name="_bfr97">#REF!</definedName>
    <definedName name="_bfr98">#REF!</definedName>
    <definedName name="_bfr99">#REF!</definedName>
    <definedName name="_bpa01">#REF!</definedName>
    <definedName name="_bpa02">#REF!</definedName>
    <definedName name="_bpa93">#REF!</definedName>
    <definedName name="_bpa94">#REF!</definedName>
    <definedName name="_bpa95">#REF!</definedName>
    <definedName name="_bpa96">#REF!</definedName>
    <definedName name="_bpa97">#REF!</definedName>
    <definedName name="_bpa98">#REF!</definedName>
    <definedName name="_bpa99">#REF!</definedName>
    <definedName name="_Bridge" localSheetId="9">#REF!</definedName>
    <definedName name="_Bridge" localSheetId="7">#REF!</definedName>
    <definedName name="_Bridge" localSheetId="6">#REF!</definedName>
    <definedName name="_Bridge">#REF!</definedName>
    <definedName name="_BT_from_SGMO" localSheetId="9" hidden="1">{"fdsup://IBCentral/FAT Viewer?action=UPDATE&amp;creator=factset&amp;DOC_NAME=fat:reuters_annual_source_window.fat&amp;display_string=Audit&amp;DYN_ARGS=TRUE&amp;VAR:ID1=47816010&amp;VAR:RCODE=SALES&amp;VAR:SDATE=20071299&amp;VAR:FREQ=Y&amp;VAR:RELITEM=RP&amp;VAR:CURRENCY=&amp;VAR:CURRSOURCE=EXSHARE&amp;","VAR:NATFREQ=ANNUAL&amp;VAR:RFIELD=FINALIZED&amp;VAR:DB_TYPE=&amp;VAR:UNITS=M&amp;window=popup&amp;width=450&amp;height=300&amp;START_MAXIMIZED=FALSE"}</definedName>
    <definedName name="_BT_from_SGMO" hidden="1">{"fdsup://IBCentral/FAT Viewer?action=UPDATE&amp;creator=factset&amp;DOC_NAME=fat:reuters_annual_source_window.fat&amp;display_string=Audit&amp;DYN_ARGS=TRUE&amp;VAR:ID1=47816010&amp;VAR:RCODE=SALES&amp;VAR:SDATE=20071299&amp;VAR:FREQ=Y&amp;VAR:RELITEM=RP&amp;VAR:CURRENCY=&amp;VAR:CURRSOURCE=EXSHARE&amp;","VAR:NATFREQ=ANNUAL&amp;VAR:RFIELD=FINALIZED&amp;VAR:DB_TYPE=&amp;VAR:UNITS=M&amp;window=popup&amp;width=450&amp;height=300&amp;START_MAXIMIZED=FALSE"}</definedName>
    <definedName name="_Cashflow">#REF!</definedName>
    <definedName name="_ccc1" localSheetId="9">[8]SWEDEN!$I$9:$L$48</definedName>
    <definedName name="_ccc1" localSheetId="10">[8]SWEDEN!$I$9:$L$48</definedName>
    <definedName name="_ccc1" localSheetId="11">[8]SWEDEN!$I$9:$L$48</definedName>
    <definedName name="_ccc1" localSheetId="8">[8]SWEDEN!$I$9:$L$48</definedName>
    <definedName name="_ccc1">#REF!</definedName>
    <definedName name="_ccc2" localSheetId="9">[9]Prm!$B$2:$L$53</definedName>
    <definedName name="_ccc2" localSheetId="10">[9]Prm!$B$2:$L$53</definedName>
    <definedName name="_ccc2" localSheetId="11">[9]Prm!$B$2:$L$53</definedName>
    <definedName name="_ccc2" localSheetId="8">[9]Prm!$B$2:$L$53</definedName>
    <definedName name="_ccc2">#REF!</definedName>
    <definedName name="_ccc4" localSheetId="9">[8]SWEDEN!#REF!</definedName>
    <definedName name="_ccc4" localSheetId="10">[8]SWEDEN!#REF!</definedName>
    <definedName name="_ccc4" localSheetId="11">[8]SWEDEN!#REF!</definedName>
    <definedName name="_ccc4" localSheetId="8">[8]SWEDEN!#REF!</definedName>
    <definedName name="_ccc4">#REF!</definedName>
    <definedName name="_ccc5" localSheetId="9">[8]SWEDEN!$I$9:$L$48</definedName>
    <definedName name="_ccc5" localSheetId="10">[8]SWEDEN!$I$9:$L$48</definedName>
    <definedName name="_ccc5" localSheetId="11">[8]SWEDEN!$I$9:$L$48</definedName>
    <definedName name="_ccc5" localSheetId="8">[8]SWEDEN!$I$9:$L$48</definedName>
    <definedName name="_ccc5">#REF!</definedName>
    <definedName name="_coc1" localSheetId="9">[30]RunTime!$C$10</definedName>
    <definedName name="_coc1" localSheetId="10">[30]RunTime!$C$10</definedName>
    <definedName name="_coc1" localSheetId="11">[30]RunTime!$C$10</definedName>
    <definedName name="_coc1" localSheetId="8">[30]RunTime!$C$10</definedName>
    <definedName name="_coc1">#REF!</definedName>
    <definedName name="_DAP01">#REF!</definedName>
    <definedName name="_DAP02">#REF!</definedName>
    <definedName name="_DAP98">#REF!</definedName>
    <definedName name="_DAP99">#REF!</definedName>
    <definedName name="_DAT1" localSheetId="9">'[31]Uti per course DK'!#REF!</definedName>
    <definedName name="_DAT1">#REF!</definedName>
    <definedName name="_DAT2" localSheetId="9">'[31]Uti per course DK'!#REF!</definedName>
    <definedName name="_DAT2">#REF!</definedName>
    <definedName name="_div01">#REF!</definedName>
    <definedName name="_div02">#REF!</definedName>
    <definedName name="_div93">#REF!</definedName>
    <definedName name="_div94">#REF!</definedName>
    <definedName name="_div95">#REF!</definedName>
    <definedName name="_div96">#REF!</definedName>
    <definedName name="_div97">#REF!</definedName>
    <definedName name="_div98">#REF!</definedName>
    <definedName name="_div99">#REF!</definedName>
    <definedName name="_email" localSheetId="9">#REF!</definedName>
    <definedName name="_email" localSheetId="7">#REF!</definedName>
    <definedName name="_email" localSheetId="6">#REF!</definedName>
    <definedName name="_email">#REF!</definedName>
    <definedName name="_Epo98" localSheetId="9">[6]Amgen!#REF!</definedName>
    <definedName name="_Epo98">#REF!</definedName>
    <definedName name="_EPS01">#REF!</definedName>
    <definedName name="_EPS02">#REF!</definedName>
    <definedName name="_EPS03">#REF!</definedName>
    <definedName name="_eps1">#REF!,#REF!,#REF!,#REF!,#REF!,#REF!,#REF!,#REF!,#REF!</definedName>
    <definedName name="_EPS2000" localSheetId="9">[3]Sheet1!#REF!</definedName>
    <definedName name="_EPS2000">#REF!</definedName>
    <definedName name="_EPS93" localSheetId="9">[3]Sheet1!#REF!</definedName>
    <definedName name="_EPS93">#REF!</definedName>
    <definedName name="_EPS94">#REF!</definedName>
    <definedName name="_EPS95">#REF!</definedName>
    <definedName name="_EPS96">#REF!</definedName>
    <definedName name="_EPS97" localSheetId="9">[7]I!#REF!</definedName>
    <definedName name="_EPS97">#REF!</definedName>
    <definedName name="_EPS98">#REF!</definedName>
    <definedName name="_EPS99">#REF!</definedName>
    <definedName name="_fcf10">#REF!</definedName>
    <definedName name="_fcf5">#REF!</definedName>
    <definedName name="_Fill" localSheetId="9" hidden="1">#REF!</definedName>
    <definedName name="_Fill" localSheetId="7" hidden="1">#REF!</definedName>
    <definedName name="_Fill" localSheetId="6" hidden="1">#REF!</definedName>
    <definedName name="_Fill" hidden="1">#REF!</definedName>
    <definedName name="_xlnm._FilterDatabase" localSheetId="11" hidden="1">'Schizophrenia Drug Peak Sales'!$O$22:$P$34</definedName>
    <definedName name="_Gap1">#REF!</definedName>
    <definedName name="_Gap2">#REF!</definedName>
    <definedName name="_Gap3">#REF!</definedName>
    <definedName name="_Gap4">#REF!</definedName>
    <definedName name="_gdw01">#REF!</definedName>
    <definedName name="_gdw02">#REF!</definedName>
    <definedName name="_gdw93">#REF!</definedName>
    <definedName name="_gdw94">#REF!</definedName>
    <definedName name="_gdw95">#REF!</definedName>
    <definedName name="_gdw96">#REF!</definedName>
    <definedName name="_gdw97">#REF!</definedName>
    <definedName name="_gdw98">#REF!</definedName>
    <definedName name="_gdw99">#REF!</definedName>
    <definedName name="_grp2">#N/A</definedName>
    <definedName name="_grp3">#N/A</definedName>
    <definedName name="_Inc01">#REF!</definedName>
    <definedName name="_Inc02">#REF!</definedName>
    <definedName name="_Inc03">#REF!</definedName>
    <definedName name="_Inc04">#REF!</definedName>
    <definedName name="_Inc05">#REF!</definedName>
    <definedName name="_Inc06">#REF!</definedName>
    <definedName name="_Inc94">#REF!</definedName>
    <definedName name="_Inc96">#REF!</definedName>
    <definedName name="_Inc97">#REF!</definedName>
    <definedName name="_Inc98">#REF!</definedName>
    <definedName name="_Inc99">#REF!</definedName>
    <definedName name="_Key1" localSheetId="9" hidden="1">#REF!</definedName>
    <definedName name="_Key1" localSheetId="10" hidden="1">#REF!</definedName>
    <definedName name="_Key1" localSheetId="16" hidden="1">#REF!</definedName>
    <definedName name="_Key1" localSheetId="7" hidden="1">#REF!</definedName>
    <definedName name="_Key1" localSheetId="6" hidden="1">#REF!</definedName>
    <definedName name="_Key1" localSheetId="8" hidden="1">#REF!</definedName>
    <definedName name="_Key1" hidden="1">#REF!</definedName>
    <definedName name="_Key1OLD" localSheetId="9" hidden="1">'[32]Mtk &amp; Tech Val'!#REF!</definedName>
    <definedName name="_Key1OLD" hidden="1">#REF!</definedName>
    <definedName name="_Key2" localSheetId="9" hidden="1">#REF!</definedName>
    <definedName name="_Key2" localSheetId="7" hidden="1">#REF!</definedName>
    <definedName name="_Key2" localSheetId="6" hidden="1">#REF!</definedName>
    <definedName name="_Key2" hidden="1">#REF!</definedName>
    <definedName name="_MDX44702">[29]Products!#REF!</definedName>
    <definedName name="_MDX44703">[29]Products!#REF!</definedName>
    <definedName name="_MDX44704">[29]Products!#REF!</definedName>
    <definedName name="_MDX44705">[29]Products!#REF!</definedName>
    <definedName name="_mr0404" localSheetId="9">#REF!</definedName>
    <definedName name="_mr0404" localSheetId="7">#REF!</definedName>
    <definedName name="_mr0404" localSheetId="6">#REF!</definedName>
    <definedName name="_mr0404">#REF!</definedName>
    <definedName name="_mr0604" localSheetId="9">#REF!</definedName>
    <definedName name="_mr0604" localSheetId="7">#REF!</definedName>
    <definedName name="_mr0604" localSheetId="6">#REF!</definedName>
    <definedName name="_mr0604">#REF!</definedName>
    <definedName name="_mr0904" localSheetId="9">#REF!</definedName>
    <definedName name="_mr0904" localSheetId="7">#REF!</definedName>
    <definedName name="_mr0904" localSheetId="6">#REF!</definedName>
    <definedName name="_mr0904">#REF!</definedName>
    <definedName name="_mr10" localSheetId="9">#REF!</definedName>
    <definedName name="_mr10" localSheetId="7">#REF!</definedName>
    <definedName name="_mr10" localSheetId="6">#REF!</definedName>
    <definedName name="_mr10">#REF!</definedName>
    <definedName name="_mr11" localSheetId="9">#REF!</definedName>
    <definedName name="_mr11" localSheetId="7">#REF!</definedName>
    <definedName name="_mr11" localSheetId="6">#REF!</definedName>
    <definedName name="_mr11">#REF!</definedName>
    <definedName name="_mr12" localSheetId="9">#REF!</definedName>
    <definedName name="_mr12" localSheetId="7">#REF!</definedName>
    <definedName name="_mr12" localSheetId="6">#REF!</definedName>
    <definedName name="_mr12">#REF!</definedName>
    <definedName name="_mr1204" localSheetId="9">#REF!</definedName>
    <definedName name="_mr1204" localSheetId="7">#REF!</definedName>
    <definedName name="_mr1204" localSheetId="6">#REF!</definedName>
    <definedName name="_mr1204">#REF!</definedName>
    <definedName name="_mr204" localSheetId="9">#REF!</definedName>
    <definedName name="_mr204" localSheetId="7">#REF!</definedName>
    <definedName name="_mr204" localSheetId="6">#REF!</definedName>
    <definedName name="_mr204">#REF!</definedName>
    <definedName name="_mr6" localSheetId="9">#REF!</definedName>
    <definedName name="_mr6" localSheetId="7">#REF!</definedName>
    <definedName name="_mr6" localSheetId="6">#REF!</definedName>
    <definedName name="_mr6">#REF!</definedName>
    <definedName name="_mr8" localSheetId="9">#REF!</definedName>
    <definedName name="_mr8" localSheetId="7">#REF!</definedName>
    <definedName name="_mr8" localSheetId="6">#REF!</definedName>
    <definedName name="_mr8">#REF!</definedName>
    <definedName name="_mr9" localSheetId="9">#REF!</definedName>
    <definedName name="_mr9" localSheetId="7">#REF!</definedName>
    <definedName name="_mr9" localSheetId="6">#REF!</definedName>
    <definedName name="_mr9">#REF!</definedName>
    <definedName name="_new1"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OCF01">#REF!</definedName>
    <definedName name="_OCF02">#REF!</definedName>
    <definedName name="_OCF98">#REF!</definedName>
    <definedName name="_OCF99">#REF!</definedName>
    <definedName name="_Order1" hidden="1">255</definedName>
    <definedName name="_Order2" hidden="1">255</definedName>
    <definedName name="_PM1">#REF!</definedName>
    <definedName name="_PM5">#REF!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PT5">#REF!</definedName>
    <definedName name="_QP2">#REF!</definedName>
    <definedName name="_qqq1" localSheetId="9">[10]SWEDEN!#REF!</definedName>
    <definedName name="_qqq1" localSheetId="10">[10]SWEDEN!#REF!</definedName>
    <definedName name="_qqq1" localSheetId="11">[10]SWEDEN!#REF!</definedName>
    <definedName name="_qqq1" localSheetId="8">[10]SWEDEN!#REF!</definedName>
    <definedName name="_qqq1">#REF!</definedName>
    <definedName name="_qqq10" localSheetId="9">[8]SWEDEN!$I$9:$L$48</definedName>
    <definedName name="_qqq10" localSheetId="10">[8]SWEDEN!$I$9:$L$48</definedName>
    <definedName name="_qqq10" localSheetId="11">[8]SWEDEN!$I$9:$L$48</definedName>
    <definedName name="_qqq10" localSheetId="8">[8]SWEDEN!$I$9:$L$48</definedName>
    <definedName name="_qqq10">#REF!</definedName>
    <definedName name="_qqq2" localSheetId="9">[10]SWEDEN!$I$9:$L$48</definedName>
    <definedName name="_qqq2" localSheetId="10">[10]SWEDEN!$I$9:$L$48</definedName>
    <definedName name="_qqq2" localSheetId="11">[10]SWEDEN!$I$9:$L$48</definedName>
    <definedName name="_qqq2" localSheetId="8">[10]SWEDEN!$I$9:$L$48</definedName>
    <definedName name="_qqq2">#REF!</definedName>
    <definedName name="_qqq3" localSheetId="9">[11]コウホート出生率実績値!$A$2:$AZ$40</definedName>
    <definedName name="_qqq3" localSheetId="10">[11]コウホート出生率実績値!$A$2:$AZ$40</definedName>
    <definedName name="_qqq3" localSheetId="11">[11]コウホート出生率実績値!$A$2:$AZ$40</definedName>
    <definedName name="_qqq3" localSheetId="8">[11]コウホート出生率実績値!$A$2:$AZ$40</definedName>
    <definedName name="_qqq3">#REF!</definedName>
    <definedName name="_ｑｑｑ4" localSheetId="9">[8]SWEDEN!#REF!</definedName>
    <definedName name="_ｑｑｑ4" localSheetId="10">[8]SWEDEN!#REF!</definedName>
    <definedName name="_ｑｑｑ4" localSheetId="11">[8]SWEDEN!#REF!</definedName>
    <definedName name="_ｑｑｑ4" localSheetId="8">[8]SWEDEN!#REF!</definedName>
    <definedName name="_ｑｑｑ4">#REF!</definedName>
    <definedName name="_qqq5" localSheetId="9">[8]SWEDEN!$I$9:$L$48</definedName>
    <definedName name="_qqq5" localSheetId="10">[8]SWEDEN!$I$9:$L$48</definedName>
    <definedName name="_qqq5" localSheetId="11">[8]SWEDEN!$I$9:$L$48</definedName>
    <definedName name="_qqq5" localSheetId="8">[8]SWEDEN!$I$9:$L$48</definedName>
    <definedName name="_qqq5">#REF!</definedName>
    <definedName name="_qqq6" localSheetId="9">[8]SWEDEN!$B$9:$L$48</definedName>
    <definedName name="_qqq6" localSheetId="10">[8]SWEDEN!$B$9:$L$48</definedName>
    <definedName name="_qqq6" localSheetId="11">[8]SWEDEN!$B$9:$L$48</definedName>
    <definedName name="_qqq6" localSheetId="8">[8]SWEDEN!$B$9:$L$48</definedName>
    <definedName name="_qqq6">#REF!</definedName>
    <definedName name="_qqq7" localSheetId="9">[8]SWEDEN!$I$9:$L$48</definedName>
    <definedName name="_qqq7" localSheetId="10">[8]SWEDEN!$I$9:$L$48</definedName>
    <definedName name="_qqq7" localSheetId="11">[8]SWEDEN!$I$9:$L$48</definedName>
    <definedName name="_qqq7" localSheetId="8">[8]SWEDEN!$I$9:$L$48</definedName>
    <definedName name="_qqq7">#REF!</definedName>
    <definedName name="_qqq8" localSheetId="9">[9]Prm!$B$2:$L$53</definedName>
    <definedName name="_qqq8" localSheetId="10">[9]Prm!$B$2:$L$53</definedName>
    <definedName name="_qqq8" localSheetId="11">[9]Prm!$B$2:$L$53</definedName>
    <definedName name="_qqq8" localSheetId="8">[9]Prm!$B$2:$L$53</definedName>
    <definedName name="_qqq8">#REF!</definedName>
    <definedName name="_qqq9" localSheetId="9">[8]SWEDEN!#REF!</definedName>
    <definedName name="_qqq9" localSheetId="10">[8]SWEDEN!#REF!</definedName>
    <definedName name="_qqq9" localSheetId="11">[8]SWEDEN!#REF!</definedName>
    <definedName name="_qqq9" localSheetId="8">[8]SWEDEN!#REF!</definedName>
    <definedName name="_qqq9">#REF!</definedName>
    <definedName name="_qw1" localSheetId="9">[9]Prm!$B$2:$L$53</definedName>
    <definedName name="_qw1" localSheetId="10">[9]Prm!$B$2:$L$53</definedName>
    <definedName name="_qw1" localSheetId="11">[9]Prm!$B$2:$L$53</definedName>
    <definedName name="_qw1" localSheetId="8">[9]Prm!$B$2:$L$53</definedName>
    <definedName name="_qw1">#REF!</definedName>
    <definedName name="_Regression_Int" hidden="1">1</definedName>
    <definedName name="_Report" localSheetId="9">{"Page5";"Page4";"Page1";"Page2";"Page3"}</definedName>
    <definedName name="_Report">{"Page5";"Page4";"Page1";"Page2";"Page3"}</definedName>
    <definedName name="_Report2" localSheetId="9">{"Page5";"Page4";"Page1";"Page2";"Page3"}</definedName>
    <definedName name="_Report2">{"Page5";"Page4";"Page1";"Page2";"Page3"}</definedName>
    <definedName name="_Report3" localSheetId="9">{"Page5";"Page4";"Page1";"Page2";"Page3"}</definedName>
    <definedName name="_Report3">{"Page5";"Page4";"Page1";"Page2";"Page3"}</definedName>
    <definedName name="_rev1" localSheetId="9">[33]Sheet1!$A$8:$G$103</definedName>
    <definedName name="_rev1">#REF!</definedName>
    <definedName name="_rev2" localSheetId="9">[33]Sheet1!$A$105:$G$155</definedName>
    <definedName name="_rev2">#REF!</definedName>
    <definedName name="_REV2003" localSheetId="9">[34]A!$K$16</definedName>
    <definedName name="_REV2003">#REF!</definedName>
    <definedName name="_REV2004" localSheetId="9">[34]A!$M$16</definedName>
    <definedName name="_REV2004">#REF!</definedName>
    <definedName name="_REV2005" localSheetId="9">[34]A!$O$16</definedName>
    <definedName name="_REV2005">#REF!</definedName>
    <definedName name="_REV2006" localSheetId="9">[34]A!$Q$16</definedName>
    <definedName name="_REV2006">#REF!</definedName>
    <definedName name="_REV2007" localSheetId="9">[34]A!$S$16</definedName>
    <definedName name="_REV2007">#REF!</definedName>
    <definedName name="_rev3" localSheetId="9">[33]Sheet1!$A$157:$G$197</definedName>
    <definedName name="_rev3">#REF!</definedName>
    <definedName name="_revenue">#REF!</definedName>
    <definedName name="_rn01">#REF!</definedName>
    <definedName name="_rn02">#REF!</definedName>
    <definedName name="_rn93">#REF!</definedName>
    <definedName name="_rn94">#REF!</definedName>
    <definedName name="_rn95">#REF!</definedName>
    <definedName name="_rn96">#REF!</definedName>
    <definedName name="_rn97">#REF!</definedName>
    <definedName name="_rn98">#REF!</definedName>
    <definedName name="_rn99">#REF!</definedName>
    <definedName name="_S_Base" localSheetId="9">{0.35875,0.39124,0.421299}</definedName>
    <definedName name="_S_Base">{0.35875,0.39124,0.421299}</definedName>
    <definedName name="_S_Base2" localSheetId="9">{0.35875,0.39124,0.421299}</definedName>
    <definedName name="_S_Base2">{0.35875,0.39124,0.421299}</definedName>
    <definedName name="_S_Base3" localSheetId="9">{0.35875,0.39124,0.421299}</definedName>
    <definedName name="_S_Base3">{0.35875,0.39124,0.421299}</definedName>
    <definedName name="_Scenario_new_change">#REF!</definedName>
    <definedName name="_scenchg_count">1</definedName>
    <definedName name="_scenchg1">#REF!</definedName>
    <definedName name="_SCF98" localSheetId="9">[6]Amgen!#REF!</definedName>
    <definedName name="_SCF98">#REF!</definedName>
    <definedName name="_Sort" localSheetId="9" hidden="1">#REF!</definedName>
    <definedName name="_Sort" localSheetId="10" hidden="1">#REF!</definedName>
    <definedName name="_Sort" localSheetId="16" hidden="1">#REF!</definedName>
    <definedName name="_Sort" localSheetId="7" hidden="1">#REF!</definedName>
    <definedName name="_Sort" localSheetId="6" hidden="1">#REF!</definedName>
    <definedName name="_Sort" localSheetId="8" hidden="1">#REF!</definedName>
    <definedName name="_Sort" hidden="1">#REF!</definedName>
    <definedName name="_Table1_In1" hidden="1">#REF!</definedName>
    <definedName name="_Table1_Out">#REF!</definedName>
    <definedName name="_Table2_In1" localSheetId="9" hidden="1">[35]Warrants!#REF!</definedName>
    <definedName name="_Table2_In1" hidden="1">#REF!</definedName>
    <definedName name="_Table2_Out" hidden="1">#REF!</definedName>
    <definedName name="_tax1996">#REF!</definedName>
    <definedName name="_tax1997">#REF!</definedName>
    <definedName name="_tax1998">#REF!</definedName>
    <definedName name="_tax1999">#REF!</definedName>
    <definedName name="_tax2000">#REF!</definedName>
    <definedName name="_tax2001">#REF!</definedName>
    <definedName name="_ZPage_6" localSheetId="9">{0;0;0;0;1;#N/A;0.5;0.5;0.5;0.5;2;TRUE;FALSE;FALSE;FALSE;FALSE;#N/A;1;#N/A;1;1;"&amp;R&amp;""Times New Roman,Italic""&amp;8 18b/groups/tele/quigley/teletrac/basemdl.xls&amp;""Arial,Regular""&amp;10
&amp;""Times New Roman,Bold""&amp;D  &amp;T";""}</definedName>
    <definedName name="_ZPage_6">{0;0;0;0;1;#N/A;0.5;0.5;0.5;0.5;2;TRUE;FALSE;FALSE;FALSE;FALSE;#N/A;1;#N/A;1;1;"&amp;R&amp;""Times New Roman,Italic""&amp;8 18b/groups/tele/quigley/teletrac/basemdl.xls&amp;""Arial,Regular""&amp;10
&amp;""Times New Roman,Bold""&amp;D  &amp;T";""}</definedName>
    <definedName name="_ZPage_7" localSheetId="9">{0;0;0;0;1;#N/A;0.5;0.5;0.5;0.5;2;TRUE;FALSE;FALSE;FALSE;FALSE;#N/A;1;#N/A;1;1;"&amp;R&amp;""Times New Roman,Italic""&amp;8 18b/groups/tele/quigley/teletrac/basemdl.xls&amp;""Arial,Regular""&amp;10
&amp;""Times New Roman,Bold""&amp;D  &amp;T";""}</definedName>
    <definedName name="_ZPage_7">{0;0;0;0;1;#N/A;0.5;0.5;0.5;0.5;2;TRUE;FALSE;FALSE;FALSE;FALSE;#N/A;1;#N/A;1;1;"&amp;R&amp;""Times New Roman,Italic""&amp;8 18b/groups/tele/quigley/teletrac/basemdl.xls&amp;""Arial,Regular""&amp;10
&amp;""Times New Roman,Bold""&amp;D  &amp;T";""}</definedName>
    <definedName name="_ZPage_8" localSheetId="9">{0;0;0;0;1;#N/A;0.5;0.5;0.5;0.5;2;TRUE;FALSE;FALSE;FALSE;FALSE;#N/A;1;#N/A;1;1;"&amp;R&amp;""Times New Roman,Italic""&amp;8 18b/groups/tele/quigley/teletrac/basemdl.xls&amp;""Arial,Regular""&amp;10
&amp;""Times New Roman,Bold""&amp;D  &amp;T";""}</definedName>
    <definedName name="_ZPage_8">{0;0;0;0;1;#N/A;0.5;0.5;0.5;0.5;2;TRUE;FALSE;FALSE;FALSE;FALSE;#N/A;1;#N/A;1;1;"&amp;R&amp;""Times New Roman,Italic""&amp;8 18b/groups/tele/quigley/teletrac/basemdl.xls&amp;""Arial,Regular""&amp;10
&amp;""Times New Roman,Bold""&amp;D  &amp;T";""}</definedName>
    <definedName name="a" localSheetId="9" hidden="1">{"financials",#N/A,FALSE,"BASIC";"interest",#N/A,FALSE,"BASIC";"leasing and financing",#N/A,FALSE,"BASIC";"returns back up",#N/A,FALSE,"BASIC"}</definedName>
    <definedName name="a" localSheetId="10" hidden="1">{"financials",#N/A,FALSE,"BASIC";"interest",#N/A,FALSE,"BASIC";"leasing and financing",#N/A,FALSE,"BASIC";"returns back up",#N/A,FALSE,"BASIC"}</definedName>
    <definedName name="a" localSheetId="16" hidden="1">{"financials",#N/A,FALSE,"BASIC";"interest",#N/A,FALSE,"BASIC";"leasing and financing",#N/A,FALSE,"BASIC";"returns back up",#N/A,FALSE,"BASIC"}</definedName>
    <definedName name="a" localSheetId="7" hidden="1">{#N/A,#N/A,FALSE,"Inc";#N/A,#N/A,FALSE,"QInc";#N/A,#N/A,FALSE,"Pro";#N/A,#N/A,FALSE,"QPro"}</definedName>
    <definedName name="a" localSheetId="6" hidden="1">{#N/A,#N/A,FALSE,"Inc";#N/A,#N/A,FALSE,"QInc";#N/A,#N/A,FALSE,"Pro";#N/A,#N/A,FALSE,"QPro"}</definedName>
    <definedName name="a" localSheetId="11" hidden="1">{"financials",#N/A,FALSE,"BASIC";"interest",#N/A,FALSE,"BASIC";"leasing and financing",#N/A,FALSE,"BASIC";"returns back up",#N/A,FALSE,"BASIC"}</definedName>
    <definedName name="a" localSheetId="8" hidden="1">{"financials",#N/A,FALSE,"BASIC";"interest",#N/A,FALSE,"BASIC";"leasing and financing",#N/A,FALSE,"BASIC";"returns back up",#N/A,FALSE,"BASIC"}</definedName>
    <definedName name="a" hidden="1">{"financials",#N/A,FALSE,"BASIC";"interest",#N/A,FALSE,"BASIC";"leasing and financing",#N/A,FALSE,"BASIC";"returns back up",#N/A,FALSE,"BASIC"}</definedName>
    <definedName name="A.1995" localSheetId="9">'[36]Annual Model'!#REF!</definedName>
    <definedName name="A.1995">#REF!</definedName>
    <definedName name="A.1996" localSheetId="9">'[36]Annual Model'!#REF!</definedName>
    <definedName name="A.1996">#REF!</definedName>
    <definedName name="A.1997" localSheetId="9">'[36]Annual Model'!#REF!</definedName>
    <definedName name="A.1997">#REF!</definedName>
    <definedName name="A.1998" localSheetId="9">'[36]Annual Model'!#REF!</definedName>
    <definedName name="A.1998">#REF!</definedName>
    <definedName name="A.1999" localSheetId="9">'[36]Annual Model'!#REF!</definedName>
    <definedName name="A.1999">#REF!</definedName>
    <definedName name="A.2000">#REF!</definedName>
    <definedName name="A_AdjNetDebt">#REF!</definedName>
    <definedName name="A_AdjShares">#REF!</definedName>
    <definedName name="A_amort">[37]Model!$J$50</definedName>
    <definedName name="A_assets">[37]Model!$J$60</definedName>
    <definedName name="A_bkvalue">[37]Model!$J$64</definedName>
    <definedName name="A_BSO">[38]Contribution!#REF!</definedName>
    <definedName name="A_CapEx">[37]Model!$J$78</definedName>
    <definedName name="A_Cash">[38]Contribution!#REF!</definedName>
    <definedName name="A_cfps_t1">[37]Model!$J$70</definedName>
    <definedName name="A_cfps_t2">[37]Model!$J$71</definedName>
    <definedName name="A_cfps_t3">[37]Model!$J$72</definedName>
    <definedName name="A_ComEq">[38]Contribution!#REF!</definedName>
    <definedName name="A_debt">[37]Model!$J$63</definedName>
    <definedName name="A_EBITDA_t1">[37]Model!$J$73</definedName>
    <definedName name="A_EBITDA_t2">[37]Model!$J$74</definedName>
    <definedName name="A_EBITDA_t3">[37]Model!$J$75</definedName>
    <definedName name="A_eps_t1">[37]Model!$J$67</definedName>
    <definedName name="A_eps_t2">[37]Model!$J$68</definedName>
    <definedName name="A_eps_t3">[37]Model!$J$69</definedName>
    <definedName name="A_EqVal">#REF!</definedName>
    <definedName name="A_excess_cash">[37]Model!$J$58</definedName>
    <definedName name="A_FDS">'[39]K_H Mini'!$E$270</definedName>
    <definedName name="A_FirmVal">#REF!</definedName>
    <definedName name="a_fv">[37]Model!$J$65</definedName>
    <definedName name="A_goodwill">[37]Model!$J$59</definedName>
    <definedName name="A_int">[37]Model!$J$52</definedName>
    <definedName name="A_int_rate">[37]Model!$J$81</definedName>
    <definedName name="A_ltmcashflow">[37]Model!$J$54</definedName>
    <definedName name="A_ltmcfps">[37]Model!$J$80</definedName>
    <definedName name="A_ltmEBITDA">[37]Model!$J$51</definedName>
    <definedName name="A_ltmeps">[37]Model!$J$79</definedName>
    <definedName name="A_ltmnetinc">[37]Model!$J$53</definedName>
    <definedName name="A_MinInt">[38]Contribution!#REF!</definedName>
    <definedName name="A_NetDebt">[38]Contribution!#REF!</definedName>
    <definedName name="A_Number">[37]Model!$D$32</definedName>
    <definedName name="A_optout">[37]Model!$J$42</definedName>
    <definedName name="A_optprice">[37]Model!$J$43</definedName>
    <definedName name="A_PPE">#REF!</definedName>
    <definedName name="A_prefeq">[37]Model!$J$62</definedName>
    <definedName name="A_rev">[37]Model!$J$48</definedName>
    <definedName name="A_SGA">[37]Model!$J$49</definedName>
    <definedName name="A_ticker">[37]Model!$J$37</definedName>
    <definedName name="A_TotDebt">[38]Contribution!#REF!</definedName>
    <definedName name="A_warout">[37]Model!$J$44</definedName>
    <definedName name="A_warprice">[37]Model!$J$45</definedName>
    <definedName name="aa" localSheetId="9" hidden="1">{"financials",#N/A,FALSE,"BASIC"}</definedName>
    <definedName name="aa" localSheetId="10" hidden="1">{"financials",#N/A,FALSE,"BASIC"}</definedName>
    <definedName name="aa" localSheetId="16" hidden="1">{"financials",#N/A,FALSE,"BASIC"}</definedName>
    <definedName name="aa" localSheetId="7" hidden="1">{"financials",#N/A,FALSE,"BASIC"}</definedName>
    <definedName name="aa" localSheetId="6" hidden="1">{"financials",#N/A,FALSE,"BASIC"}</definedName>
    <definedName name="aa" localSheetId="11" hidden="1">{"financials",#N/A,FALSE,"BASIC"}</definedName>
    <definedName name="aa" localSheetId="8" hidden="1">{"financials",#N/A,FALSE,"BASIC"}</definedName>
    <definedName name="aa" hidden="1">{"financials",#N/A,FALSE,"BASIC"}</definedName>
    <definedName name="aaa" localSheetId="9">[40]SWEDEN!#REF!</definedName>
    <definedName name="aaa" localSheetId="10">[40]SWEDEN!#REF!</definedName>
    <definedName name="aaa" localSheetId="11">[40]SWEDEN!#REF!</definedName>
    <definedName name="aaa" localSheetId="8">[40]SWEDEN!#REF!</definedName>
    <definedName name="aaa">#REF!</definedName>
    <definedName name="AAA_DOCTOPS" hidden="1">"AAA_SET"</definedName>
    <definedName name="AAA_duser" hidden="1">"OFF"</definedName>
    <definedName name="aaaa" localSheetId="9" hidden="1">{"Five Year Record",#N/A,FALSE,"Front and Back"}</definedName>
    <definedName name="aaaa" localSheetId="10" hidden="1">{"Five Year Record",#N/A,FALSE,"Front and Back"}</definedName>
    <definedName name="aaaa" localSheetId="7" hidden="1">{"Five Year Record",#N/A,FALSE,"Front and Back"}</definedName>
    <definedName name="aaaa" localSheetId="6" hidden="1">{"Five Year Record",#N/A,FALSE,"Front and Back"}</definedName>
    <definedName name="aaaa" localSheetId="11" hidden="1">{"Five Year Record",#N/A,FALSE,"Front and Back"}</definedName>
    <definedName name="aaaa" localSheetId="8" hidden="1">{"Five Year Record",#N/A,FALSE,"Front and Back"}</definedName>
    <definedName name="aaaa" hidden="1">{"Five Year Record",#N/A,FALSE,"Front and Back"}</definedName>
    <definedName name="AAB_Addin5" hidden="1">"AAB_Description for addin 5,Description for addin 5,Description for addin 5,Description for addin 5,Description for addin 5,Description for addin 5"</definedName>
    <definedName name="aassas" hidden="1">{"PR1","pr1",TRUE,"Sch PR-1"}</definedName>
    <definedName name="ab" localSheetId="9" hidden="1">{#N/A,#N/A,FALSE,"Inc";#N/A,#N/A,FALSE,"Prod";#N/A,#N/A,FALSE,"QInc";#N/A,#N/A,FALSE,"QProd"}</definedName>
    <definedName name="ab" localSheetId="10" hidden="1">{#N/A,#N/A,FALSE,"Inc";#N/A,#N/A,FALSE,"Prod";#N/A,#N/A,FALSE,"QInc";#N/A,#N/A,FALSE,"QProd"}</definedName>
    <definedName name="ab" localSheetId="7" hidden="1">{#N/A,#N/A,FALSE,"Inc";#N/A,#N/A,FALSE,"Prod";#N/A,#N/A,FALSE,"QInc";#N/A,#N/A,FALSE,"QProd"}</definedName>
    <definedName name="ab" localSheetId="11" hidden="1">{#N/A,#N/A,FALSE,"Inc";#N/A,#N/A,FALSE,"Prod";#N/A,#N/A,FALSE,"QInc";#N/A,#N/A,FALSE,"QProd"}</definedName>
    <definedName name="ab" localSheetId="8" hidden="1">{#N/A,#N/A,FALSE,"Inc";#N/A,#N/A,FALSE,"Prod";#N/A,#N/A,FALSE,"QInc";#N/A,#N/A,FALSE,"QProd"}</definedName>
    <definedName name="ab" hidden="1">{#N/A,#N/A,FALSE,"Inc";#N/A,#N/A,FALSE,"Prod";#N/A,#N/A,FALSE,"QInc";#N/A,#N/A,FALSE,"QProd"}</definedName>
    <definedName name="ABBREVIATED">#REF!</definedName>
    <definedName name="abcd" localSheetId="9" hidden="1">{#N/A,#N/A,FALSE,"Inc";#N/A,#N/A,FALSE,"Prod";#N/A,#N/A,FALSE,"QInc";#N/A,#N/A,FALSE,"QProd"}</definedName>
    <definedName name="abcd" localSheetId="10" hidden="1">{#N/A,#N/A,FALSE,"Inc";#N/A,#N/A,FALSE,"Prod";#N/A,#N/A,FALSE,"QInc";#N/A,#N/A,FALSE,"QProd"}</definedName>
    <definedName name="abcd" localSheetId="7" hidden="1">{#N/A,#N/A,FALSE,"Inc";#N/A,#N/A,FALSE,"Prod";#N/A,#N/A,FALSE,"QInc";#N/A,#N/A,FALSE,"QProd"}</definedName>
    <definedName name="abcd" localSheetId="11" hidden="1">{#N/A,#N/A,FALSE,"Inc";#N/A,#N/A,FALSE,"Prod";#N/A,#N/A,FALSE,"QInc";#N/A,#N/A,FALSE,"QProd"}</definedName>
    <definedName name="abcd" localSheetId="8" hidden="1">{#N/A,#N/A,FALSE,"Inc";#N/A,#N/A,FALSE,"Prod";#N/A,#N/A,FALSE,"QInc";#N/A,#N/A,FALSE,"QProd"}</definedName>
    <definedName name="abcd" hidden="1">{#N/A,#N/A,FALSE,"Inc";#N/A,#N/A,FALSE,"Prod";#N/A,#N/A,FALSE,"QInc";#N/A,#N/A,FALSE,"QProd"}</definedName>
    <definedName name="AboutCompGraph">#N/A</definedName>
    <definedName name="abs">[41]HS!#REF!</definedName>
    <definedName name="Acc_payable" localSheetId="9">[42]Data_Download!$C$17:$AE$17</definedName>
    <definedName name="Acc_payable" localSheetId="10">[42]Data_Download!$C$17:$AE$17</definedName>
    <definedName name="Acc_payable" localSheetId="11">[42]Data_Download!$C$17:$AE$17</definedName>
    <definedName name="Acc_payable" localSheetId="8">[42]Data_Download!$C$17:$AE$17</definedName>
    <definedName name="Acc_payable">#REF!</definedName>
    <definedName name="Acc_payable_growth_fore" localSheetId="9">[42]Data_Download!$H$150:$K$150</definedName>
    <definedName name="Acc_payable_growth_fore" localSheetId="10">[42]Data_Download!$H$150:$K$150</definedName>
    <definedName name="Acc_payable_growth_fore" localSheetId="11">[42]Data_Download!$H$150:$K$150</definedName>
    <definedName name="Acc_payable_growth_fore" localSheetId="8">[42]Data_Download!$H$150:$K$150</definedName>
    <definedName name="Acc_payable_growth_fore">#REF!</definedName>
    <definedName name="Acc_Rec" localSheetId="9">[42]Data_Download!$C$7:$AE$7</definedName>
    <definedName name="Acc_Rec" localSheetId="10">[42]Data_Download!$C$7:$AE$7</definedName>
    <definedName name="Acc_Rec" localSheetId="11">[42]Data_Download!$C$7:$AE$7</definedName>
    <definedName name="Acc_Rec" localSheetId="8">[42]Data_Download!$C$7:$AE$7</definedName>
    <definedName name="Acc_Rec">#REF!</definedName>
    <definedName name="Acc_Rec_growth_fore" localSheetId="9">[42]Data_Download!$H$147:$K$147</definedName>
    <definedName name="Acc_Rec_growth_fore" localSheetId="10">[42]Data_Download!$H$147:$K$147</definedName>
    <definedName name="Acc_Rec_growth_fore" localSheetId="11">[42]Data_Download!$H$147:$K$147</definedName>
    <definedName name="Acc_Rec_growth_fore" localSheetId="8">[42]Data_Download!$H$147:$K$147</definedName>
    <definedName name="Acc_Rec_growth_fore">#REF!</definedName>
    <definedName name="Acc_Rec_turns" localSheetId="9">[42]Data_Download!$C$95:$Q$95</definedName>
    <definedName name="Acc_Rec_turns" localSheetId="10">[42]Data_Download!$C$95:$Q$95</definedName>
    <definedName name="Acc_Rec_turns" localSheetId="11">[42]Data_Download!$C$95:$Q$95</definedName>
    <definedName name="Acc_Rec_turns" localSheetId="8">[42]Data_Download!$C$95:$Q$95</definedName>
    <definedName name="Acc_Rec_turns">#REF!</definedName>
    <definedName name="Accel_Ratio" localSheetId="9">[42]Data_Download!$E$9</definedName>
    <definedName name="Accel_Ratio" localSheetId="10">[42]Data_Download!$E$9</definedName>
    <definedName name="Accel_Ratio" localSheetId="11">[42]Data_Download!$E$9</definedName>
    <definedName name="Accel_Ratio" localSheetId="8">[42]Data_Download!$E$9</definedName>
    <definedName name="Accel_Ratio">#REF!</definedName>
    <definedName name="Accounting" localSheetId="9">'[43]Model Assumptions'!$B$156</definedName>
    <definedName name="Accounting">#REF!</definedName>
    <definedName name="Accrued_compensation" localSheetId="9">[42]Data_Download!$C$20:$AE$20</definedName>
    <definedName name="Accrued_compensation" localSheetId="10">[42]Data_Download!$C$20:$AE$20</definedName>
    <definedName name="Accrued_compensation" localSheetId="11">[42]Data_Download!$C$20:$AE$20</definedName>
    <definedName name="Accrued_compensation" localSheetId="8">[42]Data_Download!$C$20:$AE$20</definedName>
    <definedName name="Accrued_compensation">#REF!</definedName>
    <definedName name="Accrued_compensation_growth_fore" localSheetId="9">[42]Data_Download!$H$153:$K$153</definedName>
    <definedName name="Accrued_compensation_growth_fore" localSheetId="10">[42]Data_Download!$H$153:$K$153</definedName>
    <definedName name="Accrued_compensation_growth_fore" localSheetId="11">[42]Data_Download!$H$153:$K$153</definedName>
    <definedName name="Accrued_compensation_growth_fore" localSheetId="8">[42]Data_Download!$H$153:$K$153</definedName>
    <definedName name="Accrued_compensation_growth_fore">#REF!</definedName>
    <definedName name="Accrued_Expenditure">#REF!</definedName>
    <definedName name="Accrued_expenses" localSheetId="9">[42]Data_Download!$C$18:$AE$18</definedName>
    <definedName name="Accrued_expenses" localSheetId="10">[42]Data_Download!$C$18:$AE$18</definedName>
    <definedName name="Accrued_expenses" localSheetId="11">[42]Data_Download!$C$18:$AE$18</definedName>
    <definedName name="Accrued_expenses" localSheetId="8">[42]Data_Download!$C$18:$AE$18</definedName>
    <definedName name="Accrued_expenses">#REF!</definedName>
    <definedName name="Accrued_expenses_growth_fore" localSheetId="9">[42]Data_Download!$H$151:$K$151</definedName>
    <definedName name="Accrued_expenses_growth_fore" localSheetId="10">[42]Data_Download!$H$151:$K$151</definedName>
    <definedName name="Accrued_expenses_growth_fore" localSheetId="11">[42]Data_Download!$H$151:$K$151</definedName>
    <definedName name="Accrued_expenses_growth_fore" localSheetId="8">[42]Data_Download!$H$151:$K$151</definedName>
    <definedName name="Accrued_expenses_growth_fore">#REF!</definedName>
    <definedName name="acct_cats" localSheetId="9">#REF!</definedName>
    <definedName name="acct_cats" localSheetId="7">#REF!</definedName>
    <definedName name="acct_cats" localSheetId="6">#REF!</definedName>
    <definedName name="acct_cats">#REF!</definedName>
    <definedName name="Accum_Cap_Expenses" localSheetId="9">[42]Data_Download!$C$40:$AE$40</definedName>
    <definedName name="Accum_Cap_Expenses" localSheetId="10">[42]Data_Download!$C$40:$AE$40</definedName>
    <definedName name="Accum_Cap_Expenses" localSheetId="11">[42]Data_Download!$C$40:$AE$40</definedName>
    <definedName name="Accum_Cap_Expenses" localSheetId="8">[42]Data_Download!$C$40:$AE$40</definedName>
    <definedName name="Accum_Cap_Expenses">#REF!</definedName>
    <definedName name="Accum_Cap_Expenses_growth_fore" localSheetId="9">[42]Data_Download!$H$164:$K$164</definedName>
    <definedName name="Accum_Cap_Expenses_growth_fore" localSheetId="10">[42]Data_Download!$H$164:$K$164</definedName>
    <definedName name="Accum_Cap_Expenses_growth_fore" localSheetId="11">[42]Data_Download!$H$164:$K$164</definedName>
    <definedName name="Accum_Cap_Expenses_growth_fore" localSheetId="8">[42]Data_Download!$H$164:$K$164</definedName>
    <definedName name="Accum_Cap_Expenses_growth_fore">#REF!</definedName>
    <definedName name="Accum_Goodwill_Amort" localSheetId="9">[42]Data_Download!$C$37:$AE$37</definedName>
    <definedName name="Accum_Goodwill_Amort" localSheetId="10">[42]Data_Download!$C$37:$AE$37</definedName>
    <definedName name="Accum_Goodwill_Amort" localSheetId="11">[42]Data_Download!$C$37:$AE$37</definedName>
    <definedName name="Accum_Goodwill_Amort" localSheetId="8">[42]Data_Download!$C$37:$AE$37</definedName>
    <definedName name="Accum_Goodwill_Amort">#REF!</definedName>
    <definedName name="Accum_Goodwill_Amort_growth_fore" localSheetId="9">[42]Data_Download!$H$163:$K$163</definedName>
    <definedName name="Accum_Goodwill_Amort_growth_fore" localSheetId="10">[42]Data_Download!$H$163:$K$163</definedName>
    <definedName name="Accum_Goodwill_Amort_growth_fore" localSheetId="11">[42]Data_Download!$H$163:$K$163</definedName>
    <definedName name="Accum_Goodwill_Amort_growth_fore" localSheetId="8">[42]Data_Download!$H$163:$K$163</definedName>
    <definedName name="Accum_Goodwill_Amort_growth_fore">#REF!</definedName>
    <definedName name="Accum_Other_Amort." localSheetId="9">[42]Data_Download!$C$39:$AZ$39</definedName>
    <definedName name="Accum_Other_Amort." localSheetId="10">[42]Data_Download!$C$39:$AZ$39</definedName>
    <definedName name="Accum_Other_Amort." localSheetId="11">[42]Data_Download!$C$39:$AZ$39</definedName>
    <definedName name="Accum_Other_Amort." localSheetId="8">[42]Data_Download!$C$39:$AZ$39</definedName>
    <definedName name="Accum_Other_Amort.">#REF!</definedName>
    <definedName name="Accumulated_Amortizat" localSheetId="9">[44]PROJECTION!#REF!</definedName>
    <definedName name="Accumulated_Amortizat" localSheetId="10">[44]PROJECTION!#REF!</definedName>
    <definedName name="Accumulated_Amortizat" localSheetId="11">[44]PROJECTION!#REF!</definedName>
    <definedName name="Accumulated_Amortizat" localSheetId="8">[44]PROJECTION!#REF!</definedName>
    <definedName name="Accumulated_Amortizat">#REF!</definedName>
    <definedName name="Acet__time">'[45]Pain &amp; arthritis TRx Model'!$D$46</definedName>
    <definedName name="Acet_pk_loss">'[45]Pain &amp; arthritis TRx Model'!$D$45</definedName>
    <definedName name="acid_cons_act" localSheetId="9">'[46]Calcs - Act &amp; F''cast'!$C$499:$T$499</definedName>
    <definedName name="acid_cons_act" localSheetId="10">'[46]Calcs - Act &amp; F''cast'!$C$499:$T$499</definedName>
    <definedName name="acid_cons_act" localSheetId="11">'[46]Calcs - Act &amp; F''cast'!$C$499:$T$499</definedName>
    <definedName name="acid_cons_act" localSheetId="8">'[46]Calcs - Act &amp; F''cast'!$C$499:$T$499</definedName>
    <definedName name="acid_cons_act">#REF!</definedName>
    <definedName name="acid_cons_act_ytd" localSheetId="9">'[46]Calcs - Act &amp; F''cast'!$C$624:$T$624</definedName>
    <definedName name="acid_cons_act_ytd" localSheetId="10">'[46]Calcs - Act &amp; F''cast'!$C$624:$T$624</definedName>
    <definedName name="acid_cons_act_ytd" localSheetId="11">'[46]Calcs - Act &amp; F''cast'!$C$624:$T$624</definedName>
    <definedName name="acid_cons_act_ytd" localSheetId="8">'[46]Calcs - Act &amp; F''cast'!$C$624:$T$624</definedName>
    <definedName name="acid_cons_act_ytd">#REF!</definedName>
    <definedName name="acid_cons_bud" localSheetId="9">'[46]Calcs - Budget'!$C$499:$T$499</definedName>
    <definedName name="acid_cons_bud" localSheetId="10">'[46]Calcs - Budget'!$C$499:$T$499</definedName>
    <definedName name="acid_cons_bud" localSheetId="11">'[46]Calcs - Budget'!$C$499:$T$499</definedName>
    <definedName name="acid_cons_bud" localSheetId="8">'[46]Calcs - Budget'!$C$499:$T$499</definedName>
    <definedName name="acid_cons_bud">#REF!</definedName>
    <definedName name="acid_cons_bud_ytd" localSheetId="9">'[46]Calcs - Budget'!$C$624:$T$624</definedName>
    <definedName name="acid_cons_bud_ytd" localSheetId="10">'[46]Calcs - Budget'!$C$624:$T$624</definedName>
    <definedName name="acid_cons_bud_ytd" localSheetId="11">'[46]Calcs - Budget'!$C$624:$T$624</definedName>
    <definedName name="acid_cons_bud_ytd" localSheetId="8">'[46]Calcs - Budget'!$C$624:$T$624</definedName>
    <definedName name="acid_cons_bud_ytd">#REF!</definedName>
    <definedName name="acid_cons_hf" localSheetId="9">'[46]Inputs - Hist &amp; Future'!$C$447:$T$447</definedName>
    <definedName name="acid_cons_hf" localSheetId="10">'[46]Inputs - Hist &amp; Future'!$C$447:$T$447</definedName>
    <definedName name="acid_cons_hf" localSheetId="11">'[46]Inputs - Hist &amp; Future'!$C$447:$T$447</definedName>
    <definedName name="acid_cons_hf" localSheetId="8">'[46]Inputs - Hist &amp; Future'!$C$447:$T$447</definedName>
    <definedName name="acid_cons_hf">#REF!</definedName>
    <definedName name="acid_cons_ox_act" localSheetId="9">'[46]Inputs - Act &amp; F''cast'!$C$53:$T$53</definedName>
    <definedName name="acid_cons_ox_act" localSheetId="10">'[46]Inputs - Act &amp; F''cast'!$C$53:$T$53</definedName>
    <definedName name="acid_cons_ox_act" localSheetId="11">'[46]Inputs - Act &amp; F''cast'!$C$53:$T$53</definedName>
    <definedName name="acid_cons_ox_act" localSheetId="8">'[46]Inputs - Act &amp; F''cast'!$C$53:$T$53</definedName>
    <definedName name="acid_cons_ox_act">#REF!</definedName>
    <definedName name="acid_cons_ox_act_ytd" localSheetId="9">'[46]Calcs - Act &amp; F''cast'!$C$53:$T$53</definedName>
    <definedName name="acid_cons_ox_act_ytd" localSheetId="10">'[46]Calcs - Act &amp; F''cast'!$C$53:$T$53</definedName>
    <definedName name="acid_cons_ox_act_ytd" localSheetId="11">'[46]Calcs - Act &amp; F''cast'!$C$53:$T$53</definedName>
    <definedName name="acid_cons_ox_act_ytd" localSheetId="8">'[46]Calcs - Act &amp; F''cast'!$C$53:$T$53</definedName>
    <definedName name="acid_cons_ox_act_ytd">#REF!</definedName>
    <definedName name="acid_cons_ox_bud" localSheetId="9">'[46]Inputs - Budget'!$C$53:$T$53</definedName>
    <definedName name="acid_cons_ox_bud" localSheetId="10">'[46]Inputs - Budget'!$C$53:$T$53</definedName>
    <definedName name="acid_cons_ox_bud" localSheetId="11">'[46]Inputs - Budget'!$C$53:$T$53</definedName>
    <definedName name="acid_cons_ox_bud" localSheetId="8">'[46]Inputs - Budget'!$C$53:$T$53</definedName>
    <definedName name="acid_cons_ox_bud">#REF!</definedName>
    <definedName name="acid_cons_ox_bud_ytd" localSheetId="9">'[46]Calcs - Budget'!$C$53:$T$53</definedName>
    <definedName name="acid_cons_ox_bud_ytd" localSheetId="10">'[46]Calcs - Budget'!$C$53:$T$53</definedName>
    <definedName name="acid_cons_ox_bud_ytd" localSheetId="11">'[46]Calcs - Budget'!$C$53:$T$53</definedName>
    <definedName name="acid_cons_ox_bud_ytd" localSheetId="8">'[46]Calcs - Budget'!$C$53:$T$53</definedName>
    <definedName name="acid_cons_ox_bud_ytd">#REF!</definedName>
    <definedName name="acid_cons_ox_hf" localSheetId="9">'[46]Inputs - Hist &amp; Future'!$C$53:$T$53</definedName>
    <definedName name="acid_cons_ox_hf" localSheetId="10">'[46]Inputs - Hist &amp; Future'!$C$53:$T$53</definedName>
    <definedName name="acid_cons_ox_hf" localSheetId="11">'[46]Inputs - Hist &amp; Future'!$C$53:$T$53</definedName>
    <definedName name="acid_cons_ox_hf" localSheetId="8">'[46]Inputs - Hist &amp; Future'!$C$53:$T$53</definedName>
    <definedName name="acid_cons_ox_hf">#REF!</definedName>
    <definedName name="acq" localSheetId="9">[47]Control!$D$30</definedName>
    <definedName name="acq">#REF!</definedName>
    <definedName name="acq_tar_switch" localSheetId="9">[43]Sensitivities!$V$64</definedName>
    <definedName name="acq_tar_switch">#REF!</definedName>
    <definedName name="AcqCommitFee" localSheetId="9">'[43]Model Assumptions'!$C$32</definedName>
    <definedName name="AcqCommitFee">#REF!</definedName>
    <definedName name="AcqDebtCapacity" localSheetId="9">'[43]Model Assumptions'!$C$30</definedName>
    <definedName name="AcqDebtCapacity">#REF!</definedName>
    <definedName name="AcqExistDepMonths" localSheetId="9">'[48]Model Assumptions'!#REF!</definedName>
    <definedName name="AcqExistDepMonths">#REF!</definedName>
    <definedName name="AcqExistDepYrs" localSheetId="9">'[43]Model Assumptions'!$C$25</definedName>
    <definedName name="AcqExistDepYrs">#REF!</definedName>
    <definedName name="AcqGwlAmrt_FASB" localSheetId="9">'[43]Model Assumptions'!$C$28</definedName>
    <definedName name="AcqGwlAmrt_FASB">#REF!</definedName>
    <definedName name="AcqGwlAmrtYrs" localSheetId="9">'[43]Model Assumptions'!$C$27</definedName>
    <definedName name="AcqGwlAmrtYrs">#REF!</definedName>
    <definedName name="AcqHistYear" localSheetId="9">'[43]Model Assumptions'!$C$20</definedName>
    <definedName name="AcqHistYear">#REF!</definedName>
    <definedName name="AcqIntgAmrtYrs" localSheetId="9">'[43]Model Assumptions'!$C$29</definedName>
    <definedName name="AcqIntgAmrtYrs">#REF!</definedName>
    <definedName name="AcqNewDepYrs" localSheetId="9">'[43]Model Assumptions'!$C$26</definedName>
    <definedName name="AcqNewDepYrs">#REF!</definedName>
    <definedName name="AcqStubQtr" localSheetId="9">'[43]Model Assumptions'!#REF!</definedName>
    <definedName name="AcqStubQtr">#REF!</definedName>
    <definedName name="AcqTaxRate" localSheetId="9">'[43]Model Assumptions'!$C$31</definedName>
    <definedName name="AcqTaxRate">#REF!</definedName>
    <definedName name="AcqTkr" localSheetId="9">'[43]Model Assumptions'!$C$19</definedName>
    <definedName name="AcqTkr">#REF!</definedName>
    <definedName name="Acquisitions">#REF!</definedName>
    <definedName name="AcqYearEnd" localSheetId="9">'[43]Model Assumptions'!$C$21</definedName>
    <definedName name="AcqYearEnd">#REF!</definedName>
    <definedName name="ACT" localSheetId="9">'[49]Control Sheet'!$D$7</definedName>
    <definedName name="ACT" localSheetId="10">'[49]Control Sheet'!$D$7</definedName>
    <definedName name="ACT" localSheetId="11">'[49]Control Sheet'!$D$7</definedName>
    <definedName name="ACT" localSheetId="8">'[49]Control Sheet'!$D$7</definedName>
    <definedName name="ACT">#REF!</definedName>
    <definedName name="Act_CGD">#REF!</definedName>
    <definedName name="Act_CGD_Cell">#REF!</definedName>
    <definedName name="Act_IPF">#REF!</definedName>
    <definedName name="ACTFX" localSheetId="9">'[50]Control Sheet'!$D$29</definedName>
    <definedName name="ACTFX" localSheetId="10">'[50]Control Sheet'!$D$29</definedName>
    <definedName name="ACTFX" localSheetId="11">'[50]Control Sheet'!$D$29</definedName>
    <definedName name="ACTFX" localSheetId="8">'[50]Control Sheet'!$D$29</definedName>
    <definedName name="ACTFX">#REF!</definedName>
    <definedName name="Actimmune_Cell">#REF!</definedName>
    <definedName name="Actiq">#REF!</definedName>
    <definedName name="ACTUAL" localSheetId="9">'[51]Control Sheet'!$C$34</definedName>
    <definedName name="ACTUAL" localSheetId="10">'[51]Control Sheet'!$C$34</definedName>
    <definedName name="ACTUAL" localSheetId="11">'[51]Control Sheet'!$C$34</definedName>
    <definedName name="ACTUAL" localSheetId="8">'[51]Control Sheet'!$C$34</definedName>
    <definedName name="ACTUAL">#REF!</definedName>
    <definedName name="Actuals" localSheetId="9">'[52]ST Model Inputs'!$B$10:$M$807</definedName>
    <definedName name="Actuals" localSheetId="10">'[52]ST Model Inputs'!$B$10:$M$807</definedName>
    <definedName name="Actuals" localSheetId="11">'[52]ST Model Inputs'!$B$10:$M$807</definedName>
    <definedName name="Actuals" localSheetId="8">'[52]ST Model Inputs'!$B$10:$M$807</definedName>
    <definedName name="Actuals">#REF!</definedName>
    <definedName name="ACURIAN" localSheetId="9">'[53]Master Control'!$H$21</definedName>
    <definedName name="ACURIAN" localSheetId="10">'[53]Master Control'!$H$21</definedName>
    <definedName name="ACURIAN" localSheetId="11">'[53]Master Control'!$H$21</definedName>
    <definedName name="ACURIAN" localSheetId="8">'[53]Master Control'!$H$21</definedName>
    <definedName name="ACURIAN">#REF!</definedName>
    <definedName name="ad" localSheetId="9">'[54]Annual Model'!#REF!</definedName>
    <definedName name="ad">#REF!</definedName>
    <definedName name="AD_Cut_Off">[37]Model!$H$17</definedName>
    <definedName name="Adancor00">[29]Products!#REF!</definedName>
    <definedName name="Adancor01">[29]Products!#REF!</definedName>
    <definedName name="Adancor97">[29]Products!#REF!</definedName>
    <definedName name="Adancor98">[29]Products!#REF!</definedName>
    <definedName name="Adancor99">[29]Products!#REF!</definedName>
    <definedName name="adasdasdasdasd" hidden="1">{"PR1","pr1",TRUE,"Sch PR-1"}</definedName>
    <definedName name="adb" localSheetId="9" hidden="1">{#N/A,#N/A,FALSE,"Inc";#N/A,#N/A,FALSE,"Prod";#N/A,#N/A,FALSE,"QInc";#N/A,#N/A,FALSE,"QProd"}</definedName>
    <definedName name="adb" localSheetId="10" hidden="1">{#N/A,#N/A,FALSE,"Inc";#N/A,#N/A,FALSE,"Prod";#N/A,#N/A,FALSE,"QInc";#N/A,#N/A,FALSE,"QProd"}</definedName>
    <definedName name="adb" localSheetId="7" hidden="1">{#N/A,#N/A,FALSE,"Inc";#N/A,#N/A,FALSE,"Prod";#N/A,#N/A,FALSE,"QInc";#N/A,#N/A,FALSE,"QProd"}</definedName>
    <definedName name="adb" localSheetId="11" hidden="1">{#N/A,#N/A,FALSE,"Inc";#N/A,#N/A,FALSE,"Prod";#N/A,#N/A,FALSE,"QInc";#N/A,#N/A,FALSE,"QProd"}</definedName>
    <definedName name="adb" localSheetId="8" hidden="1">{#N/A,#N/A,FALSE,"Inc";#N/A,#N/A,FALSE,"Prod";#N/A,#N/A,FALSE,"QInc";#N/A,#N/A,FALSE,"QProd"}</definedName>
    <definedName name="adb" hidden="1">{#N/A,#N/A,FALSE,"Inc";#N/A,#N/A,FALSE,"Prod";#N/A,#N/A,FALSE,"QInc";#N/A,#N/A,FALSE,"QProd"}</definedName>
    <definedName name="address" localSheetId="9">#REF!</definedName>
    <definedName name="address" localSheetId="16">#REF!</definedName>
    <definedName name="address" localSheetId="7">#REF!</definedName>
    <definedName name="address" localSheetId="6">#REF!</definedName>
    <definedName name="address">#REF!</definedName>
    <definedName name="adf" localSheetId="9" hidden="1">#REF!</definedName>
    <definedName name="adf" localSheetId="10" hidden="1">#REF!</definedName>
    <definedName name="adf" localSheetId="7" hidden="1">#REF!</definedName>
    <definedName name="adf" localSheetId="6" hidden="1">#REF!</definedName>
    <definedName name="adf" localSheetId="8" hidden="1">#REF!</definedName>
    <definedName name="adf" hidden="1">#REF!</definedName>
    <definedName name="Adj_net_oper_fore" localSheetId="9">[42]Data_Download!$E$25:$X$25</definedName>
    <definedName name="Adj_net_oper_fore" localSheetId="10">[42]Data_Download!$E$25:$X$25</definedName>
    <definedName name="Adj_net_oper_fore" localSheetId="11">[42]Data_Download!$E$25:$X$25</definedName>
    <definedName name="Adj_net_oper_fore" localSheetId="8">[42]Data_Download!$E$25:$X$25</definedName>
    <definedName name="Adj_net_oper_fore">#REF!</definedName>
    <definedName name="Adjusted_Common_Equity" localSheetId="9">[42]Data_Download!$C$83:$AE$83</definedName>
    <definedName name="Adjusted_Common_Equity" localSheetId="10">[42]Data_Download!$C$83:$AE$83</definedName>
    <definedName name="Adjusted_Common_Equity" localSheetId="11">[42]Data_Download!$C$83:$AE$83</definedName>
    <definedName name="Adjusted_Common_Equity" localSheetId="8">[42]Data_Download!$C$83:$AE$83</definedName>
    <definedName name="Adjusted_Common_Equity">#REF!</definedName>
    <definedName name="Adjusted_EBIT">#REF!</definedName>
    <definedName name="Adjusted_EBITDA">#REF!</definedName>
    <definedName name="Adjusted_EPS">[55]Figures!#REF!</definedName>
    <definedName name="Adjusted_Income_Available_to_Common" localSheetId="9">[42]Data_Download!$C$57:$AU$57</definedName>
    <definedName name="Adjusted_Income_Available_to_Common" localSheetId="10">[42]Data_Download!$C$57:$AU$57</definedName>
    <definedName name="Adjusted_Income_Available_to_Common" localSheetId="11">[42]Data_Download!$C$57:$AU$57</definedName>
    <definedName name="Adjusted_Income_Available_to_Common" localSheetId="8">[42]Data_Download!$C$57:$AU$57</definedName>
    <definedName name="Adjusted_Income_Available_to_Common">#REF!</definedName>
    <definedName name="Adjusted_Net_Operating_Profit" localSheetId="9">[42]Data_Download!$C$26:$AU$26</definedName>
    <definedName name="Adjusted_Net_Operating_Profit" localSheetId="10">[42]Data_Download!$C$26:$AU$26</definedName>
    <definedName name="Adjusted_Net_Operating_Profit" localSheetId="11">[42]Data_Download!$C$26:$AU$26</definedName>
    <definedName name="Adjusted_Net_Operating_Profit" localSheetId="8">[42]Data_Download!$C$26:$AU$26</definedName>
    <definedName name="Adjusted_Net_Operating_Profit">#REF!</definedName>
    <definedName name="ADM_LABOR_EXPENSES____of_Rev" localSheetId="9">[44]PROJECTION!#REF!</definedName>
    <definedName name="ADM_LABOR_EXPENSES____of_Rev" localSheetId="10">[44]PROJECTION!#REF!</definedName>
    <definedName name="ADM_LABOR_EXPENSES____of_Rev" localSheetId="11">[44]PROJECTION!#REF!</definedName>
    <definedName name="ADM_LABOR_EXPENSES____of_Rev" localSheetId="8">[44]PROJECTION!#REF!</definedName>
    <definedName name="ADM_LABOR_EXPENSES____of_Rev">#REF!</definedName>
    <definedName name="ADMINISTRATIVE_EXPENSES____of_Rev" localSheetId="9">[44]PROJECTION!#REF!</definedName>
    <definedName name="ADMINISTRATIVE_EXPENSES____of_Rev" localSheetId="10">[44]PROJECTION!#REF!</definedName>
    <definedName name="ADMINISTRATIVE_EXPENSES____of_Rev" localSheetId="11">[44]PROJECTION!#REF!</definedName>
    <definedName name="ADMINISTRATIVE_EXPENSES____of_Rev" localSheetId="8">[44]PROJECTION!#REF!</definedName>
    <definedName name="ADMINISTRATIVE_EXPENSES____of_Rev">#REF!</definedName>
    <definedName name="Administrative_labor_expenses" localSheetId="9">[44]PROJECTION!#REF!</definedName>
    <definedName name="Administrative_labor_expenses" localSheetId="10">[44]PROJECTION!#REF!</definedName>
    <definedName name="Administrative_labor_expenses" localSheetId="11">[44]PROJECTION!#REF!</definedName>
    <definedName name="Administrative_labor_expenses" localSheetId="8">[44]PROJECTION!#REF!</definedName>
    <definedName name="Administrative_labor_expenses">#REF!</definedName>
    <definedName name="ADR_EXRATE">#REF!</definedName>
    <definedName name="ADRX_1" localSheetId="9">[56]IMS!$A$3:$BP$89</definedName>
    <definedName name="ADRX_1">#REF!</definedName>
    <definedName name="ADRX_2" localSheetId="9">[56]IMS!$A$90:$BP$127</definedName>
    <definedName name="ADRX_2">#REF!</definedName>
    <definedName name="ADRX_3" localSheetId="9">[56]IMS!$A$128:$BP$229</definedName>
    <definedName name="ADRX_3">#REF!</definedName>
    <definedName name="Advance_from_Clients_LT" localSheetId="9">[44]PROJECTION!#REF!</definedName>
    <definedName name="Advance_from_Clients_LT" localSheetId="10">[44]PROJECTION!#REF!</definedName>
    <definedName name="Advance_from_Clients_LT" localSheetId="11">[44]PROJECTION!#REF!</definedName>
    <definedName name="Advance_from_Clients_LT" localSheetId="8">[44]PROJECTION!#REF!</definedName>
    <definedName name="Advance_from_Clients_LT">#REF!</definedName>
    <definedName name="ADVANCE_FROM_CLIENTS_LT____Rev" localSheetId="9">[44]PROJECTION!#REF!</definedName>
    <definedName name="ADVANCE_FROM_CLIENTS_LT____Rev" localSheetId="10">[44]PROJECTION!#REF!</definedName>
    <definedName name="ADVANCE_FROM_CLIENTS_LT____Rev" localSheetId="11">[44]PROJECTION!#REF!</definedName>
    <definedName name="ADVANCE_FROM_CLIENTS_LT____Rev" localSheetId="8">[44]PROJECTION!#REF!</definedName>
    <definedName name="ADVANCE_FROM_CLIENTS_LT____Rev">#REF!</definedName>
    <definedName name="ADVANCE_FROM_CLIENTS_ST____Rev" localSheetId="9">[44]PROJECTION!#REF!</definedName>
    <definedName name="ADVANCE_FROM_CLIENTS_ST____Rev" localSheetId="10">[44]PROJECTION!#REF!</definedName>
    <definedName name="ADVANCE_FROM_CLIENTS_ST____Rev" localSheetId="11">[44]PROJECTION!#REF!</definedName>
    <definedName name="ADVANCE_FROM_CLIENTS_ST____Rev" localSheetId="8">[44]PROJECTION!#REF!</definedName>
    <definedName name="ADVANCE_FROM_CLIENTS_ST____Rev">#REF!</definedName>
    <definedName name="Advicor_Rev_Current">#REF!</definedName>
    <definedName name="Advicor_Rev_Values">#REF!</definedName>
    <definedName name="aEPS">#REF!</definedName>
    <definedName name="AES" localSheetId="9">'[53]Master Control'!$H$26</definedName>
    <definedName name="AES" localSheetId="10">'[53]Master Control'!$H$26</definedName>
    <definedName name="AES" localSheetId="11">'[53]Master Control'!$H$26</definedName>
    <definedName name="AES" localSheetId="8">'[53]Master Control'!$H$26</definedName>
    <definedName name="AES">#REF!</definedName>
    <definedName name="After_sales_services" localSheetId="9">[44]PROJECTION!#REF!</definedName>
    <definedName name="After_sales_services" localSheetId="10">[44]PROJECTION!#REF!</definedName>
    <definedName name="After_sales_services" localSheetId="11">[44]PROJECTION!#REF!</definedName>
    <definedName name="After_sales_services" localSheetId="8">[44]PROJECTION!#REF!</definedName>
    <definedName name="After_sales_services">#REF!</definedName>
    <definedName name="AFTER_SALES_SERVICES____of_Rev" localSheetId="9">[44]PROJECTION!#REF!</definedName>
    <definedName name="AFTER_SALES_SERVICES____of_Rev" localSheetId="10">[44]PROJECTION!#REF!</definedName>
    <definedName name="AFTER_SALES_SERVICES____of_Rev" localSheetId="11">[44]PROJECTION!#REF!</definedName>
    <definedName name="AFTER_SALES_SERVICES____of_Rev" localSheetId="8">[44]PROJECTION!#REF!</definedName>
    <definedName name="AFTER_SALES_SERVICES____of_Rev">#REF!</definedName>
    <definedName name="After_tax_charge" localSheetId="9">[42]Data_Download!$C$60:$AZ$60</definedName>
    <definedName name="After_tax_charge" localSheetId="10">[42]Data_Download!$C$60:$AZ$60</definedName>
    <definedName name="After_tax_charge" localSheetId="11">[42]Data_Download!$C$60:$AZ$60</definedName>
    <definedName name="After_tax_charge" localSheetId="8">[42]Data_Download!$C$60:$AZ$60</definedName>
    <definedName name="After_tax_charge">#REF!</definedName>
    <definedName name="After_Tax_charges_gains" localSheetId="9">[42]Data_Download!$C$92:$AZ$92</definedName>
    <definedName name="After_Tax_charges_gains" localSheetId="10">[42]Data_Download!$C$92:$AZ$92</definedName>
    <definedName name="After_Tax_charges_gains" localSheetId="11">[42]Data_Download!$C$92:$AZ$92</definedName>
    <definedName name="After_Tax_charges_gains" localSheetId="8">[42]Data_Download!$C$92:$AZ$92</definedName>
    <definedName name="After_Tax_charges_gains">#REF!</definedName>
    <definedName name="aged" localSheetId="9">[57]zone11PT!#REF!</definedName>
    <definedName name="aged" localSheetId="10">[57]zone11PT!#REF!</definedName>
    <definedName name="aged" localSheetId="11">[57]zone11PT!#REF!</definedName>
    <definedName name="aged" localSheetId="8">[57]zone11PT!#REF!</definedName>
    <definedName name="aged">#REF!</definedName>
    <definedName name="Aging">'[45]Pain &amp; arthritis TRx Model'!$D$40</definedName>
    <definedName name="AGN_1" localSheetId="9">[58]IMS!$A$3:$BP$90</definedName>
    <definedName name="AGN_1">#REF!</definedName>
    <definedName name="AGN_2" localSheetId="9">[58]IMS!$A$91:$BP$172</definedName>
    <definedName name="AGN_2">#REF!</definedName>
    <definedName name="AGN_3" localSheetId="9">[58]IMS!$A$173:$BP$239</definedName>
    <definedName name="AGN_3">#REF!</definedName>
    <definedName name="AGN_4" localSheetId="9">[58]IMS!$A$240:$BP$283</definedName>
    <definedName name="AGN_4">#REF!</definedName>
    <definedName name="agrmnt_annual">#REF!</definedName>
    <definedName name="agrmnt0100">#REF!</definedName>
    <definedName name="aii" localSheetId="9">[40]SWEDEN!$I$9:$L$48</definedName>
    <definedName name="aii" localSheetId="10">[40]SWEDEN!$I$9:$L$48</definedName>
    <definedName name="aii" localSheetId="11">[40]SWEDEN!$I$9:$L$48</definedName>
    <definedName name="aii" localSheetId="8">[40]SWEDEN!$I$9:$L$48</definedName>
    <definedName name="aii">#REF!</definedName>
    <definedName name="Aircrafts_delivered" localSheetId="9">[44]PROJECTION!#REF!</definedName>
    <definedName name="Aircrafts_delivered" localSheetId="10">[44]PROJECTION!#REF!</definedName>
    <definedName name="Aircrafts_delivered" localSheetId="11">[44]PROJECTION!#REF!</definedName>
    <definedName name="Aircrafts_delivered" localSheetId="8">[44]PROJECTION!#REF!</definedName>
    <definedName name="Aircrafts_delivered">#REF!</definedName>
    <definedName name="akdfpqp3fh" localSheetId="9">#REF!</definedName>
    <definedName name="akdfpqp3fh" localSheetId="16">#REF!</definedName>
    <definedName name="akdfpqp3fh" localSheetId="7">#REF!</definedName>
    <definedName name="akdfpqp3fh" localSheetId="6">#REF!</definedName>
    <definedName name="akdfpqp3fh">#REF!</definedName>
    <definedName name="Align" localSheetId="9">'[43]Model Assumptions'!$C$55</definedName>
    <definedName name="Align">#REF!</definedName>
    <definedName name="all_names" localSheetId="9">'[59]Top 25'!$C$7:$C$775</definedName>
    <definedName name="all_names" localSheetId="10">'[59]Top 25'!$C$7:$C$775</definedName>
    <definedName name="all_names" localSheetId="11">'[59]Top 25'!$C$7:$C$775</definedName>
    <definedName name="all_names" localSheetId="8">'[59]Top 25'!$C$7:$C$775</definedName>
    <definedName name="all_names">#REF!</definedName>
    <definedName name="Allergan_Inc." localSheetId="9">'[60]Old-WORK'!$A$1:$O$73</definedName>
    <definedName name="Allergan_Inc.">#REF!</definedName>
    <definedName name="AllOther_Market" localSheetId="9">#REF!</definedName>
    <definedName name="AllOther_Market" localSheetId="16">#REF!</definedName>
    <definedName name="AllOther_Market" localSheetId="7">#REF!</definedName>
    <definedName name="AllOther_Market" localSheetId="6">#REF!</definedName>
    <definedName name="AllOther_Market">#REF!</definedName>
    <definedName name="AllOther_PandL" localSheetId="9">#REF!</definedName>
    <definedName name="AllOther_PandL" localSheetId="16">#REF!</definedName>
    <definedName name="AllOther_PandL" localSheetId="7">#REF!</definedName>
    <definedName name="AllOther_PandL" localSheetId="6">#REF!</definedName>
    <definedName name="AllOther_PandL">#REF!</definedName>
    <definedName name="Allowances_for_Dob_Acc" localSheetId="9">[44]PROJECTION!#REF!</definedName>
    <definedName name="Allowances_for_Dob_Acc" localSheetId="10">[44]PROJECTION!#REF!</definedName>
    <definedName name="Allowances_for_Dob_Acc" localSheetId="11">[44]PROJECTION!#REF!</definedName>
    <definedName name="Allowances_for_Dob_Acc" localSheetId="8">[44]PROJECTION!#REF!</definedName>
    <definedName name="Allowances_for_Dob_Acc">#REF!</definedName>
    <definedName name="allqs" localSheetId="9">[3]Sheet1!#REF!</definedName>
    <definedName name="allqs" localSheetId="10">[3]Sheet1!#REF!</definedName>
    <definedName name="allqs" localSheetId="11">[3]Sheet1!#REF!</definedName>
    <definedName name="allqs" localSheetId="8">[3]Sheet1!#REF!</definedName>
    <definedName name="allqs">#REF!</definedName>
    <definedName name="ALO_1" localSheetId="9">[61]IMS!$A$3:$BM$87</definedName>
    <definedName name="ALO_1">#REF!</definedName>
    <definedName name="ALO_2" localSheetId="9">[61]IMS!$A$88:$BM$132</definedName>
    <definedName name="ALO_2">#REF!</definedName>
    <definedName name="ALXN" localSheetId="9">'[62]P&amp;L'!$A$1:$AF$64</definedName>
    <definedName name="ALXN">#REF!</definedName>
    <definedName name="AMGNcomp">#REF!</definedName>
    <definedName name="Amortisation">#REF!</definedName>
    <definedName name="Amortization" localSheetId="9">[44]PROJECTION!#REF!</definedName>
    <definedName name="Amortization" localSheetId="10">[44]PROJECTION!#REF!</definedName>
    <definedName name="Amortization" localSheetId="11">[44]PROJECTION!#REF!</definedName>
    <definedName name="Amortization" localSheetId="8">[44]PROJECTION!#REF!</definedName>
    <definedName name="Amortization">#REF!</definedName>
    <definedName name="ANALYST">#REF!</definedName>
    <definedName name="Analysts" localSheetId="9">[63]List!$A$2:$A$34</definedName>
    <definedName name="Analysts" localSheetId="10">[63]List!$A$2:$A$34</definedName>
    <definedName name="Analysts" localSheetId="11">[63]List!$A$2:$A$34</definedName>
    <definedName name="Analysts" localSheetId="8">[63]List!$A$2:$A$34</definedName>
    <definedName name="Analysts">#REF!</definedName>
    <definedName name="anc00">#REF!</definedName>
    <definedName name="Andancor02">[29]Products!#REF!</definedName>
    <definedName name="Andancor03">[29]Products!#REF!</definedName>
    <definedName name="Andancor04">[29]Products!#REF!</definedName>
    <definedName name="Andancor05">[29]Products!#REF!</definedName>
    <definedName name="Andrews_P" localSheetId="9">'[64]Branch Budget 2008_09'!$D$570:$O$570</definedName>
    <definedName name="Andrews_P" localSheetId="10">'[64]Branch Budget 2008_09'!$D$570:$O$570</definedName>
    <definedName name="Andrews_P" localSheetId="11">'[64]Branch Budget 2008_09'!$D$570:$O$570</definedName>
    <definedName name="Andrews_P" localSheetId="8">'[64]Branch Budget 2008_09'!$D$570:$O$570</definedName>
    <definedName name="Andrews_P">#REF!</definedName>
    <definedName name="AnewREGN00">#REF!</definedName>
    <definedName name="AnewREGN99">#REF!</definedName>
    <definedName name="AnewREGNsum00">#REF!</definedName>
    <definedName name="AnewREGNsum99">#REF!</definedName>
    <definedName name="AnewRENS00">#REF!</definedName>
    <definedName name="AnewRENS99">#REF!</definedName>
    <definedName name="AnewRENSsum00">#REF!</definedName>
    <definedName name="AnewRENSsum99">#REF!</definedName>
    <definedName name="Annotate_Area" localSheetId="9">[65]Sheet1!$AL$3</definedName>
    <definedName name="Annotate_Area">#REF!</definedName>
    <definedName name="AnnotateClearSet" localSheetId="9">[65]Sheet1!$AF$7</definedName>
    <definedName name="AnnotateClearSet">#REF!</definedName>
    <definedName name="AnnotateNoteClear" localSheetId="9">[65]Sheet1!$G$3</definedName>
    <definedName name="AnnotateNoteClear">#REF!</definedName>
    <definedName name="AnnotateNoteReturn" localSheetId="9">[65]Sheet1!$F$3</definedName>
    <definedName name="AnnotateNoteReturn">#REF!</definedName>
    <definedName name="AnnotateNoteSet" localSheetId="9">[65]Sheet1!$AE$7</definedName>
    <definedName name="AnnotateNoteSet">#REF!</definedName>
    <definedName name="AnnotateStart" localSheetId="9">[65]Sheet1!$AH$3</definedName>
    <definedName name="AnnotateStart">#REF!</definedName>
    <definedName name="AnnualCF" localSheetId="9">[66]annual!$B$129:$AH$188</definedName>
    <definedName name="AnnualCF">#REF!</definedName>
    <definedName name="AnnualPL" localSheetId="9">[66]annual!$B$3:$AH$100</definedName>
    <definedName name="AnnualPL">#REF!</definedName>
    <definedName name="ANS_NONE00">#REF!</definedName>
    <definedName name="anscount" localSheetId="7" hidden="1">1</definedName>
    <definedName name="anscount" localSheetId="6" hidden="1">1</definedName>
    <definedName name="anscount" hidden="1">2</definedName>
    <definedName name="AOP" localSheetId="9">'[51]Control Sheet'!$C$36</definedName>
    <definedName name="AOP" localSheetId="10">'[51]Control Sheet'!$C$36</definedName>
    <definedName name="AOP" localSheetId="11">'[51]Control Sheet'!$C$36</definedName>
    <definedName name="AOP" localSheetId="8">'[51]Control Sheet'!$C$36</definedName>
    <definedName name="AOP">#REF!</definedName>
    <definedName name="Apacdir" localSheetId="9">[57]APDirectDef!$B:$D</definedName>
    <definedName name="Apacdir" localSheetId="10">[57]APDirectDef!$B:$D</definedName>
    <definedName name="Apacdir" localSheetId="11">[57]APDirectDef!$B:$D</definedName>
    <definedName name="Apacdir" localSheetId="8">[57]APDirectDef!$B:$D</definedName>
    <definedName name="Apacdir">#REF!</definedName>
    <definedName name="Apacpept" localSheetId="9">[57]APWIPPT!$B:$E</definedName>
    <definedName name="Apacpept" localSheetId="10">[57]APWIPPT!$B:$E</definedName>
    <definedName name="Apacpept" localSheetId="11">[57]APWIPPT!$B:$E</definedName>
    <definedName name="Apacpept" localSheetId="8">[57]APWIPPT!$B:$E</definedName>
    <definedName name="Apacpept">#REF!</definedName>
    <definedName name="apportioment">#REF!</definedName>
    <definedName name="APPX_1" localSheetId="9">[67]IMS!$A$3:$BI$74</definedName>
    <definedName name="APPX_1">#REF!</definedName>
    <definedName name="APPX_2" localSheetId="9">[67]IMS!$A$76:$BI$103</definedName>
    <definedName name="APPX_2">#REF!</definedName>
    <definedName name="apr_rev" localSheetId="9">[68]April!$AE$1:$AQ$1358</definedName>
    <definedName name="apr_rev" localSheetId="10">[68]April!$AE$1:$AQ$1358</definedName>
    <definedName name="apr_rev" localSheetId="11">[68]April!$AE$1:$AQ$1358</definedName>
    <definedName name="apr_rev" localSheetId="8">[68]April!$AE$1:$AQ$1358</definedName>
    <definedName name="apr_rev">#REF!</definedName>
    <definedName name="Aranesp">#REF!</definedName>
    <definedName name="Argentina">#REF!</definedName>
    <definedName name="Arizona" localSheetId="9">#REF!</definedName>
    <definedName name="Arizona" localSheetId="16">#REF!</definedName>
    <definedName name="Arizona" localSheetId="7">#REF!</definedName>
    <definedName name="Arizona" localSheetId="6">#REF!</definedName>
    <definedName name="Arizona">#REF!</definedName>
    <definedName name="Arkansas" localSheetId="9">#REF!</definedName>
    <definedName name="Arkansas" localSheetId="16">#REF!</definedName>
    <definedName name="Arkansas" localSheetId="7">#REF!</definedName>
    <definedName name="Arkansas" localSheetId="6">#REF!</definedName>
    <definedName name="Arkansas">#REF!</definedName>
    <definedName name="AS2DocOpenMode" hidden="1">"AS2DocumentEdit"</definedName>
    <definedName name="asasasasas" hidden="1">{"PR1","pr1",TRUE,"Sch PR-1"}</definedName>
    <definedName name="asdf" localSheetId="9">'[4]Noncurrent Assets'!#REF!</definedName>
    <definedName name="asdf" localSheetId="10">'[4]Noncurrent Assets'!#REF!</definedName>
    <definedName name="asdf" localSheetId="11">'[4]Noncurrent Assets'!#REF!</definedName>
    <definedName name="asdf" localSheetId="8">'[4]Noncurrent Assets'!#REF!</definedName>
    <definedName name="asdf">#REF!</definedName>
    <definedName name="asdfad">#REF!</definedName>
    <definedName name="AsiaNat">#REF!</definedName>
    <definedName name="AsiaNat1">#REF!</definedName>
    <definedName name="Asimadoline00">[29]Products!#REF!</definedName>
    <definedName name="Asimadoline01">[29]Products!#REF!</definedName>
    <definedName name="Asimadoline02">[29]Products!#REF!</definedName>
    <definedName name="Asimadoline03">[29]Products!#REF!</definedName>
    <definedName name="Asimadoline04">[29]Products!#REF!</definedName>
    <definedName name="Asimadoline05">[29]Products!#REF!</definedName>
    <definedName name="Asimadoline97">[29]Products!#REF!</definedName>
    <definedName name="Asimadoline98">[29]Products!#REF!</definedName>
    <definedName name="Asimadoline99">[29]Products!#REF!</definedName>
    <definedName name="assasdafsda" hidden="1">{"PR1","pr1",TRUE,"Sch PR-1"}</definedName>
    <definedName name="ASSET_SALES">#REF!</definedName>
    <definedName name="AssetSale" localSheetId="9">'[43]Model Assumptions'!$C$67</definedName>
    <definedName name="AssetSale">#REF!</definedName>
    <definedName name="AssetWriteUp" localSheetId="9">'[43]Model Assumptions'!$C$90</definedName>
    <definedName name="AssetWriteUp">#REF!</definedName>
    <definedName name="AssetWriteUpDepPd" localSheetId="9">'[43]Model Assumptions'!$C$91</definedName>
    <definedName name="AssetWriteUpDepPd">#REF!</definedName>
    <definedName name="AssetWriteUpDepPd.Tax" localSheetId="9">'[43]Model Assumptions'!$C$92</definedName>
    <definedName name="AssetWriteUpDepPd.Tax">#REF!</definedName>
    <definedName name="ASSOC">#REF!</definedName>
    <definedName name="Associates">#REF!</definedName>
    <definedName name="assumption">#REF!</definedName>
    <definedName name="ATCF00B">#REF!</definedName>
    <definedName name="ATCF00PFB">#REF!</definedName>
    <definedName name="ATCF01B">#REF!</definedName>
    <definedName name="ATCF02B">#REF!</definedName>
    <definedName name="ATCF03B">#REF!</definedName>
    <definedName name="ATCF98B">#REF!</definedName>
    <definedName name="ATCF99B">#REF!</definedName>
    <definedName name="ATIVOS_OPERACIONAIS_BASE">#REF!</definedName>
    <definedName name="Attenace">#REF!</definedName>
    <definedName name="aug_rev" localSheetId="9">[68]August!$AH$1:$AU$1319</definedName>
    <definedName name="aug_rev" localSheetId="10">[68]August!$AH$1:$AU$1319</definedName>
    <definedName name="aug_rev" localSheetId="11">[68]August!$AH$1:$AU$1319</definedName>
    <definedName name="aug_rev" localSheetId="8">[68]August!$AH$1:$AU$1319</definedName>
    <definedName name="aug_rev">#REF!</definedName>
    <definedName name="Aug15TL" localSheetId="9">[69]Nov16TL!$B$47</definedName>
    <definedName name="Aug15TL" localSheetId="10">[69]Nov16TL!$B$47</definedName>
    <definedName name="Aug15TL" localSheetId="11">[69]Nov16TL!$B$47</definedName>
    <definedName name="Aug15TL" localSheetId="8">[69]Nov16TL!$B$47</definedName>
    <definedName name="Aug15TL">#REF!</definedName>
    <definedName name="Aust_switch" localSheetId="9">[70]Offshore!$G$19</definedName>
    <definedName name="Aust_switch" localSheetId="10">[70]Offshore!$G$19</definedName>
    <definedName name="Aust_switch" localSheetId="11">[70]Offshore!$G$19</definedName>
    <definedName name="Aust_switch" localSheetId="8">[70]Offshore!$G$19</definedName>
    <definedName name="Aust_switch">#REF!</definedName>
    <definedName name="Austin" localSheetId="9">#REF!</definedName>
    <definedName name="Austin" localSheetId="16">#REF!</definedName>
    <definedName name="Austin" localSheetId="7">#REF!</definedName>
    <definedName name="Austin" localSheetId="6">#REF!</definedName>
    <definedName name="Austin">#REF!</definedName>
    <definedName name="Avastin">#REF!</definedName>
    <definedName name="Avastin_Cell">#REF!</definedName>
    <definedName name="Average_invested_capital" localSheetId="9">[42]Data_Download!$C$89:$AZ$89</definedName>
    <definedName name="Average_invested_capital" localSheetId="10">[42]Data_Download!$C$89:$AZ$89</definedName>
    <definedName name="Average_invested_capital" localSheetId="11">[42]Data_Download!$C$89:$AZ$89</definedName>
    <definedName name="Average_invested_capital" localSheetId="8">[42]Data_Download!$C$89:$AZ$89</definedName>
    <definedName name="Average_invested_capital">#REF!</definedName>
    <definedName name="Average_invested_capital_DCF" localSheetId="9">[42]Data_Download!$C$78:$AZ$78</definedName>
    <definedName name="Average_invested_capital_DCF" localSheetId="10">[42]Data_Download!$C$78:$AZ$78</definedName>
    <definedName name="Average_invested_capital_DCF" localSheetId="11">[42]Data_Download!$C$78:$AZ$78</definedName>
    <definedName name="Average_invested_capital_DCF" localSheetId="8">[42]Data_Download!$C$78:$AZ$78</definedName>
    <definedName name="Average_invested_capital_DCF">#REF!</definedName>
    <definedName name="Average_thereafter" localSheetId="9">[42]Data_Download!$C$16:$AX$16</definedName>
    <definedName name="Average_thereafter" localSheetId="10">[42]Data_Download!$C$16:$AX$16</definedName>
    <definedName name="Average_thereafter" localSheetId="11">[42]Data_Download!$C$16:$AX$16</definedName>
    <definedName name="Average_thereafter" localSheetId="8">[42]Data_Download!$C$16:$AX$16</definedName>
    <definedName name="Average_thereafter">#REF!</definedName>
    <definedName name="Avg_Total_debt">'[1]Invested capital_VDF'!$C$87:$AZ$87</definedName>
    <definedName name="AVGFDSHARES">#REF!</definedName>
    <definedName name="AvgPrice" localSheetId="9">[65]Sheet1!$Z$4</definedName>
    <definedName name="AvgPrice">#REF!</definedName>
    <definedName name="AVGSHARES">#REF!</definedName>
    <definedName name="AVGWT" localSheetId="9">'[24]Drug Accumulation'!$B$11</definedName>
    <definedName name="AVGWT">#REF!</definedName>
    <definedName name="avinza" localSheetId="9">'[71]AVINZA Rev'!$B$6:$Q$23</definedName>
    <definedName name="avinza">#REF!</definedName>
    <definedName name="Avonex_mkt_bld">#REF!</definedName>
    <definedName name="AvonexPatients">#REF!</definedName>
    <definedName name="AwardLossRev" localSheetId="9">#REF!</definedName>
    <definedName name="AwardLossRev" localSheetId="16">#REF!</definedName>
    <definedName name="AwardLossRev" localSheetId="7">#REF!</definedName>
    <definedName name="AwardLossRev" localSheetId="6">#REF!</definedName>
    <definedName name="AwardLossRev">#REF!</definedName>
    <definedName name="awards2" localSheetId="9">OFFSET('[72]2009'!$A$1,0,0,COUNTA('[72]2009'!$A$1:$A$64090),20)</definedName>
    <definedName name="awards2" localSheetId="10">OFFSET('[72]2009'!$A$1,0,0,COUNTA('[72]2009'!$A$1:$A$64090),20)</definedName>
    <definedName name="awards2" localSheetId="11">OFFSET('[72]2009'!$A$1,0,0,COUNTA('[72]2009'!$A$1:$A$64090),20)</definedName>
    <definedName name="awards2" localSheetId="8">OFFSET('[72]2009'!$A$1,0,0,COUNTA('[72]2009'!$A$1:$A$64090),20)</definedName>
    <definedName name="awards2">OFFSET(#REF!,0,0,COUNTA(#REF!),20)</definedName>
    <definedName name="AxesFormat">#N/A</definedName>
    <definedName name="Azmacort">#REF!</definedName>
    <definedName name="Azmacort_Rev_Current">#REF!</definedName>
    <definedName name="b" localSheetId="9">#REF!</definedName>
    <definedName name="b" localSheetId="16">#REF!</definedName>
    <definedName name="b" localSheetId="7" hidden="1">{#N/A,#N/A,FALSE,"Inc";#N/A,#N/A,FALSE,"QInc";#N/A,#N/A,FALSE,"Pro";#N/A,#N/A,FALSE,"QPro"}</definedName>
    <definedName name="b" localSheetId="6" hidden="1">{#N/A,#N/A,FALSE,"Inc";#N/A,#N/A,FALSE,"QInc";#N/A,#N/A,FALSE,"Pro";#N/A,#N/A,FALSE,"QPro"}</definedName>
    <definedName name="b">#REF!</definedName>
    <definedName name="B2K_VIEW1" localSheetId="9">'[73]Actuals 2008 fr Prophix'!$B$1:$O$394</definedName>
    <definedName name="B2K_VIEW1" localSheetId="10">'[73]Actuals 2008 fr Prophix'!$B$1:$O$394</definedName>
    <definedName name="B2K_VIEW1" localSheetId="11">'[73]Actuals 2008 fr Prophix'!$B$1:$O$394</definedName>
    <definedName name="B2K_VIEW1" localSheetId="8">'[73]Actuals 2008 fr Prophix'!$B$1:$O$394</definedName>
    <definedName name="B2K_VIEW1">#REF!</definedName>
    <definedName name="B2K_VIEW2" localSheetId="9">'[73]Plan - 2009 fr Prophix'!$B$1:$O$394</definedName>
    <definedName name="B2K_VIEW2" localSheetId="10">'[73]Plan - 2009 fr Prophix'!$B$1:$O$394</definedName>
    <definedName name="B2K_VIEW2" localSheetId="11">'[73]Plan - 2009 fr Prophix'!$B$1:$O$394</definedName>
    <definedName name="B2K_VIEW2" localSheetId="8">'[73]Plan - 2009 fr Prophix'!$B$1:$O$394</definedName>
    <definedName name="B2K_VIEW2">#REF!</definedName>
    <definedName name="B2K_VIEW3" localSheetId="9">#REF!</definedName>
    <definedName name="B2K_VIEW3" localSheetId="16">#REF!</definedName>
    <definedName name="B2K_VIEW3" localSheetId="7">#REF!</definedName>
    <definedName name="B2K_VIEW3" localSheetId="6">#REF!</definedName>
    <definedName name="B2K_VIEW3">#REF!</definedName>
    <definedName name="B2K_VIEW4" localSheetId="9">#REF!</definedName>
    <definedName name="B2K_VIEW4" localSheetId="16">#REF!</definedName>
    <definedName name="B2K_VIEW4" localSheetId="7">#REF!</definedName>
    <definedName name="B2K_VIEW4" localSheetId="6">#REF!</definedName>
    <definedName name="B2K_VIEW4">#REF!</definedName>
    <definedName name="B2K_VIEW5" localSheetId="9">#REF!</definedName>
    <definedName name="B2K_VIEW5" localSheetId="16">#REF!</definedName>
    <definedName name="B2K_VIEW5" localSheetId="7">#REF!</definedName>
    <definedName name="B2K_VIEW5" localSheetId="6">#REF!</definedName>
    <definedName name="B2K_VIEW5">#REF!</definedName>
    <definedName name="B2K_VIEW6" localSheetId="9">#REF!</definedName>
    <definedName name="B2K_VIEW6" localSheetId="7">#REF!</definedName>
    <definedName name="B2K_VIEW6" localSheetId="6">#REF!</definedName>
    <definedName name="B2K_VIEW6">#REF!</definedName>
    <definedName name="B2K_VIEW7" localSheetId="9">#REF!</definedName>
    <definedName name="B2K_VIEW7" localSheetId="7">#REF!</definedName>
    <definedName name="B2K_VIEW7" localSheetId="6">#REF!</definedName>
    <definedName name="B2K_VIEW7">#REF!</definedName>
    <definedName name="B2K_VIEW8" localSheetId="9">#REF!</definedName>
    <definedName name="B2K_VIEW8" localSheetId="7">#REF!</definedName>
    <definedName name="B2K_VIEW8" localSheetId="6">#REF!</definedName>
    <definedName name="B2K_VIEW8">#REF!</definedName>
    <definedName name="B2K_VIEW9" localSheetId="9">#REF!</definedName>
    <definedName name="B2K_VIEW9" localSheetId="7">#REF!</definedName>
    <definedName name="B2K_VIEW9" localSheetId="6">#REF!</definedName>
    <definedName name="B2K_VIEW9">#REF!</definedName>
    <definedName name="BackFromCompanySelector">#N/A</definedName>
    <definedName name="BackFromItemSelect">#N/A</definedName>
    <definedName name="backlog_sum_q4" localSheetId="9">'[74]Backlog Q4 2010'!#REF!</definedName>
    <definedName name="backlog_sum_q4" localSheetId="10">'[74]Backlog Q4 2010'!#REF!</definedName>
    <definedName name="backlog_sum_q4" localSheetId="7">#REF!</definedName>
    <definedName name="backlog_sum_q4" localSheetId="6">#REF!</definedName>
    <definedName name="backlog_sum_q4" localSheetId="11">'[74]Backlog Q4 2010'!#REF!</definedName>
    <definedName name="backlog_sum_q4" localSheetId="8">'[74]Backlog Q4 2010'!#REF!</definedName>
    <definedName name="backlog_sum_q4">#REF!</definedName>
    <definedName name="backlogsorders">#REF!</definedName>
    <definedName name="BacklogVar" localSheetId="9">[75]MasterData!$C$5</definedName>
    <definedName name="BacklogVar" localSheetId="10">[75]MasterData!$C$5</definedName>
    <definedName name="BacklogVar" localSheetId="11">[75]MasterData!$C$5</definedName>
    <definedName name="BacklogVar" localSheetId="8">[75]MasterData!$C$5</definedName>
    <definedName name="BacklogVar">#REF!</definedName>
    <definedName name="balance">#REF!</definedName>
    <definedName name="Balance_Sheet" localSheetId="9">#REF!</definedName>
    <definedName name="Balance_Sheet" localSheetId="16">#REF!</definedName>
    <definedName name="Balance_Sheet" localSheetId="7">#REF!</definedName>
    <definedName name="Balance_Sheet" localSheetId="6">#REF!</definedName>
    <definedName name="Balance_Sheet">#REF!</definedName>
    <definedName name="Balance_Sheet_side">#REF!</definedName>
    <definedName name="Balance_Sheet_top">#REF!</definedName>
    <definedName name="BALANCE_SHEETS_FOR">#REF!</definedName>
    <definedName name="BalanceSheet">#REF!</definedName>
    <definedName name="Balnce_Sheet">#REF!</definedName>
    <definedName name="BalShGraphs">#REF!</definedName>
    <definedName name="balsht1991">#REF!</definedName>
    <definedName name="balsht1992">#REF!</definedName>
    <definedName name="balsht1993">#REF!</definedName>
    <definedName name="balsht1994">#REF!</definedName>
    <definedName name="balsht1995">#REF!</definedName>
    <definedName name="balsht1996">#REF!</definedName>
    <definedName name="balsht1997">#REF!</definedName>
    <definedName name="balsht1998">#REF!</definedName>
    <definedName name="balsht1999">#REF!</definedName>
    <definedName name="balsht2000">#REF!</definedName>
    <definedName name="base_fiche">#REF!</definedName>
    <definedName name="base_premium">[37]Model!$H$13</definedName>
    <definedName name="base2">#REF!</definedName>
    <definedName name="BaseQuarter">[76]Controls!$D$13</definedName>
    <definedName name="BaseTick">[77]Valuation!#REF!</definedName>
    <definedName name="BaseYear">[78]Controls!$C$13</definedName>
    <definedName name="BaseYear1">[79]Controls!$C$13</definedName>
    <definedName name="bbbbb" localSheetId="9" hidden="1">{"ww",#N/A,FALSE,"Hospital Products";"us",#N/A,FALSE,"Hospital Products";"in",#N/A,FALSE,"Hospital Products"}</definedName>
    <definedName name="bbbbb" localSheetId="10" hidden="1">{"ww",#N/A,FALSE,"Hospital Products";"us",#N/A,FALSE,"Hospital Products";"in",#N/A,FALSE,"Hospital Products"}</definedName>
    <definedName name="bbbbb" localSheetId="7" hidden="1">{"ww",#N/A,FALSE,"Hospital Products";"us",#N/A,FALSE,"Hospital Products";"in",#N/A,FALSE,"Hospital Products"}</definedName>
    <definedName name="bbbbb" localSheetId="6" hidden="1">{"ww",#N/A,FALSE,"Hospital Products";"us",#N/A,FALSE,"Hospital Products";"in",#N/A,FALSE,"Hospital Products"}</definedName>
    <definedName name="bbbbb" localSheetId="11" hidden="1">{"ww",#N/A,FALSE,"Hospital Products";"us",#N/A,FALSE,"Hospital Products";"in",#N/A,FALSE,"Hospital Products"}</definedName>
    <definedName name="bbbbb" localSheetId="8" hidden="1">{"ww",#N/A,FALSE,"Hospital Products";"us",#N/A,FALSE,"Hospital Products";"in",#N/A,FALSE,"Hospital Products"}</definedName>
    <definedName name="bbbbb" hidden="1">{"ww",#N/A,FALSE,"Hospital Products";"us",#N/A,FALSE,"Hospital Products";"in",#N/A,FALSE,"Hospital Products"}</definedName>
    <definedName name="bbbbbbbb" localSheetId="9" hidden="1">{"Back Page",#N/A,FALSE,"Front and Back"}</definedName>
    <definedName name="bbbbbbbb" localSheetId="10" hidden="1">{"Back Page",#N/A,FALSE,"Front and Back"}</definedName>
    <definedName name="bbbbbbbb" localSheetId="7" hidden="1">{"Back Page",#N/A,FALSE,"Front and Back"}</definedName>
    <definedName name="bbbbbbbb" localSheetId="6" hidden="1">{"Back Page",#N/A,FALSE,"Front and Back"}</definedName>
    <definedName name="bbbbbbbb" localSheetId="11" hidden="1">{"Back Page",#N/A,FALSE,"Front and Back"}</definedName>
    <definedName name="bbbbbbbb" localSheetId="8" hidden="1">{"Back Page",#N/A,FALSE,"Front and Back"}</definedName>
    <definedName name="bbbbbbbb" hidden="1">{"Back Page",#N/A,FALSE,"Front and Back"}</definedName>
    <definedName name="bbbbbbbbbbbbbbbbbbbb">36943.5090625</definedName>
    <definedName name="bcd" localSheetId="9" hidden="1">{#N/A,#N/A,FALSE,"Inc";#N/A,#N/A,FALSE,"Prod";#N/A,#N/A,FALSE,"QInc";#N/A,#N/A,FALSE,"QProd"}</definedName>
    <definedName name="bcd" localSheetId="10" hidden="1">{#N/A,#N/A,FALSE,"Inc";#N/A,#N/A,FALSE,"Prod";#N/A,#N/A,FALSE,"QInc";#N/A,#N/A,FALSE,"QProd"}</definedName>
    <definedName name="bcd" localSheetId="7" hidden="1">{#N/A,#N/A,FALSE,"Inc";#N/A,#N/A,FALSE,"Prod";#N/A,#N/A,FALSE,"QInc";#N/A,#N/A,FALSE,"QProd"}</definedName>
    <definedName name="bcd" localSheetId="11" hidden="1">{#N/A,#N/A,FALSE,"Inc";#N/A,#N/A,FALSE,"Prod";#N/A,#N/A,FALSE,"QInc";#N/A,#N/A,FALSE,"QProd"}</definedName>
    <definedName name="bcd" localSheetId="8" hidden="1">{#N/A,#N/A,FALSE,"Inc";#N/A,#N/A,FALSE,"Prod";#N/A,#N/A,FALSE,"QInc";#N/A,#N/A,FALSE,"QProd"}</definedName>
    <definedName name="bcd" hidden="1">{#N/A,#N/A,FALSE,"Inc";#N/A,#N/A,FALSE,"Prod";#N/A,#N/A,FALSE,"QInc";#N/A,#N/A,FALSE,"QProd"}</definedName>
    <definedName name="bcdf" localSheetId="9" hidden="1">{#N/A,#N/A,FALSE,"Inc";#N/A,#N/A,FALSE,"Prod";#N/A,#N/A,FALSE,"QInc";#N/A,#N/A,FALSE,"QProd"}</definedName>
    <definedName name="bcdf" localSheetId="10" hidden="1">{#N/A,#N/A,FALSE,"Inc";#N/A,#N/A,FALSE,"Prod";#N/A,#N/A,FALSE,"QInc";#N/A,#N/A,FALSE,"QProd"}</definedName>
    <definedName name="bcdf" localSheetId="7" hidden="1">{#N/A,#N/A,FALSE,"Inc";#N/A,#N/A,FALSE,"Prod";#N/A,#N/A,FALSE,"QInc";#N/A,#N/A,FALSE,"QProd"}</definedName>
    <definedName name="bcdf" localSheetId="11" hidden="1">{#N/A,#N/A,FALSE,"Inc";#N/A,#N/A,FALSE,"Prod";#N/A,#N/A,FALSE,"QInc";#N/A,#N/A,FALSE,"QProd"}</definedName>
    <definedName name="bcdf" localSheetId="8" hidden="1">{#N/A,#N/A,FALSE,"Inc";#N/A,#N/A,FALSE,"Prod";#N/A,#N/A,FALSE,"QInc";#N/A,#N/A,FALSE,"QProd"}</definedName>
    <definedName name="bcdf" hidden="1">{#N/A,#N/A,FALSE,"Inc";#N/A,#N/A,FALSE,"Prod";#N/A,#N/A,FALSE,"QInc";#N/A,#N/A,FALSE,"QProd"}</definedName>
    <definedName name="BCF00">#REF!</definedName>
    <definedName name="BCF00PF">#REF!</definedName>
    <definedName name="BCFMARG00PF">#REF!</definedName>
    <definedName name="bd">#REF!</definedName>
    <definedName name="Bdfjsanfoei" localSheetId="9">[80]Consulting1Query!$B$26:$D$29</definedName>
    <definedName name="Bdfjsanfoei" localSheetId="10">[80]Consulting1Query!$B$26:$D$29</definedName>
    <definedName name="Bdfjsanfoei" localSheetId="11">[80]Consulting1Query!$B$26:$D$29</definedName>
    <definedName name="Bdfjsanfoei" localSheetId="8">[80]Consulting1Query!$B$26:$D$29</definedName>
    <definedName name="Bdfjsanfoei">#REF!</definedName>
    <definedName name="BDNF98" localSheetId="9">[6]Amgen!#REF!</definedName>
    <definedName name="BDNF98" localSheetId="10">[6]Amgen!#REF!</definedName>
    <definedName name="BDNF98" localSheetId="11">[6]Amgen!#REF!</definedName>
    <definedName name="BDNF98" localSheetId="8">[6]Amgen!#REF!</definedName>
    <definedName name="BDNF98">#REF!</definedName>
    <definedName name="bDown">#N/A</definedName>
    <definedName name="beds_box1">#REF!</definedName>
    <definedName name="beds_box2">#REF!</definedName>
    <definedName name="beds_box3">#REF!</definedName>
    <definedName name="BEDS_STICK0">#REF!</definedName>
    <definedName name="BEDS_TICK0">#REF!</definedName>
    <definedName name="BedsTop">#REF!</definedName>
    <definedName name="BeginDate" localSheetId="9">[65]Sheet1!$S$4</definedName>
    <definedName name="BeginDate">#REF!</definedName>
    <definedName name="BeginDateSet" localSheetId="9">[65]Sheet1!$AJ$6</definedName>
    <definedName name="BeginDateSet">#REF!</definedName>
    <definedName name="BeginReturn" localSheetId="9">[65]Sheet1!$Q$4:$S$4</definedName>
    <definedName name="BeginReturn">#REF!</definedName>
    <definedName name="Benicar" localSheetId="9">[81]Benicar!$A$6:$W$140</definedName>
    <definedName name="Benicar">#REF!</definedName>
    <definedName name="BETA">#REF!</definedName>
    <definedName name="Bexxar__Timeline">#REF!</definedName>
    <definedName name="bfr00">#REF!</definedName>
    <definedName name="BIIBcomp">#REF!</definedName>
    <definedName name="BILANS">#REF!</definedName>
    <definedName name="Biogen__Inc.____Annual_Income_Statement__Dollars_and_Shares_in_Millions">"BiogenAnnual"</definedName>
    <definedName name="BIOLAB" localSheetId="9">'[53]Master Control'!$H$35</definedName>
    <definedName name="BIOLAB" localSheetId="10">'[53]Master Control'!$H$35</definedName>
    <definedName name="BIOLAB" localSheetId="11">'[53]Master Control'!$H$35</definedName>
    <definedName name="BIOLAB" localSheetId="8">'[53]Master Control'!$H$35</definedName>
    <definedName name="BIOLAB">#REF!</definedName>
    <definedName name="BlackWhiteNote" localSheetId="9">[65]Sheet1!$I$9</definedName>
    <definedName name="BlackWhiteNote">#REF!</definedName>
    <definedName name="BlackWhiteSet" localSheetId="9">[65]Sheet1!$AF$1</definedName>
    <definedName name="BlackWhiteSet">#REF!</definedName>
    <definedName name="bLeft">#N/A</definedName>
    <definedName name="BlendedStockPrice" localSheetId="9">[35]ValuationT!#REF!</definedName>
    <definedName name="BlendedStockPrice">#REF!</definedName>
    <definedName name="BlockCost">'[82]Global Variables'!$C$8:$L$8</definedName>
    <definedName name="BlockTransferPrice">'[82]Global Variables'!$C$9:$L$9</definedName>
    <definedName name="blog" localSheetId="9">[83]Sheet1!$B$2:$C$247</definedName>
    <definedName name="blog" localSheetId="10">[83]Sheet1!$B$2:$C$247</definedName>
    <definedName name="blog" localSheetId="11">[83]Sheet1!$B$2:$C$247</definedName>
    <definedName name="blog" localSheetId="8">[83]Sheet1!$B$2:$C$247</definedName>
    <definedName name="blog">#REF!</definedName>
    <definedName name="BLPH1" hidden="1">#REF!</definedName>
    <definedName name="BLPH12" localSheetId="9" hidden="1">[84]Sheet3!#REF!</definedName>
    <definedName name="BLPH12" localSheetId="15" hidden="1">[84]Sheet3!#REF!</definedName>
    <definedName name="BLPH12" localSheetId="10" hidden="1">[84]Sheet3!#REF!</definedName>
    <definedName name="BLPH12" localSheetId="16" hidden="1">#REF!</definedName>
    <definedName name="BLPH12" localSheetId="7" hidden="1">#REF!</definedName>
    <definedName name="BLPH12" localSheetId="6" hidden="1">#REF!</definedName>
    <definedName name="BLPH12" localSheetId="11" hidden="1">[84]Sheet3!#REF!</definedName>
    <definedName name="BLPH12" localSheetId="8" hidden="1">[84]Sheet3!#REF!</definedName>
    <definedName name="BLPH12" hidden="1">#REF!</definedName>
    <definedName name="BLPH13" localSheetId="9" hidden="1">[84]Sheet3!#REF!</definedName>
    <definedName name="BLPH13" localSheetId="15" hidden="1">[84]Sheet3!#REF!</definedName>
    <definedName name="BLPH13" localSheetId="10" hidden="1">[84]Sheet3!#REF!</definedName>
    <definedName name="BLPH13" localSheetId="16" hidden="1">#REF!</definedName>
    <definedName name="BLPH13" localSheetId="7" hidden="1">#REF!</definedName>
    <definedName name="BLPH13" localSheetId="6" hidden="1">#REF!</definedName>
    <definedName name="BLPH13" localSheetId="11" hidden="1">[84]Sheet3!#REF!</definedName>
    <definedName name="BLPH13" localSheetId="8" hidden="1">[84]Sheet3!#REF!</definedName>
    <definedName name="BLPH13" hidden="1">#REF!</definedName>
    <definedName name="BLPH14" localSheetId="9" hidden="1">[84]Sheet3!#REF!</definedName>
    <definedName name="BLPH14" localSheetId="15" hidden="1">[84]Sheet3!#REF!</definedName>
    <definedName name="BLPH14" localSheetId="10" hidden="1">[84]Sheet3!#REF!</definedName>
    <definedName name="BLPH14" localSheetId="7" hidden="1">#REF!</definedName>
    <definedName name="BLPH14" localSheetId="6" hidden="1">#REF!</definedName>
    <definedName name="BLPH14" localSheetId="11" hidden="1">[84]Sheet3!#REF!</definedName>
    <definedName name="BLPH14" localSheetId="8" hidden="1">[84]Sheet3!#REF!</definedName>
    <definedName name="BLPH14" hidden="1">#REF!</definedName>
    <definedName name="BLPH15" localSheetId="9" hidden="1">[84]Sheet3!#REF!</definedName>
    <definedName name="BLPH15" localSheetId="15" hidden="1">[84]Sheet3!#REF!</definedName>
    <definedName name="BLPH15" localSheetId="10" hidden="1">[84]Sheet3!#REF!</definedName>
    <definedName name="BLPH15" localSheetId="7" hidden="1">#REF!</definedName>
    <definedName name="BLPH15" localSheetId="6" hidden="1">#REF!</definedName>
    <definedName name="BLPH15" localSheetId="11" hidden="1">[84]Sheet3!#REF!</definedName>
    <definedName name="BLPH15" localSheetId="8" hidden="1">[84]Sheet3!#REF!</definedName>
    <definedName name="BLPH15" hidden="1">#REF!</definedName>
    <definedName name="BLPH16" localSheetId="9" hidden="1">[84]Sheet3!#REF!</definedName>
    <definedName name="BLPH16" localSheetId="15" hidden="1">[84]Sheet3!#REF!</definedName>
    <definedName name="BLPH16" localSheetId="10" hidden="1">[84]Sheet3!#REF!</definedName>
    <definedName name="BLPH16" localSheetId="11" hidden="1">[84]Sheet3!#REF!</definedName>
    <definedName name="BLPH16" localSheetId="8" hidden="1">[84]Sheet3!#REF!</definedName>
    <definedName name="BLPH16" hidden="1">#REF!</definedName>
    <definedName name="BLPH2" hidden="1">#REF!</definedName>
    <definedName name="bnens00">#REF!</definedName>
    <definedName name="bnens01">#REF!</definedName>
    <definedName name="bnens02">#REF!</definedName>
    <definedName name="bnens95">#REF!</definedName>
    <definedName name="bnens96">#REF!</definedName>
    <definedName name="bnens97">#REF!</definedName>
    <definedName name="bnens98">#REF!</definedName>
    <definedName name="bnens99">#REF!</definedName>
    <definedName name="Bond_rating" localSheetId="9">[42]Data_Download!$H$12</definedName>
    <definedName name="Bond_rating" localSheetId="10">[42]Data_Download!$H$12</definedName>
    <definedName name="Bond_rating" localSheetId="11">[42]Data_Download!$H$12</definedName>
    <definedName name="Bond_rating" localSheetId="8">[42]Data_Download!$H$12</definedName>
    <definedName name="Bond_rating">#REF!</definedName>
    <definedName name="bonus" localSheetId="9">#REF!</definedName>
    <definedName name="bonus" localSheetId="16">#REF!</definedName>
    <definedName name="bonus" localSheetId="7">#REF!</definedName>
    <definedName name="bonus" localSheetId="6">#REF!</definedName>
    <definedName name="bonus">#REF!</definedName>
    <definedName name="Book_value_per_share" localSheetId="9">[42]Data_Download!$R$85:$AU$85</definedName>
    <definedName name="Book_value_per_share" localSheetId="10">[42]Data_Download!$R$85:$AU$85</definedName>
    <definedName name="Book_value_per_share" localSheetId="11">[42]Data_Download!$R$85:$AU$85</definedName>
    <definedName name="Book_value_per_share" localSheetId="8">[42]Data_Download!$R$85:$AU$85</definedName>
    <definedName name="Book_value_per_share">#REF!</definedName>
    <definedName name="bpa00">#REF!</definedName>
    <definedName name="bpagdw00">#REF!</definedName>
    <definedName name="bpagdw01">#REF!</definedName>
    <definedName name="bpagdw02">#REF!</definedName>
    <definedName name="bpagdw93">#REF!</definedName>
    <definedName name="bpagdw94">#REF!</definedName>
    <definedName name="bpagdw95">#REF!</definedName>
    <definedName name="bpagdw96">#REF!</definedName>
    <definedName name="bpagdw97">#REF!</definedName>
    <definedName name="bpagdw98">#REF!</definedName>
    <definedName name="bpagdw99">#REF!</definedName>
    <definedName name="Bridge">#REF!</definedName>
    <definedName name="bridge_sum">#REF!</definedName>
    <definedName name="bRight">#N/A</definedName>
    <definedName name="BRL_1" localSheetId="9">[85]IMS!$A$4:$BO$74</definedName>
    <definedName name="BRL_1">#REF!</definedName>
    <definedName name="BRL_2" localSheetId="9">[85]IMS!$A$75:$BO$138</definedName>
    <definedName name="BRL_2">#REF!</definedName>
    <definedName name="BRL_3" localSheetId="9">[85]IMS!$A$139:$BO$223</definedName>
    <definedName name="BRL_3">#REF!</definedName>
    <definedName name="BRL_4" localSheetId="9">[85]IMS!$A$224:$BO$305</definedName>
    <definedName name="BRL_4">#REF!</definedName>
    <definedName name="BRL_5" localSheetId="9">[85]IMS!$A$309:$BO$397</definedName>
    <definedName name="BRL_5">#REF!</definedName>
    <definedName name="bs" localSheetId="9">'[46]Bal Sheet'!$B$2</definedName>
    <definedName name="bs" localSheetId="10">'[46]Bal Sheet'!$B$2</definedName>
    <definedName name="bs" localSheetId="11">'[46]Bal Sheet'!$B$2</definedName>
    <definedName name="bs" localSheetId="8">'[46]Bal Sheet'!$B$2</definedName>
    <definedName name="bs">#REF!</definedName>
    <definedName name="BS_AcctsRcv" localSheetId="9">'[86]BS-CF'!#REF!</definedName>
    <definedName name="BS_AcctsRcv" localSheetId="10">'[86]BS-CF'!#REF!</definedName>
    <definedName name="BS_AcctsRcv" localSheetId="11">'[86]BS-CF'!#REF!</definedName>
    <definedName name="BS_AcctsRcv" localSheetId="8">'[86]BS-CF'!#REF!</definedName>
    <definedName name="BS_AcctsRcv">#REF!</definedName>
    <definedName name="bs_avg_eqty_act_ytd" localSheetId="9">'[46]Calcs - Act &amp; F''cast'!$C$742:$T$742</definedName>
    <definedName name="bs_avg_eqty_act_ytd" localSheetId="10">'[46]Calcs - Act &amp; F''cast'!$C$742:$T$742</definedName>
    <definedName name="bs_avg_eqty_act_ytd" localSheetId="11">'[46]Calcs - Act &amp; F''cast'!$C$742:$T$742</definedName>
    <definedName name="bs_avg_eqty_act_ytd" localSheetId="8">'[46]Calcs - Act &amp; F''cast'!$C$742:$T$742</definedName>
    <definedName name="bs_avg_eqty_act_ytd">#REF!</definedName>
    <definedName name="bs_avg_eqty_bud_ytd" localSheetId="9">'[46]Calcs - Budget'!$C$742:$T$742</definedName>
    <definedName name="bs_avg_eqty_bud_ytd" localSheetId="10">'[46]Calcs - Budget'!$C$742:$T$742</definedName>
    <definedName name="bs_avg_eqty_bud_ytd" localSheetId="11">'[46]Calcs - Budget'!$C$742:$T$742</definedName>
    <definedName name="bs_avg_eqty_bud_ytd" localSheetId="8">'[46]Calcs - Budget'!$C$742:$T$742</definedName>
    <definedName name="bs_avg_eqty_bud_ytd">#REF!</definedName>
    <definedName name="bs_avg_eqty_hf" localSheetId="9">'[46]Inputs - Hist &amp; Future'!$C$576:$T$576</definedName>
    <definedName name="bs_avg_eqty_hf" localSheetId="10">'[46]Inputs - Hist &amp; Future'!$C$576:$T$576</definedName>
    <definedName name="bs_avg_eqty_hf" localSheetId="11">'[46]Inputs - Hist &amp; Future'!$C$576:$T$576</definedName>
    <definedName name="bs_avg_eqty_hf" localSheetId="8">'[46]Inputs - Hist &amp; Future'!$C$576:$T$576</definedName>
    <definedName name="bs_avg_eqty_hf">#REF!</definedName>
    <definedName name="bs_avg_tc_act_ytd" localSheetId="9">'[46]Calcs - Act &amp; F''cast'!$C$738:$T$738</definedName>
    <definedName name="bs_avg_tc_act_ytd" localSheetId="10">'[46]Calcs - Act &amp; F''cast'!$C$738:$T$738</definedName>
    <definedName name="bs_avg_tc_act_ytd" localSheetId="11">'[46]Calcs - Act &amp; F''cast'!$C$738:$T$738</definedName>
    <definedName name="bs_avg_tc_act_ytd" localSheetId="8">'[46]Calcs - Act &amp; F''cast'!$C$738:$T$738</definedName>
    <definedName name="bs_avg_tc_act_ytd">#REF!</definedName>
    <definedName name="bs_avg_tc_bud_ytd" localSheetId="9">'[46]Calcs - Budget'!$C$738:$T$738</definedName>
    <definedName name="bs_avg_tc_bud_ytd" localSheetId="10">'[46]Calcs - Budget'!$C$738:$T$738</definedName>
    <definedName name="bs_avg_tc_bud_ytd" localSheetId="11">'[46]Calcs - Budget'!$C$738:$T$738</definedName>
    <definedName name="bs_avg_tc_bud_ytd" localSheetId="8">'[46]Calcs - Budget'!$C$738:$T$738</definedName>
    <definedName name="bs_avg_tc_bud_ytd">#REF!</definedName>
    <definedName name="bs_avg_tc_ex_csh_act_ytd" localSheetId="9">'[46]Calcs - Act &amp; F''cast'!$C$739:$T$739</definedName>
    <definedName name="bs_avg_tc_ex_csh_act_ytd" localSheetId="10">'[46]Calcs - Act &amp; F''cast'!$C$739:$T$739</definedName>
    <definedName name="bs_avg_tc_ex_csh_act_ytd" localSheetId="11">'[46]Calcs - Act &amp; F''cast'!$C$739:$T$739</definedName>
    <definedName name="bs_avg_tc_ex_csh_act_ytd" localSheetId="8">'[46]Calcs - Act &amp; F''cast'!$C$739:$T$739</definedName>
    <definedName name="bs_avg_tc_ex_csh_act_ytd">#REF!</definedName>
    <definedName name="bs_avg_tc_ex_csh_bud_ytd" localSheetId="9">'[46]Calcs - Budget'!$C$739:$T$739</definedName>
    <definedName name="bs_avg_tc_ex_csh_bud_ytd" localSheetId="10">'[46]Calcs - Budget'!$C$739:$T$739</definedName>
    <definedName name="bs_avg_tc_ex_csh_bud_ytd" localSheetId="11">'[46]Calcs - Budget'!$C$739:$T$739</definedName>
    <definedName name="bs_avg_tc_ex_csh_bud_ytd" localSheetId="8">'[46]Calcs - Budget'!$C$739:$T$739</definedName>
    <definedName name="bs_avg_tc_ex_csh_bud_ytd">#REF!</definedName>
    <definedName name="bs_avg_tc_ex_csh_hf" localSheetId="9">'[46]Inputs - Hist &amp; Future'!$C$573:$T$573</definedName>
    <definedName name="bs_avg_tc_ex_csh_hf" localSheetId="10">'[46]Inputs - Hist &amp; Future'!$C$573:$T$573</definedName>
    <definedName name="bs_avg_tc_ex_csh_hf" localSheetId="11">'[46]Inputs - Hist &amp; Future'!$C$573:$T$573</definedName>
    <definedName name="bs_avg_tc_ex_csh_hf" localSheetId="8">'[46]Inputs - Hist &amp; Future'!$C$573:$T$573</definedName>
    <definedName name="bs_avg_tc_ex_csh_hf">#REF!</definedName>
    <definedName name="bs_avg_tc_ex_tax_bud_ytd" localSheetId="9">'[46]Calcs - Budget'!$C$740:$T$740</definedName>
    <definedName name="bs_avg_tc_ex_tax_bud_ytd" localSheetId="10">'[46]Calcs - Budget'!$C$740:$T$740</definedName>
    <definedName name="bs_avg_tc_ex_tax_bud_ytd" localSheetId="11">'[46]Calcs - Budget'!$C$740:$T$740</definedName>
    <definedName name="bs_avg_tc_ex_tax_bud_ytd" localSheetId="8">'[46]Calcs - Budget'!$C$740:$T$740</definedName>
    <definedName name="bs_avg_tc_ex_tax_bud_ytd">#REF!</definedName>
    <definedName name="bs_avg_tc_hf" localSheetId="9">'[46]Inputs - Hist &amp; Future'!$C$572:$T$572</definedName>
    <definedName name="bs_avg_tc_hf" localSheetId="10">'[46]Inputs - Hist &amp; Future'!$C$572:$T$572</definedName>
    <definedName name="bs_avg_tc_hf" localSheetId="11">'[46]Inputs - Hist &amp; Future'!$C$572:$T$572</definedName>
    <definedName name="bs_avg_tc_hf" localSheetId="8">'[46]Inputs - Hist &amp; Future'!$C$572:$T$572</definedName>
    <definedName name="bs_avg_tc_hf">#REF!</definedName>
    <definedName name="bs_cap_act" localSheetId="9">'[46]Inputs - Act &amp; F''cast'!$C$336:$T$336</definedName>
    <definedName name="bs_cap_act" localSheetId="10">'[46]Inputs - Act &amp; F''cast'!$C$336:$T$336</definedName>
    <definedName name="bs_cap_act" localSheetId="11">'[46]Inputs - Act &amp; F''cast'!$C$336:$T$336</definedName>
    <definedName name="bs_cap_act" localSheetId="8">'[46]Inputs - Act &amp; F''cast'!$C$336:$T$336</definedName>
    <definedName name="bs_cap_act">#REF!</definedName>
    <definedName name="bs_cap_act_ytd" localSheetId="9">'[46]Calcs - Act &amp; F''cast'!$C$336:$T$336</definedName>
    <definedName name="bs_cap_act_ytd" localSheetId="10">'[46]Calcs - Act &amp; F''cast'!$C$336:$T$336</definedName>
    <definedName name="bs_cap_act_ytd" localSheetId="11">'[46]Calcs - Act &amp; F''cast'!$C$336:$T$336</definedName>
    <definedName name="bs_cap_act_ytd" localSheetId="8">'[46]Calcs - Act &amp; F''cast'!$C$336:$T$336</definedName>
    <definedName name="bs_cap_act_ytd">#REF!</definedName>
    <definedName name="bs_cap_bud" localSheetId="9">'[46]Inputs - Budget'!$C$336:$T$336</definedName>
    <definedName name="bs_cap_bud" localSheetId="10">'[46]Inputs - Budget'!$C$336:$T$336</definedName>
    <definedName name="bs_cap_bud" localSheetId="11">'[46]Inputs - Budget'!$C$336:$T$336</definedName>
    <definedName name="bs_cap_bud" localSheetId="8">'[46]Inputs - Budget'!$C$336:$T$336</definedName>
    <definedName name="bs_cap_bud">#REF!</definedName>
    <definedName name="bs_cap_bud_ytd" localSheetId="9">'[46]Calcs - Budget'!$C$336:$T$336</definedName>
    <definedName name="bs_cap_bud_ytd" localSheetId="10">'[46]Calcs - Budget'!$C$336:$T$336</definedName>
    <definedName name="bs_cap_bud_ytd" localSheetId="11">'[46]Calcs - Budget'!$C$336:$T$336</definedName>
    <definedName name="bs_cap_bud_ytd" localSheetId="8">'[46]Calcs - Budget'!$C$336:$T$336</definedName>
    <definedName name="bs_cap_bud_ytd">#REF!</definedName>
    <definedName name="bs_cap_hf" localSheetId="9">'[46]Inputs - Hist &amp; Future'!$C$336:$T$336</definedName>
    <definedName name="bs_cap_hf" localSheetId="10">'[46]Inputs - Hist &amp; Future'!$C$336:$T$336</definedName>
    <definedName name="bs_cap_hf" localSheetId="11">'[46]Inputs - Hist &amp; Future'!$C$336:$T$336</definedName>
    <definedName name="bs_cap_hf" localSheetId="8">'[46]Inputs - Hist &amp; Future'!$C$336:$T$336</definedName>
    <definedName name="bs_cap_hf">#REF!</definedName>
    <definedName name="bs_cash_act_ytd" localSheetId="9">'[46]Calcs - Act &amp; F''cast'!$C$312:$T$312</definedName>
    <definedName name="bs_cash_act_ytd" localSheetId="10">'[46]Calcs - Act &amp; F''cast'!$C$312:$T$312</definedName>
    <definedName name="bs_cash_act_ytd" localSheetId="11">'[46]Calcs - Act &amp; F''cast'!$C$312:$T$312</definedName>
    <definedName name="bs_cash_act_ytd" localSheetId="8">'[46]Calcs - Act &amp; F''cast'!$C$312:$T$312</definedName>
    <definedName name="bs_cash_act_ytd">#REF!</definedName>
    <definedName name="bs_cash_bud_ytd" localSheetId="9">'[46]Calcs - Budget'!$C$312:$T$312</definedName>
    <definedName name="bs_cash_bud_ytd" localSheetId="10">'[46]Calcs - Budget'!$C$312:$T$312</definedName>
    <definedName name="bs_cash_bud_ytd" localSheetId="11">'[46]Calcs - Budget'!$C$312:$T$312</definedName>
    <definedName name="bs_cash_bud_ytd" localSheetId="8">'[46]Calcs - Budget'!$C$312:$T$312</definedName>
    <definedName name="bs_cash_bud_ytd">#REF!</definedName>
    <definedName name="BS_Cell">#REF!</definedName>
    <definedName name="bs_com" localSheetId="9">'[46]Comments - Bus Srvcs'!$B$2</definedName>
    <definedName name="bs_com" localSheetId="10">'[46]Comments - Bus Srvcs'!$B$2</definedName>
    <definedName name="bs_com" localSheetId="11">'[46]Comments - Bus Srvcs'!$B$2</definedName>
    <definedName name="bs_com" localSheetId="8">'[46]Comments - Bus Srvcs'!$B$2</definedName>
    <definedName name="bs_com">#REF!</definedName>
    <definedName name="bs_com_pt" localSheetId="9">'[46]Comments - HSEC &amp; Op Svc'!$B$2:$P$48</definedName>
    <definedName name="bs_com_pt" localSheetId="10">'[46]Comments - HSEC &amp; Op Svc'!$B$2:$P$48</definedName>
    <definedName name="bs_com_pt" localSheetId="11">'[46]Comments - HSEC &amp; Op Svc'!$B$2:$P$48</definedName>
    <definedName name="bs_com_pt" localSheetId="8">'[46]Comments - HSEC &amp; Op Svc'!$B$2:$P$48</definedName>
    <definedName name="bs_com_pt">#REF!</definedName>
    <definedName name="BS_commonequity">#REF!</definedName>
    <definedName name="BS_convertdebt">#REF!</definedName>
    <definedName name="BS_convertpref">#REF!</definedName>
    <definedName name="BS_Covenants">[76]Fin.Cov!#REF!</definedName>
    <definedName name="bs_cred_act_ytd" localSheetId="9">'[46]Calcs - Act &amp; F''cast'!$C$322:$T$322</definedName>
    <definedName name="bs_cred_act_ytd" localSheetId="10">'[46]Calcs - Act &amp; F''cast'!$C$322:$T$322</definedName>
    <definedName name="bs_cred_act_ytd" localSheetId="11">'[46]Calcs - Act &amp; F''cast'!$C$322:$T$322</definedName>
    <definedName name="bs_cred_act_ytd" localSheetId="8">'[46]Calcs - Act &amp; F''cast'!$C$322:$T$322</definedName>
    <definedName name="bs_cred_act_ytd">#REF!</definedName>
    <definedName name="bs_cred_bud_ytd" localSheetId="9">'[46]Calcs - Budget'!$C$322:$T$322</definedName>
    <definedName name="bs_cred_bud_ytd" localSheetId="10">'[46]Calcs - Budget'!$C$322:$T$322</definedName>
    <definedName name="bs_cred_bud_ytd" localSheetId="11">'[46]Calcs - Budget'!$C$322:$T$322</definedName>
    <definedName name="bs_cred_bud_ytd" localSheetId="8">'[46]Calcs - Budget'!$C$322:$T$322</definedName>
    <definedName name="bs_cred_bud_ytd">#REF!</definedName>
    <definedName name="bs_cur_agua_act" localSheetId="9">'[46]Inputs - Act &amp; F''cast'!$C$323:$T$323</definedName>
    <definedName name="bs_cur_agua_act" localSheetId="10">'[46]Inputs - Act &amp; F''cast'!$C$323:$T$323</definedName>
    <definedName name="bs_cur_agua_act" localSheetId="11">'[46]Inputs - Act &amp; F''cast'!$C$323:$T$323</definedName>
    <definedName name="bs_cur_agua_act" localSheetId="8">'[46]Inputs - Act &amp; F''cast'!$C$323:$T$323</definedName>
    <definedName name="bs_cur_agua_act">#REF!</definedName>
    <definedName name="bs_cur_agua_act_ytd" localSheetId="9">'[46]Calcs - Act &amp; F''cast'!$C$323:$T$323</definedName>
    <definedName name="bs_cur_agua_act_ytd" localSheetId="10">'[46]Calcs - Act &amp; F''cast'!$C$323:$T$323</definedName>
    <definedName name="bs_cur_agua_act_ytd" localSheetId="11">'[46]Calcs - Act &amp; F''cast'!$C$323:$T$323</definedName>
    <definedName name="bs_cur_agua_act_ytd" localSheetId="8">'[46]Calcs - Act &amp; F''cast'!$C$323:$T$323</definedName>
    <definedName name="bs_cur_agua_act_ytd">#REF!</definedName>
    <definedName name="bs_cur_agua_bud" localSheetId="9">'[46]Inputs - Budget'!$C$323:$T$323</definedName>
    <definedName name="bs_cur_agua_bud" localSheetId="10">'[46]Inputs - Budget'!$C$323:$T$323</definedName>
    <definedName name="bs_cur_agua_bud" localSheetId="11">'[46]Inputs - Budget'!$C$323:$T$323</definedName>
    <definedName name="bs_cur_agua_bud" localSheetId="8">'[46]Inputs - Budget'!$C$323:$T$323</definedName>
    <definedName name="bs_cur_agua_bud">#REF!</definedName>
    <definedName name="bs_cur_agua_bud_ytd" localSheetId="9">'[46]Calcs - Budget'!$C$323:$T$323</definedName>
    <definedName name="bs_cur_agua_bud_ytd" localSheetId="10">'[46]Calcs - Budget'!$C$323:$T$323</definedName>
    <definedName name="bs_cur_agua_bud_ytd" localSheetId="11">'[46]Calcs - Budget'!$C$323:$T$323</definedName>
    <definedName name="bs_cur_agua_bud_ytd" localSheetId="8">'[46]Calcs - Budget'!$C$323:$T$323</definedName>
    <definedName name="bs_cur_agua_bud_ytd">#REF!</definedName>
    <definedName name="bs_cur_agua_hf" localSheetId="9">'[46]Inputs - Hist &amp; Future'!$C$323:$T$323</definedName>
    <definedName name="bs_cur_agua_hf" localSheetId="10">'[46]Inputs - Hist &amp; Future'!$C$323:$T$323</definedName>
    <definedName name="bs_cur_agua_hf" localSheetId="11">'[46]Inputs - Hist &amp; Future'!$C$323:$T$323</definedName>
    <definedName name="bs_cur_agua_hf" localSheetId="8">'[46]Inputs - Hist &amp; Future'!$C$323:$T$323</definedName>
    <definedName name="bs_cur_agua_hf">#REF!</definedName>
    <definedName name="bs_cur_ext_debt_act" localSheetId="9">'[46]Inputs - Act &amp; F''cast'!$C$326:$T$326</definedName>
    <definedName name="bs_cur_ext_debt_act" localSheetId="10">'[46]Inputs - Act &amp; F''cast'!$C$326:$T$326</definedName>
    <definedName name="bs_cur_ext_debt_act" localSheetId="11">'[46]Inputs - Act &amp; F''cast'!$C$326:$T$326</definedName>
    <definedName name="bs_cur_ext_debt_act" localSheetId="8">'[46]Inputs - Act &amp; F''cast'!$C$326:$T$326</definedName>
    <definedName name="bs_cur_ext_debt_act">#REF!</definedName>
    <definedName name="bs_cur_ext_debt_act_ytd" localSheetId="9">'[46]Calcs - Act &amp; F''cast'!$C$326:$T$326</definedName>
    <definedName name="bs_cur_ext_debt_act_ytd" localSheetId="10">'[46]Calcs - Act &amp; F''cast'!$C$326:$T$326</definedName>
    <definedName name="bs_cur_ext_debt_act_ytd" localSheetId="11">'[46]Calcs - Act &amp; F''cast'!$C$326:$T$326</definedName>
    <definedName name="bs_cur_ext_debt_act_ytd" localSheetId="8">'[46]Calcs - Act &amp; F''cast'!$C$326:$T$326</definedName>
    <definedName name="bs_cur_ext_debt_act_ytd">#REF!</definedName>
    <definedName name="bs_cur_ext_debt_bud" localSheetId="9">'[46]Inputs - Budget'!$C$326:$T$326</definedName>
    <definedName name="bs_cur_ext_debt_bud" localSheetId="10">'[46]Inputs - Budget'!$C$326:$T$326</definedName>
    <definedName name="bs_cur_ext_debt_bud" localSheetId="11">'[46]Inputs - Budget'!$C$326:$T$326</definedName>
    <definedName name="bs_cur_ext_debt_bud" localSheetId="8">'[46]Inputs - Budget'!$C$326:$T$326</definedName>
    <definedName name="bs_cur_ext_debt_bud">#REF!</definedName>
    <definedName name="bs_cur_ext_debt_bud_ytd" localSheetId="9">'[46]Calcs - Budget'!$C$326:$T$326</definedName>
    <definedName name="bs_cur_ext_debt_bud_ytd" localSheetId="10">'[46]Calcs - Budget'!$C$326:$T$326</definedName>
    <definedName name="bs_cur_ext_debt_bud_ytd" localSheetId="11">'[46]Calcs - Budget'!$C$326:$T$326</definedName>
    <definedName name="bs_cur_ext_debt_bud_ytd" localSheetId="8">'[46]Calcs - Budget'!$C$326:$T$326</definedName>
    <definedName name="bs_cur_ext_debt_bud_ytd">#REF!</definedName>
    <definedName name="bs_cur_ext_debt_hf" localSheetId="9">'[46]Inputs - Hist &amp; Future'!$C$326:$T$326</definedName>
    <definedName name="bs_cur_ext_debt_hf" localSheetId="10">'[46]Inputs - Hist &amp; Future'!$C$326:$T$326</definedName>
    <definedName name="bs_cur_ext_debt_hf" localSheetId="11">'[46]Inputs - Hist &amp; Future'!$C$326:$T$326</definedName>
    <definedName name="bs_cur_ext_debt_hf" localSheetId="8">'[46]Inputs - Hist &amp; Future'!$C$326:$T$326</definedName>
    <definedName name="bs_cur_ext_debt_hf">#REF!</definedName>
    <definedName name="bs_cur_inc_tax_provn_act" localSheetId="9">'[46]Inputs - Act &amp; F''cast'!$C$327:$T$327</definedName>
    <definedName name="bs_cur_inc_tax_provn_act" localSheetId="10">'[46]Inputs - Act &amp; F''cast'!$C$327:$T$327</definedName>
    <definedName name="bs_cur_inc_tax_provn_act" localSheetId="11">'[46]Inputs - Act &amp; F''cast'!$C$327:$T$327</definedName>
    <definedName name="bs_cur_inc_tax_provn_act" localSheetId="8">'[46]Inputs - Act &amp; F''cast'!$C$327:$T$327</definedName>
    <definedName name="bs_cur_inc_tax_provn_act">#REF!</definedName>
    <definedName name="bs_cur_inc_tax_provn_bud" localSheetId="9">'[46]Inputs - Budget'!$C$327:$T$327</definedName>
    <definedName name="bs_cur_inc_tax_provn_bud" localSheetId="10">'[46]Inputs - Budget'!$C$327:$T$327</definedName>
    <definedName name="bs_cur_inc_tax_provn_bud" localSheetId="11">'[46]Inputs - Budget'!$C$327:$T$327</definedName>
    <definedName name="bs_cur_inc_tax_provn_bud" localSheetId="8">'[46]Inputs - Budget'!$C$327:$T$327</definedName>
    <definedName name="bs_cur_inc_tax_provn_bud">#REF!</definedName>
    <definedName name="bs_cur_inc_tax_provn_hf" localSheetId="9">'[46]Inputs - Hist &amp; Future'!$C$327:$T$327</definedName>
    <definedName name="bs_cur_inc_tax_provn_hf" localSheetId="10">'[46]Inputs - Hist &amp; Future'!$C$327:$T$327</definedName>
    <definedName name="bs_cur_inc_tax_provn_hf" localSheetId="11">'[46]Inputs - Hist &amp; Future'!$C$327:$T$327</definedName>
    <definedName name="bs_cur_inc_tax_provn_hf" localSheetId="8">'[46]Inputs - Hist &amp; Future'!$C$327:$T$327</definedName>
    <definedName name="bs_cur_inc_tax_provn_hf">#REF!</definedName>
    <definedName name="bs_cur_inc_tax_provn_ytd" localSheetId="9">'[46]Calcs - Budget'!$C$327:$T$327</definedName>
    <definedName name="bs_cur_inc_tax_provn_ytd" localSheetId="10">'[46]Calcs - Budget'!$C$327:$T$327</definedName>
    <definedName name="bs_cur_inc_tax_provn_ytd" localSheetId="11">'[46]Calcs - Budget'!$C$327:$T$327</definedName>
    <definedName name="bs_cur_inc_tax_provn_ytd" localSheetId="8">'[46]Calcs - Budget'!$C$327:$T$327</definedName>
    <definedName name="bs_cur_inc_tax_provn_ytd">#REF!</definedName>
    <definedName name="bs_cur_inv_act" localSheetId="9">'[46]Inputs - Act &amp; F''cast'!$C$315:$T$315</definedName>
    <definedName name="bs_cur_inv_act" localSheetId="10">'[46]Inputs - Act &amp; F''cast'!$C$315:$T$315</definedName>
    <definedName name="bs_cur_inv_act" localSheetId="11">'[46]Inputs - Act &amp; F''cast'!$C$315:$T$315</definedName>
    <definedName name="bs_cur_inv_act" localSheetId="8">'[46]Inputs - Act &amp; F''cast'!$C$315:$T$315</definedName>
    <definedName name="bs_cur_inv_act">#REF!</definedName>
    <definedName name="bs_cur_inv_act_ytd" localSheetId="9">'[46]Calcs - Act &amp; F''cast'!$C$315:$T$315</definedName>
    <definedName name="bs_cur_inv_act_ytd" localSheetId="10">'[46]Calcs - Act &amp; F''cast'!$C$315:$T$315</definedName>
    <definedName name="bs_cur_inv_act_ytd" localSheetId="11">'[46]Calcs - Act &amp; F''cast'!$C$315:$T$315</definedName>
    <definedName name="bs_cur_inv_act_ytd" localSheetId="8">'[46]Calcs - Act &amp; F''cast'!$C$315:$T$315</definedName>
    <definedName name="bs_cur_inv_act_ytd">#REF!</definedName>
    <definedName name="bs_cur_inv_bud" localSheetId="9">'[46]Inputs - Budget'!$C$315:$T$315</definedName>
    <definedName name="bs_cur_inv_bud" localSheetId="10">'[46]Inputs - Budget'!$C$315:$T$315</definedName>
    <definedName name="bs_cur_inv_bud" localSheetId="11">'[46]Inputs - Budget'!$C$315:$T$315</definedName>
    <definedName name="bs_cur_inv_bud" localSheetId="8">'[46]Inputs - Budget'!$C$315:$T$315</definedName>
    <definedName name="bs_cur_inv_bud">#REF!</definedName>
    <definedName name="bs_cur_inv_bud_ytd" localSheetId="9">'[46]Calcs - Budget'!$C$315:$T$315</definedName>
    <definedName name="bs_cur_inv_bud_ytd" localSheetId="10">'[46]Calcs - Budget'!$C$315:$T$315</definedName>
    <definedName name="bs_cur_inv_bud_ytd" localSheetId="11">'[46]Calcs - Budget'!$C$315:$T$315</definedName>
    <definedName name="bs_cur_inv_bud_ytd" localSheetId="8">'[46]Calcs - Budget'!$C$315:$T$315</definedName>
    <definedName name="bs_cur_inv_bud_ytd">#REF!</definedName>
    <definedName name="bs_cur_inv_hf" localSheetId="9">'[46]Inputs - Hist &amp; Future'!$C$315:$T$315</definedName>
    <definedName name="bs_cur_inv_hf" localSheetId="10">'[46]Inputs - Hist &amp; Future'!$C$315:$T$315</definedName>
    <definedName name="bs_cur_inv_hf" localSheetId="11">'[46]Inputs - Hist &amp; Future'!$C$315:$T$315</definedName>
    <definedName name="bs_cur_inv_hf" localSheetId="8">'[46]Inputs - Hist &amp; Future'!$C$315:$T$315</definedName>
    <definedName name="bs_cur_inv_hf">#REF!</definedName>
    <definedName name="bs_cur_provn_act" localSheetId="9">'[46]Inputs - Act &amp; F''cast'!$C$328:$T$328</definedName>
    <definedName name="bs_cur_provn_act" localSheetId="10">'[46]Inputs - Act &amp; F''cast'!$C$328:$T$328</definedName>
    <definedName name="bs_cur_provn_act" localSheetId="11">'[46]Inputs - Act &amp; F''cast'!$C$328:$T$328</definedName>
    <definedName name="bs_cur_provn_act" localSheetId="8">'[46]Inputs - Act &amp; F''cast'!$C$328:$T$328</definedName>
    <definedName name="bs_cur_provn_act">#REF!</definedName>
    <definedName name="bs_cur_provn_act_ytd" localSheetId="9">'[46]Calcs - Act &amp; F''cast'!$C$328:$T$328</definedName>
    <definedName name="bs_cur_provn_act_ytd" localSheetId="10">'[46]Calcs - Act &amp; F''cast'!$C$328:$T$328</definedName>
    <definedName name="bs_cur_provn_act_ytd" localSheetId="11">'[46]Calcs - Act &amp; F''cast'!$C$328:$T$328</definedName>
    <definedName name="bs_cur_provn_act_ytd" localSheetId="8">'[46]Calcs - Act &amp; F''cast'!$C$328:$T$328</definedName>
    <definedName name="bs_cur_provn_act_ytd">#REF!</definedName>
    <definedName name="bs_cur_provn_bud" localSheetId="9">'[46]Inputs - Budget'!$C$328:$T$328</definedName>
    <definedName name="bs_cur_provn_bud" localSheetId="10">'[46]Inputs - Budget'!$C$328:$T$328</definedName>
    <definedName name="bs_cur_provn_bud" localSheetId="11">'[46]Inputs - Budget'!$C$328:$T$328</definedName>
    <definedName name="bs_cur_provn_bud" localSheetId="8">'[46]Inputs - Budget'!$C$328:$T$328</definedName>
    <definedName name="bs_cur_provn_bud">#REF!</definedName>
    <definedName name="bs_cur_provn_bud_ytd" localSheetId="9">'[46]Calcs - Budget'!$C$328:$T$328</definedName>
    <definedName name="bs_cur_provn_bud_ytd" localSheetId="10">'[46]Calcs - Budget'!$C$328:$T$328</definedName>
    <definedName name="bs_cur_provn_bud_ytd" localSheetId="11">'[46]Calcs - Budget'!$C$328:$T$328</definedName>
    <definedName name="bs_cur_provn_bud_ytd" localSheetId="8">'[46]Calcs - Budget'!$C$328:$T$328</definedName>
    <definedName name="bs_cur_provn_bud_ytd">#REF!</definedName>
    <definedName name="bs_cur_provn_hf" localSheetId="9">'[46]Inputs - Hist &amp; Future'!$C$328:$T$328</definedName>
    <definedName name="bs_cur_provn_hf" localSheetId="10">'[46]Inputs - Hist &amp; Future'!$C$328:$T$328</definedName>
    <definedName name="bs_cur_provn_hf" localSheetId="11">'[46]Inputs - Hist &amp; Future'!$C$328:$T$328</definedName>
    <definedName name="bs_cur_provn_hf" localSheetId="8">'[46]Inputs - Hist &amp; Future'!$C$328:$T$328</definedName>
    <definedName name="bs_cur_provn_hf">#REF!</definedName>
    <definedName name="bs_cur_sub_debt_act" localSheetId="9">'[46]Inputs - Act &amp; F''cast'!$C$325:$T$325</definedName>
    <definedName name="bs_cur_sub_debt_act" localSheetId="10">'[46]Inputs - Act &amp; F''cast'!$C$325:$T$325</definedName>
    <definedName name="bs_cur_sub_debt_act" localSheetId="11">'[46]Inputs - Act &amp; F''cast'!$C$325:$T$325</definedName>
    <definedName name="bs_cur_sub_debt_act" localSheetId="8">'[46]Inputs - Act &amp; F''cast'!$C$325:$T$325</definedName>
    <definedName name="bs_cur_sub_debt_act">#REF!</definedName>
    <definedName name="bs_cur_sub_debt_act_ytd" localSheetId="9">'[46]Calcs - Act &amp; F''cast'!$C$325:$T$325</definedName>
    <definedName name="bs_cur_sub_debt_act_ytd" localSheetId="10">'[46]Calcs - Act &amp; F''cast'!$C$325:$T$325</definedName>
    <definedName name="bs_cur_sub_debt_act_ytd" localSheetId="11">'[46]Calcs - Act &amp; F''cast'!$C$325:$T$325</definedName>
    <definedName name="bs_cur_sub_debt_act_ytd" localSheetId="8">'[46]Calcs - Act &amp; F''cast'!$C$325:$T$325</definedName>
    <definedName name="bs_cur_sub_debt_act_ytd">#REF!</definedName>
    <definedName name="bs_cur_sub_debt_bud" localSheetId="9">'[46]Inputs - Budget'!$C$325:$T$325</definedName>
    <definedName name="bs_cur_sub_debt_bud" localSheetId="10">'[46]Inputs - Budget'!$C$325:$T$325</definedName>
    <definedName name="bs_cur_sub_debt_bud" localSheetId="11">'[46]Inputs - Budget'!$C$325:$T$325</definedName>
    <definedName name="bs_cur_sub_debt_bud" localSheetId="8">'[46]Inputs - Budget'!$C$325:$T$325</definedName>
    <definedName name="bs_cur_sub_debt_bud">#REF!</definedName>
    <definedName name="bs_cur_sub_debt_bud_ytd" localSheetId="9">'[46]Calcs - Budget'!$C$325:$T$325</definedName>
    <definedName name="bs_cur_sub_debt_bud_ytd" localSheetId="10">'[46]Calcs - Budget'!$C$325:$T$325</definedName>
    <definedName name="bs_cur_sub_debt_bud_ytd" localSheetId="11">'[46]Calcs - Budget'!$C$325:$T$325</definedName>
    <definedName name="bs_cur_sub_debt_bud_ytd" localSheetId="8">'[46]Calcs - Budget'!$C$325:$T$325</definedName>
    <definedName name="bs_cur_sub_debt_bud_ytd">#REF!</definedName>
    <definedName name="bs_cur_sub_debt_hf" localSheetId="9">'[46]Inputs - Hist &amp; Future'!$C$325:$T$325</definedName>
    <definedName name="bs_cur_sub_debt_hf" localSheetId="10">'[46]Inputs - Hist &amp; Future'!$C$325:$T$325</definedName>
    <definedName name="bs_cur_sub_debt_hf" localSheetId="11">'[46]Inputs - Hist &amp; Future'!$C$325:$T$325</definedName>
    <definedName name="bs_cur_sub_debt_hf" localSheetId="8">'[46]Inputs - Hist &amp; Future'!$C$325:$T$325</definedName>
    <definedName name="bs_cur_sub_debt_hf">#REF!</definedName>
    <definedName name="bs_date">#REF!</definedName>
    <definedName name="bs_def_strip_act" localSheetId="9">'[46]Inputs - Act &amp; F''cast'!$C$320:$T$320</definedName>
    <definedName name="bs_def_strip_act" localSheetId="10">'[46]Inputs - Act &amp; F''cast'!$C$320:$T$320</definedName>
    <definedName name="bs_def_strip_act" localSheetId="11">'[46]Inputs - Act &amp; F''cast'!$C$320:$T$320</definedName>
    <definedName name="bs_def_strip_act" localSheetId="8">'[46]Inputs - Act &amp; F''cast'!$C$320:$T$320</definedName>
    <definedName name="bs_def_strip_act">#REF!</definedName>
    <definedName name="bs_def_strip_act_ytd" localSheetId="9">'[46]Calcs - Act &amp; F''cast'!$C$320:$T$320</definedName>
    <definedName name="bs_def_strip_act_ytd" localSheetId="10">'[46]Calcs - Act &amp; F''cast'!$C$320:$T$320</definedName>
    <definedName name="bs_def_strip_act_ytd" localSheetId="11">'[46]Calcs - Act &amp; F''cast'!$C$320:$T$320</definedName>
    <definedName name="bs_def_strip_act_ytd" localSheetId="8">'[46]Calcs - Act &amp; F''cast'!$C$320:$T$320</definedName>
    <definedName name="bs_def_strip_act_ytd">#REF!</definedName>
    <definedName name="bs_def_strip_bud" localSheetId="9">'[46]Inputs - Budget'!$C$320:$T$320</definedName>
    <definedName name="bs_def_strip_bud" localSheetId="10">'[46]Inputs - Budget'!$C$320:$T$320</definedName>
    <definedName name="bs_def_strip_bud" localSheetId="11">'[46]Inputs - Budget'!$C$320:$T$320</definedName>
    <definedName name="bs_def_strip_bud" localSheetId="8">'[46]Inputs - Budget'!$C$320:$T$320</definedName>
    <definedName name="bs_def_strip_bud">#REF!</definedName>
    <definedName name="bs_def_strip_bud_ytd" localSheetId="9">'[46]Calcs - Budget'!$C$320:$T$320</definedName>
    <definedName name="bs_def_strip_bud_ytd" localSheetId="10">'[46]Calcs - Budget'!$C$320:$T$320</definedName>
    <definedName name="bs_def_strip_bud_ytd" localSheetId="11">'[46]Calcs - Budget'!$C$320:$T$320</definedName>
    <definedName name="bs_def_strip_bud_ytd" localSheetId="8">'[46]Calcs - Budget'!$C$320:$T$320</definedName>
    <definedName name="bs_def_strip_bud_ytd">#REF!</definedName>
    <definedName name="bs_def_strip_hf" localSheetId="9">'[46]Inputs - Hist &amp; Future'!$C$320:$T$320</definedName>
    <definedName name="bs_def_strip_hf" localSheetId="10">'[46]Inputs - Hist &amp; Future'!$C$320:$T$320</definedName>
    <definedName name="bs_def_strip_hf" localSheetId="11">'[46]Inputs - Hist &amp; Future'!$C$320:$T$320</definedName>
    <definedName name="bs_def_strip_hf" localSheetId="8">'[46]Inputs - Hist &amp; Future'!$C$320:$T$320</definedName>
    <definedName name="bs_def_strip_hf">#REF!</definedName>
    <definedName name="bs_def_tax_provn_act" localSheetId="9">'[46]Inputs - Act &amp; F''cast'!$C$333:$T$333</definedName>
    <definedName name="bs_def_tax_provn_act" localSheetId="10">'[46]Inputs - Act &amp; F''cast'!$C$333:$T$333</definedName>
    <definedName name="bs_def_tax_provn_act" localSheetId="11">'[46]Inputs - Act &amp; F''cast'!$C$333:$T$333</definedName>
    <definedName name="bs_def_tax_provn_act" localSheetId="8">'[46]Inputs - Act &amp; F''cast'!$C$333:$T$333</definedName>
    <definedName name="bs_def_tax_provn_act">#REF!</definedName>
    <definedName name="bs_def_tax_provn_bud" localSheetId="9">'[46]Inputs - Budget'!$C$333:$T$333</definedName>
    <definedName name="bs_def_tax_provn_bud" localSheetId="10">'[46]Inputs - Budget'!$C$333:$T$333</definedName>
    <definedName name="bs_def_tax_provn_bud" localSheetId="11">'[46]Inputs - Budget'!$C$333:$T$333</definedName>
    <definedName name="bs_def_tax_provn_bud" localSheetId="8">'[46]Inputs - Budget'!$C$333:$T$333</definedName>
    <definedName name="bs_def_tax_provn_bud">#REF!</definedName>
    <definedName name="bs_def_tax_provn_hf" localSheetId="9">'[46]Inputs - Hist &amp; Future'!$C$333:$T$333</definedName>
    <definedName name="bs_def_tax_provn_hf" localSheetId="10">'[46]Inputs - Hist &amp; Future'!$C$333:$T$333</definedName>
    <definedName name="bs_def_tax_provn_hf" localSheetId="11">'[46]Inputs - Hist &amp; Future'!$C$333:$T$333</definedName>
    <definedName name="bs_def_tax_provn_hf" localSheetId="8">'[46]Inputs - Hist &amp; Future'!$C$333:$T$333</definedName>
    <definedName name="bs_def_tax_provn_hf">#REF!</definedName>
    <definedName name="bs_def_tax_provn_ytd" localSheetId="9">'[46]Calcs - Budget'!$C$333:$T$333</definedName>
    <definedName name="bs_def_tax_provn_ytd" localSheetId="10">'[46]Calcs - Budget'!$C$333:$T$333</definedName>
    <definedName name="bs_def_tax_provn_ytd" localSheetId="11">'[46]Calcs - Budget'!$C$333:$T$333</definedName>
    <definedName name="bs_def_tax_provn_ytd" localSheetId="8">'[46]Calcs - Budget'!$C$333:$T$333</definedName>
    <definedName name="bs_def_tax_provn_ytd">#REF!</definedName>
    <definedName name="BS_deferredcomp">#REF!</definedName>
    <definedName name="BS_deferredtaxes">#REF!</definedName>
    <definedName name="BS_discontoper">#REF!</definedName>
    <definedName name="bs_ebit_sva_act_ytd" localSheetId="9">'[46]Calcs - Act &amp; F''cast'!$C$748:$T$748</definedName>
    <definedName name="bs_ebit_sva_act_ytd" localSheetId="10">'[46]Calcs - Act &amp; F''cast'!$C$748:$T$748</definedName>
    <definedName name="bs_ebit_sva_act_ytd" localSheetId="11">'[46]Calcs - Act &amp; F''cast'!$C$748:$T$748</definedName>
    <definedName name="bs_ebit_sva_act_ytd" localSheetId="8">'[46]Calcs - Act &amp; F''cast'!$C$748:$T$748</definedName>
    <definedName name="bs_ebit_sva_act_ytd">#REF!</definedName>
    <definedName name="bs_ebit_sva_bud_ytd" localSheetId="9">'[46]Calcs - Budget'!$C$748:$T$748</definedName>
    <definedName name="bs_ebit_sva_bud_ytd" localSheetId="10">'[46]Calcs - Budget'!$C$748:$T$748</definedName>
    <definedName name="bs_ebit_sva_bud_ytd" localSheetId="11">'[46]Calcs - Budget'!$C$748:$T$748</definedName>
    <definedName name="bs_ebit_sva_bud_ytd" localSheetId="8">'[46]Calcs - Budget'!$C$748:$T$748</definedName>
    <definedName name="bs_ebit_sva_bud_ytd">#REF!</definedName>
    <definedName name="bs_eqty_act_ytd" localSheetId="9">'[46]Calcs - Act &amp; F''cast'!$C$741:$T$741</definedName>
    <definedName name="bs_eqty_act_ytd" localSheetId="10">'[46]Calcs - Act &amp; F''cast'!$C$741:$T$741</definedName>
    <definedName name="bs_eqty_act_ytd" localSheetId="11">'[46]Calcs - Act &amp; F''cast'!$C$741:$T$741</definedName>
    <definedName name="bs_eqty_act_ytd" localSheetId="8">'[46]Calcs - Act &amp; F''cast'!$C$741:$T$741</definedName>
    <definedName name="bs_eqty_act_ytd">#REF!</definedName>
    <definedName name="bs_eqty_bud_ytd" localSheetId="9">'[46]Calcs - Budget'!$C$741:$T$741</definedName>
    <definedName name="bs_eqty_bud_ytd" localSheetId="10">'[46]Calcs - Budget'!$C$741:$T$741</definedName>
    <definedName name="bs_eqty_bud_ytd" localSheetId="11">'[46]Calcs - Budget'!$C$741:$T$741</definedName>
    <definedName name="bs_eqty_bud_ytd" localSheetId="8">'[46]Calcs - Budget'!$C$741:$T$741</definedName>
    <definedName name="bs_eqty_bud_ytd">#REF!</definedName>
    <definedName name="bs_eqty_hf" localSheetId="9">'[46]Inputs - Hist &amp; Future'!$C$575:$T$575</definedName>
    <definedName name="bs_eqty_hf" localSheetId="10">'[46]Inputs - Hist &amp; Future'!$C$575:$T$575</definedName>
    <definedName name="bs_eqty_hf" localSheetId="11">'[46]Inputs - Hist &amp; Future'!$C$575:$T$575</definedName>
    <definedName name="bs_eqty_hf" localSheetId="8">'[46]Inputs - Hist &amp; Future'!$C$575:$T$575</definedName>
    <definedName name="bs_eqty_hf">#REF!</definedName>
    <definedName name="bs_eqty_hf0" localSheetId="9">'[46]Inputs - Misc Fields'!$B$31</definedName>
    <definedName name="bs_eqty_hf0" localSheetId="10">'[46]Inputs - Misc Fields'!$B$31</definedName>
    <definedName name="bs_eqty_hf0" localSheetId="11">'[46]Inputs - Misc Fields'!$B$31</definedName>
    <definedName name="bs_eqty_hf0" localSheetId="8">'[46]Inputs - Misc Fields'!$B$31</definedName>
    <definedName name="bs_eqty_hf0">#REF!</definedName>
    <definedName name="bs_ext_debt_act" localSheetId="9">'[46]Inputs - Act &amp; F''cast'!$C$331:$T$331</definedName>
    <definedName name="bs_ext_debt_act" localSheetId="10">'[46]Inputs - Act &amp; F''cast'!$C$331:$T$331</definedName>
    <definedName name="bs_ext_debt_act" localSheetId="11">'[46]Inputs - Act &amp; F''cast'!$C$331:$T$331</definedName>
    <definedName name="bs_ext_debt_act" localSheetId="8">'[46]Inputs - Act &amp; F''cast'!$C$331:$T$331</definedName>
    <definedName name="bs_ext_debt_act">#REF!</definedName>
    <definedName name="bs_ext_debt_act_ytd" localSheetId="9">'[46]Calcs - Act &amp; F''cast'!$C$331:$T$331</definedName>
    <definedName name="bs_ext_debt_act_ytd" localSheetId="10">'[46]Calcs - Act &amp; F''cast'!$C$331:$T$331</definedName>
    <definedName name="bs_ext_debt_act_ytd" localSheetId="11">'[46]Calcs - Act &amp; F''cast'!$C$331:$T$331</definedName>
    <definedName name="bs_ext_debt_act_ytd" localSheetId="8">'[46]Calcs - Act &amp; F''cast'!$C$331:$T$331</definedName>
    <definedName name="bs_ext_debt_act_ytd">#REF!</definedName>
    <definedName name="bs_ext_debt_bud" localSheetId="9">'[46]Inputs - Budget'!$C$331:$T$331</definedName>
    <definedName name="bs_ext_debt_bud" localSheetId="10">'[46]Inputs - Budget'!$C$331:$T$331</definedName>
    <definedName name="bs_ext_debt_bud" localSheetId="11">'[46]Inputs - Budget'!$C$331:$T$331</definedName>
    <definedName name="bs_ext_debt_bud" localSheetId="8">'[46]Inputs - Budget'!$C$331:$T$331</definedName>
    <definedName name="bs_ext_debt_bud">#REF!</definedName>
    <definedName name="bs_ext_debt_bud_ytd" localSheetId="9">'[46]Calcs - Budget'!$C$331:$T$331</definedName>
    <definedName name="bs_ext_debt_bud_ytd" localSheetId="10">'[46]Calcs - Budget'!$C$331:$T$331</definedName>
    <definedName name="bs_ext_debt_bud_ytd" localSheetId="11">'[46]Calcs - Budget'!$C$331:$T$331</definedName>
    <definedName name="bs_ext_debt_bud_ytd" localSheetId="8">'[46]Calcs - Budget'!$C$331:$T$331</definedName>
    <definedName name="bs_ext_debt_bud_ytd">#REF!</definedName>
    <definedName name="bs_ext_debt_hf" localSheetId="9">'[46]Inputs - Hist &amp; Future'!$C$331:$T$331</definedName>
    <definedName name="bs_ext_debt_hf" localSheetId="10">'[46]Inputs - Hist &amp; Future'!$C$331:$T$331</definedName>
    <definedName name="bs_ext_debt_hf" localSheetId="11">'[46]Inputs - Hist &amp; Future'!$C$331:$T$331</definedName>
    <definedName name="bs_ext_debt_hf" localSheetId="8">'[46]Inputs - Hist &amp; Future'!$C$331:$T$331</definedName>
    <definedName name="bs_ext_debt_hf">#REF!</definedName>
    <definedName name="bs_gear_debt_act_ytd" localSheetId="9">'[46]Calcs - Act &amp; F''cast'!$C$749:$T$749</definedName>
    <definedName name="bs_gear_debt_act_ytd" localSheetId="10">'[46]Calcs - Act &amp; F''cast'!$C$749:$T$749</definedName>
    <definedName name="bs_gear_debt_act_ytd" localSheetId="11">'[46]Calcs - Act &amp; F''cast'!$C$749:$T$749</definedName>
    <definedName name="bs_gear_debt_act_ytd" localSheetId="8">'[46]Calcs - Act &amp; F''cast'!$C$749:$T$749</definedName>
    <definedName name="bs_gear_debt_act_ytd">#REF!</definedName>
    <definedName name="bs_gear_debt_bud_ytd" localSheetId="9">'[46]Calcs - Budget'!$C$749:$T$749</definedName>
    <definedName name="bs_gear_debt_bud_ytd" localSheetId="10">'[46]Calcs - Budget'!$C$749:$T$749</definedName>
    <definedName name="bs_gear_debt_bud_ytd" localSheetId="11">'[46]Calcs - Budget'!$C$749:$T$749</definedName>
    <definedName name="bs_gear_debt_bud_ytd" localSheetId="8">'[46]Calcs - Budget'!$C$749:$T$749</definedName>
    <definedName name="bs_gear_debt_bud_ytd">#REF!</definedName>
    <definedName name="bs_gear_debt_hf" localSheetId="9">'[46]Inputs - Hist &amp; Future'!$C$583:$T$583</definedName>
    <definedName name="bs_gear_debt_hf" localSheetId="10">'[46]Inputs - Hist &amp; Future'!$C$583:$T$583</definedName>
    <definedName name="bs_gear_debt_hf" localSheetId="11">'[46]Inputs - Hist &amp; Future'!$C$583:$T$583</definedName>
    <definedName name="bs_gear_debt_hf" localSheetId="8">'[46]Inputs - Hist &amp; Future'!$C$583:$T$583</definedName>
    <definedName name="bs_gear_debt_hf">#REF!</definedName>
    <definedName name="bs_gear_eq_act_ytd" localSheetId="9">'[46]Calcs - Act &amp; F''cast'!$C$750:$T$750</definedName>
    <definedName name="bs_gear_eq_act_ytd" localSheetId="10">'[46]Calcs - Act &amp; F''cast'!$C$750:$T$750</definedName>
    <definedName name="bs_gear_eq_act_ytd" localSheetId="11">'[46]Calcs - Act &amp; F''cast'!$C$750:$T$750</definedName>
    <definedName name="bs_gear_eq_act_ytd" localSheetId="8">'[46]Calcs - Act &amp; F''cast'!$C$750:$T$750</definedName>
    <definedName name="bs_gear_eq_act_ytd">#REF!</definedName>
    <definedName name="bs_gear_eq_bud_ytd" localSheetId="9">'[46]Calcs - Budget'!$C$750:$T$750</definedName>
    <definedName name="bs_gear_eq_bud_ytd" localSheetId="10">'[46]Calcs - Budget'!$C$750:$T$750</definedName>
    <definedName name="bs_gear_eq_bud_ytd" localSheetId="11">'[46]Calcs - Budget'!$C$750:$T$750</definedName>
    <definedName name="bs_gear_eq_bud_ytd" localSheetId="8">'[46]Calcs - Budget'!$C$750:$T$750</definedName>
    <definedName name="bs_gear_eq_bud_ytd">#REF!</definedName>
    <definedName name="bs_gear_eq_hf" localSheetId="9">'[46]Inputs - Hist &amp; Future'!$C$584:$T$584</definedName>
    <definedName name="bs_gear_eq_hf" localSheetId="10">'[46]Inputs - Hist &amp; Future'!$C$584:$T$584</definedName>
    <definedName name="bs_gear_eq_hf" localSheetId="11">'[46]Inputs - Hist &amp; Future'!$C$584:$T$584</definedName>
    <definedName name="bs_gear_eq_hf" localSheetId="8">'[46]Inputs - Hist &amp; Future'!$C$584:$T$584</definedName>
    <definedName name="bs_gear_eq_hf">#REF!</definedName>
    <definedName name="BS_goodwill">#REF!</definedName>
    <definedName name="bs_int_pay_act" localSheetId="9">'[46]Inputs - Act &amp; F''cast'!$C$324:$T$324</definedName>
    <definedName name="bs_int_pay_act" localSheetId="10">'[46]Inputs - Act &amp; F''cast'!$C$324:$T$324</definedName>
    <definedName name="bs_int_pay_act" localSheetId="11">'[46]Inputs - Act &amp; F''cast'!$C$324:$T$324</definedName>
    <definedName name="bs_int_pay_act" localSheetId="8">'[46]Inputs - Act &amp; F''cast'!$C$324:$T$324</definedName>
    <definedName name="bs_int_pay_act">#REF!</definedName>
    <definedName name="bs_int_pay_act_ytd" localSheetId="9">'[46]Calcs - Act &amp; F''cast'!$C$324:$T$324</definedName>
    <definedName name="bs_int_pay_act_ytd" localSheetId="10">'[46]Calcs - Act &amp; F''cast'!$C$324:$T$324</definedName>
    <definedName name="bs_int_pay_act_ytd" localSheetId="11">'[46]Calcs - Act &amp; F''cast'!$C$324:$T$324</definedName>
    <definedName name="bs_int_pay_act_ytd" localSheetId="8">'[46]Calcs - Act &amp; F''cast'!$C$324:$T$324</definedName>
    <definedName name="bs_int_pay_act_ytd">#REF!</definedName>
    <definedName name="bs_int_pay_bud" localSheetId="9">'[46]Inputs - Budget'!$C$324:$T$324</definedName>
    <definedName name="bs_int_pay_bud" localSheetId="10">'[46]Inputs - Budget'!$C$324:$T$324</definedName>
    <definedName name="bs_int_pay_bud" localSheetId="11">'[46]Inputs - Budget'!$C$324:$T$324</definedName>
    <definedName name="bs_int_pay_bud" localSheetId="8">'[46]Inputs - Budget'!$C$324:$T$324</definedName>
    <definedName name="bs_int_pay_bud">#REF!</definedName>
    <definedName name="bs_int_pay_bud_ytd" localSheetId="9">'[46]Calcs - Budget'!$C$324:$T$324</definedName>
    <definedName name="bs_int_pay_bud_ytd" localSheetId="10">'[46]Calcs - Budget'!$C$324:$T$324</definedName>
    <definedName name="bs_int_pay_bud_ytd" localSheetId="11">'[46]Calcs - Budget'!$C$324:$T$324</definedName>
    <definedName name="bs_int_pay_bud_ytd" localSheetId="8">'[46]Calcs - Budget'!$C$324:$T$324</definedName>
    <definedName name="bs_int_pay_bud_ytd">#REF!</definedName>
    <definedName name="bs_int_pay_hf" localSheetId="9">'[46]Inputs - Hist &amp; Future'!$C$324:$T$324</definedName>
    <definedName name="bs_int_pay_hf" localSheetId="10">'[46]Inputs - Hist &amp; Future'!$C$324:$T$324</definedName>
    <definedName name="bs_int_pay_hf" localSheetId="11">'[46]Inputs - Hist &amp; Future'!$C$324:$T$324</definedName>
    <definedName name="bs_int_pay_hf" localSheetId="8">'[46]Inputs - Hist &amp; Future'!$C$324:$T$324</definedName>
    <definedName name="bs_int_pay_hf">#REF!</definedName>
    <definedName name="BS_inventories">#REF!</definedName>
    <definedName name="BS_LongTermDebt" localSheetId="9">'[86]BS-CF'!#REF!</definedName>
    <definedName name="BS_LongTermDebt" localSheetId="10">'[86]BS-CF'!#REF!</definedName>
    <definedName name="BS_LongTermDebt" localSheetId="11">'[86]BS-CF'!#REF!</definedName>
    <definedName name="BS_LongTermDebt" localSheetId="8">'[86]BS-CF'!#REF!</definedName>
    <definedName name="BS_LongTermDebt">#REF!</definedName>
    <definedName name="BS_LongTermDebtCurrent" localSheetId="9">'[86]BS-CF'!#REF!</definedName>
    <definedName name="BS_LongTermDebtCurrent" localSheetId="10">'[86]BS-CF'!#REF!</definedName>
    <definedName name="BS_LongTermDebtCurrent" localSheetId="11">'[86]BS-CF'!#REF!</definedName>
    <definedName name="BS_LongTermDebtCurrent" localSheetId="8">'[86]BS-CF'!#REF!</definedName>
    <definedName name="BS_LongTermDebtCurrent">#REF!</definedName>
    <definedName name="bs_nc_agua_act" localSheetId="9">'[46]Inputs - Act &amp; F''cast'!$C$332:$T$332</definedName>
    <definedName name="bs_nc_agua_act" localSheetId="10">'[46]Inputs - Act &amp; F''cast'!$C$332:$T$332</definedName>
    <definedName name="bs_nc_agua_act" localSheetId="11">'[46]Inputs - Act &amp; F''cast'!$C$332:$T$332</definedName>
    <definedName name="bs_nc_agua_act" localSheetId="8">'[46]Inputs - Act &amp; F''cast'!$C$332:$T$332</definedName>
    <definedName name="bs_nc_agua_act">#REF!</definedName>
    <definedName name="bs_nc_agua_act_ytd" localSheetId="9">'[46]Calcs - Act &amp; F''cast'!$C$332:$T$332</definedName>
    <definedName name="bs_nc_agua_act_ytd" localSheetId="10">'[46]Calcs - Act &amp; F''cast'!$C$332:$T$332</definedName>
    <definedName name="bs_nc_agua_act_ytd" localSheetId="11">'[46]Calcs - Act &amp; F''cast'!$C$332:$T$332</definedName>
    <definedName name="bs_nc_agua_act_ytd" localSheetId="8">'[46]Calcs - Act &amp; F''cast'!$C$332:$T$332</definedName>
    <definedName name="bs_nc_agua_act_ytd">#REF!</definedName>
    <definedName name="bs_nc_agua_bud" localSheetId="9">'[46]Inputs - Budget'!$C$332:$T$332</definedName>
    <definedName name="bs_nc_agua_bud" localSheetId="10">'[46]Inputs - Budget'!$C$332:$T$332</definedName>
    <definedName name="bs_nc_agua_bud" localSheetId="11">'[46]Inputs - Budget'!$C$332:$T$332</definedName>
    <definedName name="bs_nc_agua_bud" localSheetId="8">'[46]Inputs - Budget'!$C$332:$T$332</definedName>
    <definedName name="bs_nc_agua_bud">#REF!</definedName>
    <definedName name="bs_nc_agua_bud_ytd" localSheetId="9">'[46]Calcs - Budget'!$C$332:$T$332</definedName>
    <definedName name="bs_nc_agua_bud_ytd" localSheetId="10">'[46]Calcs - Budget'!$C$332:$T$332</definedName>
    <definedName name="bs_nc_agua_bud_ytd" localSheetId="11">'[46]Calcs - Budget'!$C$332:$T$332</definedName>
    <definedName name="bs_nc_agua_bud_ytd" localSheetId="8">'[46]Calcs - Budget'!$C$332:$T$332</definedName>
    <definedName name="bs_nc_agua_bud_ytd">#REF!</definedName>
    <definedName name="bs_nc_agua_hf" localSheetId="9">'[46]Inputs - Hist &amp; Future'!$C$332:$T$332</definedName>
    <definedName name="bs_nc_agua_hf" localSheetId="10">'[46]Inputs - Hist &amp; Future'!$C$332:$T$332</definedName>
    <definedName name="bs_nc_agua_hf" localSheetId="11">'[46]Inputs - Hist &amp; Future'!$C$332:$T$332</definedName>
    <definedName name="bs_nc_agua_hf" localSheetId="8">'[46]Inputs - Hist &amp; Future'!$C$332:$T$332</definedName>
    <definedName name="bs_nc_agua_hf">#REF!</definedName>
    <definedName name="bs_nc_inv_act" localSheetId="9">'[46]Inputs - Act &amp; F''cast'!$C$317:$T$317</definedName>
    <definedName name="bs_nc_inv_act" localSheetId="10">'[46]Inputs - Act &amp; F''cast'!$C$317:$T$317</definedName>
    <definedName name="bs_nc_inv_act" localSheetId="11">'[46]Inputs - Act &amp; F''cast'!$C$317:$T$317</definedName>
    <definedName name="bs_nc_inv_act" localSheetId="8">'[46]Inputs - Act &amp; F''cast'!$C$317:$T$317</definedName>
    <definedName name="bs_nc_inv_act">#REF!</definedName>
    <definedName name="bs_nc_inv_act_ytd" localSheetId="9">'[46]Calcs - Act &amp; F''cast'!$C$317:$T$317</definedName>
    <definedName name="bs_nc_inv_act_ytd" localSheetId="10">'[46]Calcs - Act &amp; F''cast'!$C$317:$T$317</definedName>
    <definedName name="bs_nc_inv_act_ytd" localSheetId="11">'[46]Calcs - Act &amp; F''cast'!$C$317:$T$317</definedName>
    <definedName name="bs_nc_inv_act_ytd" localSheetId="8">'[46]Calcs - Act &amp; F''cast'!$C$317:$T$317</definedName>
    <definedName name="bs_nc_inv_act_ytd">#REF!</definedName>
    <definedName name="bs_nc_inv_bud" localSheetId="9">'[46]Inputs - Budget'!$C$317:$T$317</definedName>
    <definedName name="bs_nc_inv_bud" localSheetId="10">'[46]Inputs - Budget'!$C$317:$T$317</definedName>
    <definedName name="bs_nc_inv_bud" localSheetId="11">'[46]Inputs - Budget'!$C$317:$T$317</definedName>
    <definedName name="bs_nc_inv_bud" localSheetId="8">'[46]Inputs - Budget'!$C$317:$T$317</definedName>
    <definedName name="bs_nc_inv_bud">#REF!</definedName>
    <definedName name="bs_nc_inv_bud_ytd" localSheetId="9">'[46]Calcs - Budget'!$C$317:$T$317</definedName>
    <definedName name="bs_nc_inv_bud_ytd" localSheetId="10">'[46]Calcs - Budget'!$C$317:$T$317</definedName>
    <definedName name="bs_nc_inv_bud_ytd" localSheetId="11">'[46]Calcs - Budget'!$C$317:$T$317</definedName>
    <definedName name="bs_nc_inv_bud_ytd" localSheetId="8">'[46]Calcs - Budget'!$C$317:$T$317</definedName>
    <definedName name="bs_nc_inv_bud_ytd">#REF!</definedName>
    <definedName name="bs_nc_inv_hf" localSheetId="9">'[46]Inputs - Hist &amp; Future'!$C$317:$T$317</definedName>
    <definedName name="bs_nc_inv_hf" localSheetId="10">'[46]Inputs - Hist &amp; Future'!$C$317:$T$317</definedName>
    <definedName name="bs_nc_inv_hf" localSheetId="11">'[46]Inputs - Hist &amp; Future'!$C$317:$T$317</definedName>
    <definedName name="bs_nc_inv_hf" localSheetId="8">'[46]Inputs - Hist &amp; Future'!$C$317:$T$317</definedName>
    <definedName name="bs_nc_inv_hf">#REF!</definedName>
    <definedName name="bs_nc_provn_act" localSheetId="9">'[46]Inputs - Act &amp; F''cast'!$C$334:$T$334</definedName>
    <definedName name="bs_nc_provn_act" localSheetId="10">'[46]Inputs - Act &amp; F''cast'!$C$334:$T$334</definedName>
    <definedName name="bs_nc_provn_act" localSheetId="11">'[46]Inputs - Act &amp; F''cast'!$C$334:$T$334</definedName>
    <definedName name="bs_nc_provn_act" localSheetId="8">'[46]Inputs - Act &amp; F''cast'!$C$334:$T$334</definedName>
    <definedName name="bs_nc_provn_act">#REF!</definedName>
    <definedName name="bs_nc_provn_act_ytd" localSheetId="9">'[46]Calcs - Act &amp; F''cast'!$C$334:$T$334</definedName>
    <definedName name="bs_nc_provn_act_ytd" localSheetId="10">'[46]Calcs - Act &amp; F''cast'!$C$334:$T$334</definedName>
    <definedName name="bs_nc_provn_act_ytd" localSheetId="11">'[46]Calcs - Act &amp; F''cast'!$C$334:$T$334</definedName>
    <definedName name="bs_nc_provn_act_ytd" localSheetId="8">'[46]Calcs - Act &amp; F''cast'!$C$334:$T$334</definedName>
    <definedName name="bs_nc_provn_act_ytd">#REF!</definedName>
    <definedName name="bs_nc_provn_bud" localSheetId="9">'[46]Inputs - Budget'!$C$334:$T$334</definedName>
    <definedName name="bs_nc_provn_bud" localSheetId="10">'[46]Inputs - Budget'!$C$334:$T$334</definedName>
    <definedName name="bs_nc_provn_bud" localSheetId="11">'[46]Inputs - Budget'!$C$334:$T$334</definedName>
    <definedName name="bs_nc_provn_bud" localSheetId="8">'[46]Inputs - Budget'!$C$334:$T$334</definedName>
    <definedName name="bs_nc_provn_bud">#REF!</definedName>
    <definedName name="bs_nc_provn_bud_ytd" localSheetId="9">'[46]Calcs - Budget'!$C$334:$T$334</definedName>
    <definedName name="bs_nc_provn_bud_ytd" localSheetId="10">'[46]Calcs - Budget'!$C$334:$T$334</definedName>
    <definedName name="bs_nc_provn_bud_ytd" localSheetId="11">'[46]Calcs - Budget'!$C$334:$T$334</definedName>
    <definedName name="bs_nc_provn_bud_ytd" localSheetId="8">'[46]Calcs - Budget'!$C$334:$T$334</definedName>
    <definedName name="bs_nc_provn_bud_ytd">#REF!</definedName>
    <definedName name="bs_nc_provn_hf" localSheetId="9">'[46]Inputs - Hist &amp; Future'!$C$334:$T$334</definedName>
    <definedName name="bs_nc_provn_hf" localSheetId="10">'[46]Inputs - Hist &amp; Future'!$C$334:$T$334</definedName>
    <definedName name="bs_nc_provn_hf" localSheetId="11">'[46]Inputs - Hist &amp; Future'!$C$334:$T$334</definedName>
    <definedName name="bs_nc_provn_hf" localSheetId="8">'[46]Inputs - Hist &amp; Future'!$C$334:$T$334</definedName>
    <definedName name="bs_nc_provn_hf">#REF!</definedName>
    <definedName name="bs_oth_ca_act_ytd" localSheetId="9">'[46]Calcs - Act &amp; F''cast'!$C$728:$T$728</definedName>
    <definedName name="bs_oth_ca_act_ytd" localSheetId="10">'[46]Calcs - Act &amp; F''cast'!$C$728:$T$728</definedName>
    <definedName name="bs_oth_ca_act_ytd" localSheetId="11">'[46]Calcs - Act &amp; F''cast'!$C$728:$T$728</definedName>
    <definedName name="bs_oth_ca_act_ytd" localSheetId="8">'[46]Calcs - Act &amp; F''cast'!$C$728:$T$728</definedName>
    <definedName name="bs_oth_ca_act_ytd">#REF!</definedName>
    <definedName name="bs_oth_ca_bud_ytd" localSheetId="9">'[46]Calcs - Budget'!$C$728:$T$728</definedName>
    <definedName name="bs_oth_ca_bud_ytd" localSheetId="10">'[46]Calcs - Budget'!$C$728:$T$728</definedName>
    <definedName name="bs_oth_ca_bud_ytd" localSheetId="11">'[46]Calcs - Budget'!$C$728:$T$728</definedName>
    <definedName name="bs_oth_ca_bud_ytd" localSheetId="8">'[46]Calcs - Budget'!$C$728:$T$728</definedName>
    <definedName name="bs_oth_ca_bud_ytd">#REF!</definedName>
    <definedName name="bs_oth_ca_hf" localSheetId="9">'[46]Inputs - Hist &amp; Future'!$C$562:$T$562</definedName>
    <definedName name="bs_oth_ca_hf" localSheetId="10">'[46]Inputs - Hist &amp; Future'!$C$562:$T$562</definedName>
    <definedName name="bs_oth_ca_hf" localSheetId="11">'[46]Inputs - Hist &amp; Future'!$C$562:$T$562</definedName>
    <definedName name="bs_oth_ca_hf" localSheetId="8">'[46]Inputs - Hist &amp; Future'!$C$562:$T$562</definedName>
    <definedName name="bs_oth_ca_hf">#REF!</definedName>
    <definedName name="bs_oth_liab_act_ytd" localSheetId="9">'[46]Calcs - Act &amp; F''cast'!$C$732:$T$732</definedName>
    <definedName name="bs_oth_liab_act_ytd" localSheetId="10">'[46]Calcs - Act &amp; F''cast'!$C$732:$T$732</definedName>
    <definedName name="bs_oth_liab_act_ytd" localSheetId="11">'[46]Calcs - Act &amp; F''cast'!$C$732:$T$732</definedName>
    <definedName name="bs_oth_liab_act_ytd" localSheetId="8">'[46]Calcs - Act &amp; F''cast'!$C$732:$T$732</definedName>
    <definedName name="bs_oth_liab_act_ytd">#REF!</definedName>
    <definedName name="bs_oth_liab_bud_ytd" localSheetId="9">'[46]Calcs - Budget'!$C$732:$T$732</definedName>
    <definedName name="bs_oth_liab_bud_ytd" localSheetId="10">'[46]Calcs - Budget'!$C$732:$T$732</definedName>
    <definedName name="bs_oth_liab_bud_ytd" localSheetId="11">'[46]Calcs - Budget'!$C$732:$T$732</definedName>
    <definedName name="bs_oth_liab_bud_ytd" localSheetId="8">'[46]Calcs - Budget'!$C$732:$T$732</definedName>
    <definedName name="bs_oth_liab_bud_ytd">#REF!</definedName>
    <definedName name="bs_oth_liab_hf" localSheetId="9">'[46]Inputs - Hist &amp; Future'!$C$566:$T$566</definedName>
    <definedName name="bs_oth_liab_hf" localSheetId="10">'[46]Inputs - Hist &amp; Future'!$C$566:$T$566</definedName>
    <definedName name="bs_oth_liab_hf" localSheetId="11">'[46]Inputs - Hist &amp; Future'!$C$566:$T$566</definedName>
    <definedName name="bs_oth_liab_hf" localSheetId="8">'[46]Inputs - Hist &amp; Future'!$C$566:$T$566</definedName>
    <definedName name="bs_oth_liab_hf">#REF!</definedName>
    <definedName name="bs_oth_non_ca_act_ytd" localSheetId="9">'[46]Calcs - Act &amp; F''cast'!$C$729:$T$729</definedName>
    <definedName name="bs_oth_non_ca_act_ytd" localSheetId="10">'[46]Calcs - Act &amp; F''cast'!$C$729:$T$729</definedName>
    <definedName name="bs_oth_non_ca_act_ytd" localSheetId="11">'[46]Calcs - Act &amp; F''cast'!$C$729:$T$729</definedName>
    <definedName name="bs_oth_non_ca_act_ytd" localSheetId="8">'[46]Calcs - Act &amp; F''cast'!$C$729:$T$729</definedName>
    <definedName name="bs_oth_non_ca_act_ytd">#REF!</definedName>
    <definedName name="bs_oth_non_ca_bud_ytd" localSheetId="9">'[46]Calcs - Budget'!$C$729:$T$729</definedName>
    <definedName name="bs_oth_non_ca_bud_ytd" localSheetId="10">'[46]Calcs - Budget'!$C$729:$T$729</definedName>
    <definedName name="bs_oth_non_ca_bud_ytd" localSheetId="11">'[46]Calcs - Budget'!$C$729:$T$729</definedName>
    <definedName name="bs_oth_non_ca_bud_ytd" localSheetId="8">'[46]Calcs - Budget'!$C$729:$T$729</definedName>
    <definedName name="bs_oth_non_ca_bud_ytd">#REF!</definedName>
    <definedName name="bs_oth_non_ca_hf" localSheetId="9">'[46]Inputs - Hist &amp; Future'!$C$563:$T$563</definedName>
    <definedName name="bs_oth_non_ca_hf" localSheetId="10">'[46]Inputs - Hist &amp; Future'!$C$563:$T$563</definedName>
    <definedName name="bs_oth_non_ca_hf" localSheetId="11">'[46]Inputs - Hist &amp; Future'!$C$563:$T$563</definedName>
    <definedName name="bs_oth_non_ca_hf" localSheetId="8">'[46]Inputs - Hist &amp; Future'!$C$563:$T$563</definedName>
    <definedName name="bs_oth_non_ca_hf">#REF!</definedName>
    <definedName name="BS_otherCA">#REF!</definedName>
    <definedName name="BS_otherCL">#REF!</definedName>
    <definedName name="BS_OtherLiabilities" localSheetId="9">'[86]BS-CF'!#REF!</definedName>
    <definedName name="BS_OtherLiabilities" localSheetId="10">'[86]BS-CF'!#REF!</definedName>
    <definedName name="BS_OtherLiabilities" localSheetId="11">'[86]BS-CF'!#REF!</definedName>
    <definedName name="BS_OtherLiabilities" localSheetId="8">'[86]BS-CF'!#REF!</definedName>
    <definedName name="BS_OtherLiabilities">#REF!</definedName>
    <definedName name="BS_OtherLongTermLiabilities" localSheetId="9">'[86]BS-CF'!#REF!</definedName>
    <definedName name="BS_OtherLongTermLiabilities" localSheetId="10">'[86]BS-CF'!#REF!</definedName>
    <definedName name="BS_OtherLongTermLiabilities" localSheetId="11">'[86]BS-CF'!#REF!</definedName>
    <definedName name="BS_OtherLongTermLiabilities" localSheetId="8">'[86]BS-CF'!#REF!</definedName>
    <definedName name="BS_OtherLongTermLiabilities">#REF!</definedName>
    <definedName name="BS_otherLTA">#REF!</definedName>
    <definedName name="BS_otherLTL">#REF!</definedName>
    <definedName name="BS_OtherNoncurrentAssets" localSheetId="9">'[86]BS-CF'!#REF!</definedName>
    <definedName name="BS_OtherNoncurrentAssets" localSheetId="10">'[86]BS-CF'!#REF!</definedName>
    <definedName name="BS_OtherNoncurrentAssets" localSheetId="11">'[86]BS-CF'!#REF!</definedName>
    <definedName name="BS_OtherNoncurrentAssets" localSheetId="8">'[86]BS-CF'!#REF!</definedName>
    <definedName name="BS_OtherNoncurrentAssets">#REF!</definedName>
    <definedName name="BS_payables">#REF!</definedName>
    <definedName name="bs_ppe_ad_act" localSheetId="9">'[46]Inputs - Act &amp; F''cast'!$C$319:$T$319</definedName>
    <definedName name="bs_ppe_ad_act" localSheetId="10">'[46]Inputs - Act &amp; F''cast'!$C$319:$T$319</definedName>
    <definedName name="bs_ppe_ad_act" localSheetId="11">'[46]Inputs - Act &amp; F''cast'!$C$319:$T$319</definedName>
    <definedName name="bs_ppe_ad_act" localSheetId="8">'[46]Inputs - Act &amp; F''cast'!$C$319:$T$319</definedName>
    <definedName name="bs_ppe_ad_act">#REF!</definedName>
    <definedName name="bs_ppe_ad_act_ytd" localSheetId="9">'[46]Calcs - Act &amp; F''cast'!$C$319:$T$319</definedName>
    <definedName name="bs_ppe_ad_act_ytd" localSheetId="10">'[46]Calcs - Act &amp; F''cast'!$C$319:$T$319</definedName>
    <definedName name="bs_ppe_ad_act_ytd" localSheetId="11">'[46]Calcs - Act &amp; F''cast'!$C$319:$T$319</definedName>
    <definedName name="bs_ppe_ad_act_ytd" localSheetId="8">'[46]Calcs - Act &amp; F''cast'!$C$319:$T$319</definedName>
    <definedName name="bs_ppe_ad_act_ytd">#REF!</definedName>
    <definedName name="bs_ppe_ad_bud" localSheetId="9">'[46]Inputs - Budget'!$C$319:$T$319</definedName>
    <definedName name="bs_ppe_ad_bud" localSheetId="10">'[46]Inputs - Budget'!$C$319:$T$319</definedName>
    <definedName name="bs_ppe_ad_bud" localSheetId="11">'[46]Inputs - Budget'!$C$319:$T$319</definedName>
    <definedName name="bs_ppe_ad_bud" localSheetId="8">'[46]Inputs - Budget'!$C$319:$T$319</definedName>
    <definedName name="bs_ppe_ad_bud">#REF!</definedName>
    <definedName name="bs_ppe_ad_bud_ytd" localSheetId="9">'[46]Calcs - Budget'!$C$319:$T$319</definedName>
    <definedName name="bs_ppe_ad_bud_ytd" localSheetId="10">'[46]Calcs - Budget'!$C$319:$T$319</definedName>
    <definedName name="bs_ppe_ad_bud_ytd" localSheetId="11">'[46]Calcs - Budget'!$C$319:$T$319</definedName>
    <definedName name="bs_ppe_ad_bud_ytd" localSheetId="8">'[46]Calcs - Budget'!$C$319:$T$319</definedName>
    <definedName name="bs_ppe_ad_bud_ytd">#REF!</definedName>
    <definedName name="bs_ppe_ad_hf" localSheetId="9">'[46]Inputs - Hist &amp; Future'!$C$319:$T$319</definedName>
    <definedName name="bs_ppe_ad_hf" localSheetId="10">'[46]Inputs - Hist &amp; Future'!$C$319:$T$319</definedName>
    <definedName name="bs_ppe_ad_hf" localSheetId="11">'[46]Inputs - Hist &amp; Future'!$C$319:$T$319</definedName>
    <definedName name="bs_ppe_ad_hf" localSheetId="8">'[46]Inputs - Hist &amp; Future'!$C$319:$T$319</definedName>
    <definedName name="bs_ppe_ad_hf">#REF!</definedName>
    <definedName name="bs_ppe_gr_act" localSheetId="9">'[46]Inputs - Act &amp; F''cast'!$C$318:$T$318</definedName>
    <definedName name="bs_ppe_gr_act" localSheetId="10">'[46]Inputs - Act &amp; F''cast'!$C$318:$T$318</definedName>
    <definedName name="bs_ppe_gr_act" localSheetId="11">'[46]Inputs - Act &amp; F''cast'!$C$318:$T$318</definedName>
    <definedName name="bs_ppe_gr_act" localSheetId="8">'[46]Inputs - Act &amp; F''cast'!$C$318:$T$318</definedName>
    <definedName name="bs_ppe_gr_act">#REF!</definedName>
    <definedName name="bs_ppe_gr_act_ytd" localSheetId="9">'[46]Calcs - Act &amp; F''cast'!$C$318:$T$318</definedName>
    <definedName name="bs_ppe_gr_act_ytd" localSheetId="10">'[46]Calcs - Act &amp; F''cast'!$C$318:$T$318</definedName>
    <definedName name="bs_ppe_gr_act_ytd" localSheetId="11">'[46]Calcs - Act &amp; F''cast'!$C$318:$T$318</definedName>
    <definedName name="bs_ppe_gr_act_ytd" localSheetId="8">'[46]Calcs - Act &amp; F''cast'!$C$318:$T$318</definedName>
    <definedName name="bs_ppe_gr_act_ytd">#REF!</definedName>
    <definedName name="bs_ppe_gr_bud" localSheetId="9">'[46]Inputs - Budget'!$C$318:$T$318</definedName>
    <definedName name="bs_ppe_gr_bud" localSheetId="10">'[46]Inputs - Budget'!$C$318:$T$318</definedName>
    <definedName name="bs_ppe_gr_bud" localSheetId="11">'[46]Inputs - Budget'!$C$318:$T$318</definedName>
    <definedName name="bs_ppe_gr_bud" localSheetId="8">'[46]Inputs - Budget'!$C$318:$T$318</definedName>
    <definedName name="bs_ppe_gr_bud">#REF!</definedName>
    <definedName name="bs_ppe_gr_bud_ytd" localSheetId="9">'[46]Calcs - Budget'!$C$318:$T$318</definedName>
    <definedName name="bs_ppe_gr_bud_ytd" localSheetId="10">'[46]Calcs - Budget'!$C$318:$T$318</definedName>
    <definedName name="bs_ppe_gr_bud_ytd" localSheetId="11">'[46]Calcs - Budget'!$C$318:$T$318</definedName>
    <definedName name="bs_ppe_gr_bud_ytd" localSheetId="8">'[46]Calcs - Budget'!$C$318:$T$318</definedName>
    <definedName name="bs_ppe_gr_bud_ytd">#REF!</definedName>
    <definedName name="bs_ppe_gr_hf" localSheetId="9">'[46]Inputs - Hist &amp; Future'!$C$318:$T$318</definedName>
    <definedName name="bs_ppe_gr_hf" localSheetId="10">'[46]Inputs - Hist &amp; Future'!$C$318:$T$318</definedName>
    <definedName name="bs_ppe_gr_hf" localSheetId="11">'[46]Inputs - Hist &amp; Future'!$C$318:$T$318</definedName>
    <definedName name="bs_ppe_gr_hf" localSheetId="8">'[46]Inputs - Hist &amp; Future'!$C$318:$T$318</definedName>
    <definedName name="bs_ppe_gr_hf">#REF!</definedName>
    <definedName name="bs_prt" localSheetId="9">'[46]Bal Sheet'!$B$2:$P$48</definedName>
    <definedName name="bs_prt" localSheetId="10">'[46]Bal Sheet'!$B$2:$P$48</definedName>
    <definedName name="bs_prt" localSheetId="11">'[46]Bal Sheet'!$B$2:$P$48</definedName>
    <definedName name="bs_prt" localSheetId="8">'[46]Bal Sheet'!$B$2:$P$48</definedName>
    <definedName name="bs_prt">#REF!</definedName>
    <definedName name="bs_rec_sund_act" localSheetId="9">'[46]Inputs - Act &amp; F''cast'!$C$314:$T$314</definedName>
    <definedName name="bs_rec_sund_act" localSheetId="10">'[46]Inputs - Act &amp; F''cast'!$C$314:$T$314</definedName>
    <definedName name="bs_rec_sund_act" localSheetId="11">'[46]Inputs - Act &amp; F''cast'!$C$314:$T$314</definedName>
    <definedName name="bs_rec_sund_act" localSheetId="8">'[46]Inputs - Act &amp; F''cast'!$C$314:$T$314</definedName>
    <definedName name="bs_rec_sund_act">#REF!</definedName>
    <definedName name="bs_rec_sund_act_ytd" localSheetId="9">'[46]Calcs - Act &amp; F''cast'!$C$314:$T$314</definedName>
    <definedName name="bs_rec_sund_act_ytd" localSheetId="10">'[46]Calcs - Act &amp; F''cast'!$C$314:$T$314</definedName>
    <definedName name="bs_rec_sund_act_ytd" localSheetId="11">'[46]Calcs - Act &amp; F''cast'!$C$314:$T$314</definedName>
    <definedName name="bs_rec_sund_act_ytd" localSheetId="8">'[46]Calcs - Act &amp; F''cast'!$C$314:$T$314</definedName>
    <definedName name="bs_rec_sund_act_ytd">#REF!</definedName>
    <definedName name="bs_rec_sund_bud" localSheetId="9">'[46]Inputs - Budget'!$C$314:$T$314</definedName>
    <definedName name="bs_rec_sund_bud" localSheetId="10">'[46]Inputs - Budget'!$C$314:$T$314</definedName>
    <definedName name="bs_rec_sund_bud" localSheetId="11">'[46]Inputs - Budget'!$C$314:$T$314</definedName>
    <definedName name="bs_rec_sund_bud" localSheetId="8">'[46]Inputs - Budget'!$C$314:$T$314</definedName>
    <definedName name="bs_rec_sund_bud">#REF!</definedName>
    <definedName name="bs_rec_sund_bud_ytd" localSheetId="9">'[46]Calcs - Budget'!$C$314:$T$314</definedName>
    <definedName name="bs_rec_sund_bud_ytd" localSheetId="10">'[46]Calcs - Budget'!$C$314:$T$314</definedName>
    <definedName name="bs_rec_sund_bud_ytd" localSheetId="11">'[46]Calcs - Budget'!$C$314:$T$314</definedName>
    <definedName name="bs_rec_sund_bud_ytd" localSheetId="8">'[46]Calcs - Budget'!$C$314:$T$314</definedName>
    <definedName name="bs_rec_sund_bud_ytd">#REF!</definedName>
    <definedName name="bs_rec_sund_hf" localSheetId="9">'[46]Inputs - Hist &amp; Future'!$C$314:$T$314</definedName>
    <definedName name="bs_rec_sund_hf" localSheetId="10">'[46]Inputs - Hist &amp; Future'!$C$314:$T$314</definedName>
    <definedName name="bs_rec_sund_hf" localSheetId="11">'[46]Inputs - Hist &amp; Future'!$C$314:$T$314</definedName>
    <definedName name="bs_rec_sund_hf" localSheetId="8">'[46]Inputs - Hist &amp; Future'!$C$314:$T$314</definedName>
    <definedName name="bs_rec_sund_hf">#REF!</definedName>
    <definedName name="bs_rec_trd_act" localSheetId="9">'[46]Inputs - Act &amp; F''cast'!$C$313:$T$313</definedName>
    <definedName name="bs_rec_trd_act" localSheetId="10">'[46]Inputs - Act &amp; F''cast'!$C$313:$T$313</definedName>
    <definedName name="bs_rec_trd_act" localSheetId="11">'[46]Inputs - Act &amp; F''cast'!$C$313:$T$313</definedName>
    <definedName name="bs_rec_trd_act" localSheetId="8">'[46]Inputs - Act &amp; F''cast'!$C$313:$T$313</definedName>
    <definedName name="bs_rec_trd_act">#REF!</definedName>
    <definedName name="bs_rec_trd_act_ytd" localSheetId="9">'[46]Calcs - Act &amp; F''cast'!$C$313:$T$313</definedName>
    <definedName name="bs_rec_trd_act_ytd" localSheetId="10">'[46]Calcs - Act &amp; F''cast'!$C$313:$T$313</definedName>
    <definedName name="bs_rec_trd_act_ytd" localSheetId="11">'[46]Calcs - Act &amp; F''cast'!$C$313:$T$313</definedName>
    <definedName name="bs_rec_trd_act_ytd" localSheetId="8">'[46]Calcs - Act &amp; F''cast'!$C$313:$T$313</definedName>
    <definedName name="bs_rec_trd_act_ytd">#REF!</definedName>
    <definedName name="bs_rec_trd_bud" localSheetId="9">'[46]Inputs - Budget'!$C$313:$T$313</definedName>
    <definedName name="bs_rec_trd_bud" localSheetId="10">'[46]Inputs - Budget'!$C$313:$T$313</definedName>
    <definedName name="bs_rec_trd_bud" localSheetId="11">'[46]Inputs - Budget'!$C$313:$T$313</definedName>
    <definedName name="bs_rec_trd_bud" localSheetId="8">'[46]Inputs - Budget'!$C$313:$T$313</definedName>
    <definedName name="bs_rec_trd_bud">#REF!</definedName>
    <definedName name="bs_rec_trd_bud_ytd" localSheetId="9">'[46]Calcs - Budget'!$C$313:$T$313</definedName>
    <definedName name="bs_rec_trd_bud_ytd" localSheetId="10">'[46]Calcs - Budget'!$C$313:$T$313</definedName>
    <definedName name="bs_rec_trd_bud_ytd" localSheetId="11">'[46]Calcs - Budget'!$C$313:$T$313</definedName>
    <definedName name="bs_rec_trd_bud_ytd" localSheetId="8">'[46]Calcs - Budget'!$C$313:$T$313</definedName>
    <definedName name="bs_rec_trd_bud_ytd">#REF!</definedName>
    <definedName name="bs_rec_trd_hf" localSheetId="9">'[46]Inputs - Hist &amp; Future'!$C$313:$T$313</definedName>
    <definedName name="bs_rec_trd_hf" localSheetId="10">'[46]Inputs - Hist &amp; Future'!$C$313:$T$313</definedName>
    <definedName name="bs_rec_trd_hf" localSheetId="11">'[46]Inputs - Hist &amp; Future'!$C$313:$T$313</definedName>
    <definedName name="bs_rec_trd_hf" localSheetId="8">'[46]Inputs - Hist &amp; Future'!$C$313:$T$313</definedName>
    <definedName name="bs_rec_trd_hf">#REF!</definedName>
    <definedName name="BS_receivables">#REF!</definedName>
    <definedName name="bs_roc_act_ytd" localSheetId="9">'[46]Calcs - Act &amp; F''cast'!$C$743:$T$743</definedName>
    <definedName name="bs_roc_act_ytd" localSheetId="10">'[46]Calcs - Act &amp; F''cast'!$C$743:$T$743</definedName>
    <definedName name="bs_roc_act_ytd" localSheetId="11">'[46]Calcs - Act &amp; F''cast'!$C$743:$T$743</definedName>
    <definedName name="bs_roc_act_ytd" localSheetId="8">'[46]Calcs - Act &amp; F''cast'!$C$743:$T$743</definedName>
    <definedName name="bs_roc_act_ytd">#REF!</definedName>
    <definedName name="bs_roc_bud_ytd" localSheetId="9">'[46]Calcs - Budget'!$C$743:$T$743</definedName>
    <definedName name="bs_roc_bud_ytd" localSheetId="10">'[46]Calcs - Budget'!$C$743:$T$743</definedName>
    <definedName name="bs_roc_bud_ytd" localSheetId="11">'[46]Calcs - Budget'!$C$743:$T$743</definedName>
    <definedName name="bs_roc_bud_ytd" localSheetId="8">'[46]Calcs - Budget'!$C$743:$T$743</definedName>
    <definedName name="bs_roc_bud_ytd">#REF!</definedName>
    <definedName name="bs_roc_ebit_act_ytd" localSheetId="9">'[46]Calcs - Act &amp; F''cast'!$C$745:$T$745</definedName>
    <definedName name="bs_roc_ebit_act_ytd" localSheetId="10">'[46]Calcs - Act &amp; F''cast'!$C$745:$T$745</definedName>
    <definedName name="bs_roc_ebit_act_ytd" localSheetId="11">'[46]Calcs - Act &amp; F''cast'!$C$745:$T$745</definedName>
    <definedName name="bs_roc_ebit_act_ytd" localSheetId="8">'[46]Calcs - Act &amp; F''cast'!$C$745:$T$745</definedName>
    <definedName name="bs_roc_ebit_act_ytd">#REF!</definedName>
    <definedName name="bs_roc_ebit_bud_ytd" localSheetId="9">'[46]Calcs - Budget'!$C$745:$T$745</definedName>
    <definedName name="bs_roc_ebit_bud_ytd" localSheetId="10">'[46]Calcs - Budget'!$C$745:$T$745</definedName>
    <definedName name="bs_roc_ebit_bud_ytd" localSheetId="11">'[46]Calcs - Budget'!$C$745:$T$745</definedName>
    <definedName name="bs_roc_ebit_bud_ytd" localSheetId="8">'[46]Calcs - Budget'!$C$745:$T$745</definedName>
    <definedName name="bs_roc_ebit_bud_ytd">#REF!</definedName>
    <definedName name="bs_roc_ebit_hf" localSheetId="9">'[46]Inputs - Hist &amp; Future'!$C$579:$T$579</definedName>
    <definedName name="bs_roc_ebit_hf" localSheetId="10">'[46]Inputs - Hist &amp; Future'!$C$579:$T$579</definedName>
    <definedName name="bs_roc_ebit_hf" localSheetId="11">'[46]Inputs - Hist &amp; Future'!$C$579:$T$579</definedName>
    <definedName name="bs_roc_ebit_hf" localSheetId="8">'[46]Inputs - Hist &amp; Future'!$C$579:$T$579</definedName>
    <definedName name="bs_roc_ebit_hf">#REF!</definedName>
    <definedName name="bs_roc_ex_csh_act_ytd" localSheetId="9">'[46]Calcs - Act &amp; F''cast'!$C$744:$T$744</definedName>
    <definedName name="bs_roc_ex_csh_act_ytd" localSheetId="10">'[46]Calcs - Act &amp; F''cast'!$C$744:$T$744</definedName>
    <definedName name="bs_roc_ex_csh_act_ytd" localSheetId="11">'[46]Calcs - Act &amp; F''cast'!$C$744:$T$744</definedName>
    <definedName name="bs_roc_ex_csh_act_ytd" localSheetId="8">'[46]Calcs - Act &amp; F''cast'!$C$744:$T$744</definedName>
    <definedName name="bs_roc_ex_csh_act_ytd">#REF!</definedName>
    <definedName name="bs_roc_ex_csh_bud_ytd" localSheetId="9">'[46]Calcs - Budget'!$C$744:$T$744</definedName>
    <definedName name="bs_roc_ex_csh_bud_ytd" localSheetId="10">'[46]Calcs - Budget'!$C$744:$T$744</definedName>
    <definedName name="bs_roc_ex_csh_bud_ytd" localSheetId="11">'[46]Calcs - Budget'!$C$744:$T$744</definedName>
    <definedName name="bs_roc_ex_csh_bud_ytd" localSheetId="8">'[46]Calcs - Budget'!$C$744:$T$744</definedName>
    <definedName name="bs_roc_ex_csh_bud_ytd">#REF!</definedName>
    <definedName name="bs_roc_ex_csh_hf" localSheetId="9">'[46]Inputs - Hist &amp; Future'!$C$578:$T$578</definedName>
    <definedName name="bs_roc_ex_csh_hf" localSheetId="10">'[46]Inputs - Hist &amp; Future'!$C$578:$T$578</definedName>
    <definedName name="bs_roc_ex_csh_hf" localSheetId="11">'[46]Inputs - Hist &amp; Future'!$C$578:$T$578</definedName>
    <definedName name="bs_roc_ex_csh_hf" localSheetId="8">'[46]Inputs - Hist &amp; Future'!$C$578:$T$578</definedName>
    <definedName name="bs_roc_ex_csh_hf">#REF!</definedName>
    <definedName name="bs_roc_hf" localSheetId="9">'[46]Inputs - Hist &amp; Future'!$C$577:$T$577</definedName>
    <definedName name="bs_roc_hf" localSheetId="10">'[46]Inputs - Hist &amp; Future'!$C$577:$T$577</definedName>
    <definedName name="bs_roc_hf" localSheetId="11">'[46]Inputs - Hist &amp; Future'!$C$577:$T$577</definedName>
    <definedName name="bs_roc_hf" localSheetId="8">'[46]Inputs - Hist &amp; Future'!$C$577:$T$577</definedName>
    <definedName name="bs_roc_hf">#REF!</definedName>
    <definedName name="bs_roe_act_ytd" localSheetId="9">'[46]Calcs - Act &amp; F''cast'!$C$746:$T$746</definedName>
    <definedName name="bs_roe_act_ytd" localSheetId="10">'[46]Calcs - Act &amp; F''cast'!$C$746:$T$746</definedName>
    <definedName name="bs_roe_act_ytd" localSheetId="11">'[46]Calcs - Act &amp; F''cast'!$C$746:$T$746</definedName>
    <definedName name="bs_roe_act_ytd" localSheetId="8">'[46]Calcs - Act &amp; F''cast'!$C$746:$T$746</definedName>
    <definedName name="bs_roe_act_ytd">#REF!</definedName>
    <definedName name="bs_roe_bud_ytd" localSheetId="9">'[46]Calcs - Budget'!$C$746:$T$746</definedName>
    <definedName name="bs_roe_bud_ytd" localSheetId="10">'[46]Calcs - Budget'!$C$746:$T$746</definedName>
    <definedName name="bs_roe_bud_ytd" localSheetId="11">'[46]Calcs - Budget'!$C$746:$T$746</definedName>
    <definedName name="bs_roe_bud_ytd" localSheetId="8">'[46]Calcs - Budget'!$C$746:$T$746</definedName>
    <definedName name="bs_roe_bud_ytd">#REF!</definedName>
    <definedName name="bs_roe_hf" localSheetId="9">'[46]Inputs - Hist &amp; Future'!$C$580:$T$580</definedName>
    <definedName name="bs_roe_hf" localSheetId="10">'[46]Inputs - Hist &amp; Future'!$C$580:$T$580</definedName>
    <definedName name="bs_roe_hf" localSheetId="11">'[46]Inputs - Hist &amp; Future'!$C$580:$T$580</definedName>
    <definedName name="bs_roe_hf" localSheetId="8">'[46]Inputs - Hist &amp; Future'!$C$580:$T$580</definedName>
    <definedName name="bs_roe_hf">#REF!</definedName>
    <definedName name="BS_straightdebt">#REF!</definedName>
    <definedName name="BS_straightpref">#REF!</definedName>
    <definedName name="bs_sub_debt_act" localSheetId="9">'[46]Inputs - Act &amp; F''cast'!$C$330:$T$330</definedName>
    <definedName name="bs_sub_debt_act" localSheetId="10">'[46]Inputs - Act &amp; F''cast'!$C$330:$T$330</definedName>
    <definedName name="bs_sub_debt_act" localSheetId="11">'[46]Inputs - Act &amp; F''cast'!$C$330:$T$330</definedName>
    <definedName name="bs_sub_debt_act" localSheetId="8">'[46]Inputs - Act &amp; F''cast'!$C$330:$T$330</definedName>
    <definedName name="bs_sub_debt_act">#REF!</definedName>
    <definedName name="bs_sub_debt_act_ytd" localSheetId="9">'[46]Calcs - Act &amp; F''cast'!$C$330:$T$330</definedName>
    <definedName name="bs_sub_debt_act_ytd" localSheetId="10">'[46]Calcs - Act &amp; F''cast'!$C$330:$T$330</definedName>
    <definedName name="bs_sub_debt_act_ytd" localSheetId="11">'[46]Calcs - Act &amp; F''cast'!$C$330:$T$330</definedName>
    <definedName name="bs_sub_debt_act_ytd" localSheetId="8">'[46]Calcs - Act &amp; F''cast'!$C$330:$T$330</definedName>
    <definedName name="bs_sub_debt_act_ytd">#REF!</definedName>
    <definedName name="bs_sub_debt_bud" localSheetId="9">'[46]Inputs - Budget'!$C$330:$T$330</definedName>
    <definedName name="bs_sub_debt_bud" localSheetId="10">'[46]Inputs - Budget'!$C$330:$T$330</definedName>
    <definedName name="bs_sub_debt_bud" localSheetId="11">'[46]Inputs - Budget'!$C$330:$T$330</definedName>
    <definedName name="bs_sub_debt_bud" localSheetId="8">'[46]Inputs - Budget'!$C$330:$T$330</definedName>
    <definedName name="bs_sub_debt_bud">#REF!</definedName>
    <definedName name="bs_sub_debt_bud_ytd" localSheetId="9">'[46]Calcs - Budget'!$C$330:$T$330</definedName>
    <definedName name="bs_sub_debt_bud_ytd" localSheetId="10">'[46]Calcs - Budget'!$C$330:$T$330</definedName>
    <definedName name="bs_sub_debt_bud_ytd" localSheetId="11">'[46]Calcs - Budget'!$C$330:$T$330</definedName>
    <definedName name="bs_sub_debt_bud_ytd" localSheetId="8">'[46]Calcs - Budget'!$C$330:$T$330</definedName>
    <definedName name="bs_sub_debt_bud_ytd">#REF!</definedName>
    <definedName name="bs_sub_debt_hf" localSheetId="9">'[46]Inputs - Hist &amp; Future'!$C$330:$T$330</definedName>
    <definedName name="bs_sub_debt_hf" localSheetId="10">'[46]Inputs - Hist &amp; Future'!$C$330:$T$330</definedName>
    <definedName name="bs_sub_debt_hf" localSheetId="11">'[46]Inputs - Hist &amp; Future'!$C$330:$T$330</definedName>
    <definedName name="bs_sub_debt_hf" localSheetId="8">'[46]Inputs - Hist &amp; Future'!$C$330:$T$330</definedName>
    <definedName name="bs_sub_debt_hf">#REF!</definedName>
    <definedName name="bs_sva_act_ytd" localSheetId="9">'[46]Calcs - Act &amp; F''cast'!$C$747:$T$747</definedName>
    <definedName name="bs_sva_act_ytd" localSheetId="10">'[46]Calcs - Act &amp; F''cast'!$C$747:$T$747</definedName>
    <definedName name="bs_sva_act_ytd" localSheetId="11">'[46]Calcs - Act &amp; F''cast'!$C$747:$T$747</definedName>
    <definedName name="bs_sva_act_ytd" localSheetId="8">'[46]Calcs - Act &amp; F''cast'!$C$747:$T$747</definedName>
    <definedName name="bs_sva_act_ytd">#REF!</definedName>
    <definedName name="bs_sva_bud_ytd" localSheetId="9">'[46]Calcs - Budget'!$C$747:$T$747</definedName>
    <definedName name="bs_sva_bud_ytd" localSheetId="10">'[46]Calcs - Budget'!$C$747:$T$747</definedName>
    <definedName name="bs_sva_bud_ytd" localSheetId="11">'[46]Calcs - Budget'!$C$747:$T$747</definedName>
    <definedName name="bs_sva_bud_ytd" localSheetId="8">'[46]Calcs - Budget'!$C$747:$T$747</definedName>
    <definedName name="bs_sva_bud_ytd">#REF!</definedName>
    <definedName name="bs_sva_cap_chg_ebit_act" localSheetId="9">'[46]Calcs - Act &amp; F''cast'!$C$606:$T$606</definedName>
    <definedName name="bs_sva_cap_chg_ebit_act" localSheetId="10">'[46]Calcs - Act &amp; F''cast'!$C$606:$T$606</definedName>
    <definedName name="bs_sva_cap_chg_ebit_act" localSheetId="11">'[46]Calcs - Act &amp; F''cast'!$C$606:$T$606</definedName>
    <definedName name="bs_sva_cap_chg_ebit_act" localSheetId="8">'[46]Calcs - Act &amp; F''cast'!$C$606:$T$606</definedName>
    <definedName name="bs_sva_cap_chg_ebit_act">#REF!</definedName>
    <definedName name="bs_sva_cap_chg_ebit_act_ytd" localSheetId="9">'[46]Calcs - Act &amp; F''cast'!$C$756:$T$756</definedName>
    <definedName name="bs_sva_cap_chg_ebit_act_ytd" localSheetId="10">'[46]Calcs - Act &amp; F''cast'!$C$756:$T$756</definedName>
    <definedName name="bs_sva_cap_chg_ebit_act_ytd" localSheetId="11">'[46]Calcs - Act &amp; F''cast'!$C$756:$T$756</definedName>
    <definedName name="bs_sva_cap_chg_ebit_act_ytd" localSheetId="8">'[46]Calcs - Act &amp; F''cast'!$C$756:$T$756</definedName>
    <definedName name="bs_sva_cap_chg_ebit_act_ytd">#REF!</definedName>
    <definedName name="bs_sva_cap_chg_ebit_bud" localSheetId="9">'[46]Calcs - Budget'!$C$606:$T$606</definedName>
    <definedName name="bs_sva_cap_chg_ebit_bud" localSheetId="10">'[46]Calcs - Budget'!$C$606:$T$606</definedName>
    <definedName name="bs_sva_cap_chg_ebit_bud" localSheetId="11">'[46]Calcs - Budget'!$C$606:$T$606</definedName>
    <definedName name="bs_sva_cap_chg_ebit_bud" localSheetId="8">'[46]Calcs - Budget'!$C$606:$T$606</definedName>
    <definedName name="bs_sva_cap_chg_ebit_bud">#REF!</definedName>
    <definedName name="bs_sva_cap_chg_ebit_bud_ytd" localSheetId="9">'[46]Calcs - Budget'!$C$756:$T$756</definedName>
    <definedName name="bs_sva_cap_chg_ebit_bud_ytd" localSheetId="10">'[46]Calcs - Budget'!$C$756:$T$756</definedName>
    <definedName name="bs_sva_cap_chg_ebit_bud_ytd" localSheetId="11">'[46]Calcs - Budget'!$C$756:$T$756</definedName>
    <definedName name="bs_sva_cap_chg_ebit_bud_ytd" localSheetId="8">'[46]Calcs - Budget'!$C$756:$T$756</definedName>
    <definedName name="bs_sva_cap_chg_ebit_bud_ytd">#REF!</definedName>
    <definedName name="bs_sva_cap_chg_ebit_hf" localSheetId="9">'[46]Inputs - Hist &amp; Future'!$C$590:$T$590</definedName>
    <definedName name="bs_sva_cap_chg_ebit_hf" localSheetId="10">'[46]Inputs - Hist &amp; Future'!$C$590:$T$590</definedName>
    <definedName name="bs_sva_cap_chg_ebit_hf" localSheetId="11">'[46]Inputs - Hist &amp; Future'!$C$590:$T$590</definedName>
    <definedName name="bs_sva_cap_chg_ebit_hf" localSheetId="8">'[46]Inputs - Hist &amp; Future'!$C$590:$T$590</definedName>
    <definedName name="bs_sva_cap_chg_ebit_hf">#REF!</definedName>
    <definedName name="bs_sva_cap_chg_nopat_act" localSheetId="9">'[46]Calcs - Act &amp; F''cast'!$C$605:$T$605</definedName>
    <definedName name="bs_sva_cap_chg_nopat_act" localSheetId="10">'[46]Calcs - Act &amp; F''cast'!$C$605:$T$605</definedName>
    <definedName name="bs_sva_cap_chg_nopat_act" localSheetId="11">'[46]Calcs - Act &amp; F''cast'!$C$605:$T$605</definedName>
    <definedName name="bs_sva_cap_chg_nopat_act" localSheetId="8">'[46]Calcs - Act &amp; F''cast'!$C$605:$T$605</definedName>
    <definedName name="bs_sva_cap_chg_nopat_act">#REF!</definedName>
    <definedName name="bs_sva_cap_chg_nopat_act_ytd" localSheetId="9">'[46]Calcs - Act &amp; F''cast'!$C$755:$T$755</definedName>
    <definedName name="bs_sva_cap_chg_nopat_act_ytd" localSheetId="10">'[46]Calcs - Act &amp; F''cast'!$C$755:$T$755</definedName>
    <definedName name="bs_sva_cap_chg_nopat_act_ytd" localSheetId="11">'[46]Calcs - Act &amp; F''cast'!$C$755:$T$755</definedName>
    <definedName name="bs_sva_cap_chg_nopat_act_ytd" localSheetId="8">'[46]Calcs - Act &amp; F''cast'!$C$755:$T$755</definedName>
    <definedName name="bs_sva_cap_chg_nopat_act_ytd">#REF!</definedName>
    <definedName name="bs_sva_cap_chg_nopat_bud" localSheetId="9">'[46]Calcs - Budget'!$C$605:$T$605</definedName>
    <definedName name="bs_sva_cap_chg_nopat_bud" localSheetId="10">'[46]Calcs - Budget'!$C$605:$T$605</definedName>
    <definedName name="bs_sva_cap_chg_nopat_bud" localSheetId="11">'[46]Calcs - Budget'!$C$605:$T$605</definedName>
    <definedName name="bs_sva_cap_chg_nopat_bud" localSheetId="8">'[46]Calcs - Budget'!$C$605:$T$605</definedName>
    <definedName name="bs_sva_cap_chg_nopat_bud">#REF!</definedName>
    <definedName name="bs_sva_cap_chg_nopat_bud_ytd" localSheetId="9">'[46]Calcs - Budget'!$C$755:$T$755</definedName>
    <definedName name="bs_sva_cap_chg_nopat_bud_ytd" localSheetId="10">'[46]Calcs - Budget'!$C$755:$T$755</definedName>
    <definedName name="bs_sva_cap_chg_nopat_bud_ytd" localSheetId="11">'[46]Calcs - Budget'!$C$755:$T$755</definedName>
    <definedName name="bs_sva_cap_chg_nopat_bud_ytd" localSheetId="8">'[46]Calcs - Budget'!$C$755:$T$755</definedName>
    <definedName name="bs_sva_cap_chg_nopat_bud_ytd">#REF!</definedName>
    <definedName name="bs_sva_cap_chg_nopat_hf" localSheetId="9">'[46]Inputs - Hist &amp; Future'!$C$589:$T$589</definedName>
    <definedName name="bs_sva_cap_chg_nopat_hf" localSheetId="10">'[46]Inputs - Hist &amp; Future'!$C$589:$T$589</definedName>
    <definedName name="bs_sva_cap_chg_nopat_hf" localSheetId="11">'[46]Inputs - Hist &amp; Future'!$C$589:$T$589</definedName>
    <definedName name="bs_sva_cap_chg_nopat_hf" localSheetId="8">'[46]Inputs - Hist &amp; Future'!$C$589:$T$589</definedName>
    <definedName name="bs_sva_cap_chg_nopat_hf">#REF!</definedName>
    <definedName name="bs_sva_hf" localSheetId="9">'[46]Inputs - Hist &amp; Future'!$C$581:$T$581</definedName>
    <definedName name="bs_sva_hf" localSheetId="10">'[46]Inputs - Hist &amp; Future'!$C$581:$T$581</definedName>
    <definedName name="bs_sva_hf" localSheetId="11">'[46]Inputs - Hist &amp; Future'!$C$581:$T$581</definedName>
    <definedName name="bs_sva_hf" localSheetId="8">'[46]Inputs - Hist &amp; Future'!$C$581:$T$581</definedName>
    <definedName name="bs_sva_hf">#REF!</definedName>
    <definedName name="bs_sva_qtr_fc_dec" localSheetId="9">'[46]Calcs - Qtrly Forecasts'!$C$50:$T$50</definedName>
    <definedName name="bs_sva_qtr_fc_dec" localSheetId="10">'[46]Calcs - Qtrly Forecasts'!$C$50:$T$50</definedName>
    <definedName name="bs_sva_qtr_fc_dec" localSheetId="11">'[46]Calcs - Qtrly Forecasts'!$C$50:$T$50</definedName>
    <definedName name="bs_sva_qtr_fc_dec" localSheetId="8">'[46]Calcs - Qtrly Forecasts'!$C$50:$T$50</definedName>
    <definedName name="bs_sva_qtr_fc_dec">#REF!</definedName>
    <definedName name="bs_sva_qtr_fc_mar" localSheetId="9">'[46]Calcs - Qtrly Forecasts'!$C$87:$T$87</definedName>
    <definedName name="bs_sva_qtr_fc_mar" localSheetId="10">'[46]Calcs - Qtrly Forecasts'!$C$87:$T$87</definedName>
    <definedName name="bs_sva_qtr_fc_mar" localSheetId="11">'[46]Calcs - Qtrly Forecasts'!$C$87:$T$87</definedName>
    <definedName name="bs_sva_qtr_fc_mar" localSheetId="8">'[46]Calcs - Qtrly Forecasts'!$C$87:$T$87</definedName>
    <definedName name="bs_sva_qtr_fc_mar">#REF!</definedName>
    <definedName name="bs_sva_qtr_fc_sept" localSheetId="9">'[46]Calcs - Qtrly Forecasts'!$C$13:$T$13</definedName>
    <definedName name="bs_sva_qtr_fc_sept" localSheetId="10">'[46]Calcs - Qtrly Forecasts'!$C$13:$T$13</definedName>
    <definedName name="bs_sva_qtr_fc_sept" localSheetId="11">'[46]Calcs - Qtrly Forecasts'!$C$13:$T$13</definedName>
    <definedName name="bs_sva_qtr_fc_sept" localSheetId="8">'[46]Calcs - Qtrly Forecasts'!$C$13:$T$13</definedName>
    <definedName name="bs_sva_qtr_fc_sept">#REF!</definedName>
    <definedName name="bs_sva_ytd_qtr_fc_dec" localSheetId="9">'[46]Inputs - Qtrly Forecasts'!$C$73:$T$73</definedName>
    <definedName name="bs_sva_ytd_qtr_fc_dec" localSheetId="10">'[46]Inputs - Qtrly Forecasts'!$C$73:$T$73</definedName>
    <definedName name="bs_sva_ytd_qtr_fc_dec" localSheetId="11">'[46]Inputs - Qtrly Forecasts'!$C$73:$T$73</definedName>
    <definedName name="bs_sva_ytd_qtr_fc_dec" localSheetId="8">'[46]Inputs - Qtrly Forecasts'!$C$73:$T$73</definedName>
    <definedName name="bs_sva_ytd_qtr_fc_dec">#REF!</definedName>
    <definedName name="bs_sva_ytd_qtr_fc_mar" localSheetId="9">'[46]Inputs - Qtrly Forecasts'!$C$111:$T$111</definedName>
    <definedName name="bs_sva_ytd_qtr_fc_mar" localSheetId="10">'[46]Inputs - Qtrly Forecasts'!$C$111:$T$111</definedName>
    <definedName name="bs_sva_ytd_qtr_fc_mar" localSheetId="11">'[46]Inputs - Qtrly Forecasts'!$C$111:$T$111</definedName>
    <definedName name="bs_sva_ytd_qtr_fc_mar" localSheetId="8">'[46]Inputs - Qtrly Forecasts'!$C$111:$T$111</definedName>
    <definedName name="bs_sva_ytd_qtr_fc_mar">#REF!</definedName>
    <definedName name="bs_sva_ytd_qtr_fc_sept" localSheetId="9">'[46]Inputs - Qtrly Forecasts'!$C$35:$T$35</definedName>
    <definedName name="bs_sva_ytd_qtr_fc_sept" localSheetId="10">'[46]Inputs - Qtrly Forecasts'!$C$35:$T$35</definedName>
    <definedName name="bs_sva_ytd_qtr_fc_sept" localSheetId="11">'[46]Inputs - Qtrly Forecasts'!$C$35:$T$35</definedName>
    <definedName name="bs_sva_ytd_qtr_fc_sept" localSheetId="8">'[46]Inputs - Qtrly Forecasts'!$C$35:$T$35</definedName>
    <definedName name="bs_sva_ytd_qtr_fc_sept">#REF!</definedName>
    <definedName name="bs_tot_assets_act_ytd" localSheetId="9">'[46]Calcs - Act &amp; F''cast'!$C$730:$T$730</definedName>
    <definedName name="bs_tot_assets_act_ytd" localSheetId="10">'[46]Calcs - Act &amp; F''cast'!$C$730:$T$730</definedName>
    <definedName name="bs_tot_assets_act_ytd" localSheetId="11">'[46]Calcs - Act &amp; F''cast'!$C$730:$T$730</definedName>
    <definedName name="bs_tot_assets_act_ytd" localSheetId="8">'[46]Calcs - Act &amp; F''cast'!$C$730:$T$730</definedName>
    <definedName name="bs_tot_assets_act_ytd">#REF!</definedName>
    <definedName name="bs_tot_assets_bud_ytd" localSheetId="9">'[46]Calcs - Budget'!$C$730:$T$730</definedName>
    <definedName name="bs_tot_assets_bud_ytd" localSheetId="10">'[46]Calcs - Budget'!$C$730:$T$730</definedName>
    <definedName name="bs_tot_assets_bud_ytd" localSheetId="11">'[46]Calcs - Budget'!$C$730:$T$730</definedName>
    <definedName name="bs_tot_assets_bud_ytd" localSheetId="8">'[46]Calcs - Budget'!$C$730:$T$730</definedName>
    <definedName name="bs_tot_assets_bud_ytd">#REF!</definedName>
    <definedName name="bs_tot_assets_ex_csh_act_ytd" localSheetId="9">'[46]Calcs - Act &amp; F''cast'!$C$731:$T$731</definedName>
    <definedName name="bs_tot_assets_ex_csh_act_ytd" localSheetId="10">'[46]Calcs - Act &amp; F''cast'!$C$731:$T$731</definedName>
    <definedName name="bs_tot_assets_ex_csh_act_ytd" localSheetId="11">'[46]Calcs - Act &amp; F''cast'!$C$731:$T$731</definedName>
    <definedName name="bs_tot_assets_ex_csh_act_ytd" localSheetId="8">'[46]Calcs - Act &amp; F''cast'!$C$731:$T$731</definedName>
    <definedName name="bs_tot_assets_ex_csh_act_ytd">#REF!</definedName>
    <definedName name="bs_tot_assets_ex_csh_bud_ytd" localSheetId="9">'[46]Calcs - Budget'!$C$731:$T$731</definedName>
    <definedName name="bs_tot_assets_ex_csh_bud_ytd" localSheetId="10">'[46]Calcs - Budget'!$C$731:$T$731</definedName>
    <definedName name="bs_tot_assets_ex_csh_bud_ytd" localSheetId="11">'[46]Calcs - Budget'!$C$731:$T$731</definedName>
    <definedName name="bs_tot_assets_ex_csh_bud_ytd" localSheetId="8">'[46]Calcs - Budget'!$C$731:$T$731</definedName>
    <definedName name="bs_tot_assets_ex_csh_bud_ytd">#REF!</definedName>
    <definedName name="bs_tot_assets_ex_csh_hf" localSheetId="9">'[46]Inputs - Hist &amp; Future'!$C$565:$T$565</definedName>
    <definedName name="bs_tot_assets_ex_csh_hf" localSheetId="10">'[46]Inputs - Hist &amp; Future'!$C$565:$T$565</definedName>
    <definedName name="bs_tot_assets_ex_csh_hf" localSheetId="11">'[46]Inputs - Hist &amp; Future'!$C$565:$T$565</definedName>
    <definedName name="bs_tot_assets_ex_csh_hf" localSheetId="8">'[46]Inputs - Hist &amp; Future'!$C$565:$T$565</definedName>
    <definedName name="bs_tot_assets_ex_csh_hf">#REF!</definedName>
    <definedName name="bs_tot_assets_hf" localSheetId="9">'[46]Inputs - Hist &amp; Future'!$C$564:$T$564</definedName>
    <definedName name="bs_tot_assets_hf" localSheetId="10">'[46]Inputs - Hist &amp; Future'!$C$564:$T$564</definedName>
    <definedName name="bs_tot_assets_hf" localSheetId="11">'[46]Inputs - Hist &amp; Future'!$C$564:$T$564</definedName>
    <definedName name="bs_tot_assets_hf" localSheetId="8">'[46]Inputs - Hist &amp; Future'!$C$564:$T$564</definedName>
    <definedName name="bs_tot_assets_hf">#REF!</definedName>
    <definedName name="bs_tot_ca_act" localSheetId="9">'[46]Inputs - Act &amp; F''cast'!$C$316:$T$316</definedName>
    <definedName name="bs_tot_ca_act" localSheetId="10">'[46]Inputs - Act &amp; F''cast'!$C$316:$T$316</definedName>
    <definedName name="bs_tot_ca_act" localSheetId="11">'[46]Inputs - Act &amp; F''cast'!$C$316:$T$316</definedName>
    <definedName name="bs_tot_ca_act" localSheetId="8">'[46]Inputs - Act &amp; F''cast'!$C$316:$T$316</definedName>
    <definedName name="bs_tot_ca_act">#REF!</definedName>
    <definedName name="bs_tot_ca_act_ytd" localSheetId="9">'[46]Calcs - Act &amp; F''cast'!$C$316:$T$316</definedName>
    <definedName name="bs_tot_ca_act_ytd" localSheetId="10">'[46]Calcs - Act &amp; F''cast'!$C$316:$T$316</definedName>
    <definedName name="bs_tot_ca_act_ytd" localSheetId="11">'[46]Calcs - Act &amp; F''cast'!$C$316:$T$316</definedName>
    <definedName name="bs_tot_ca_act_ytd" localSheetId="8">'[46]Calcs - Act &amp; F''cast'!$C$316:$T$316</definedName>
    <definedName name="bs_tot_ca_act_ytd">#REF!</definedName>
    <definedName name="bs_tot_ca_bud" localSheetId="9">'[46]Inputs - Budget'!$C$316:$T$316</definedName>
    <definedName name="bs_tot_ca_bud" localSheetId="10">'[46]Inputs - Budget'!$C$316:$T$316</definedName>
    <definedName name="bs_tot_ca_bud" localSheetId="11">'[46]Inputs - Budget'!$C$316:$T$316</definedName>
    <definedName name="bs_tot_ca_bud" localSheetId="8">'[46]Inputs - Budget'!$C$316:$T$316</definedName>
    <definedName name="bs_tot_ca_bud">#REF!</definedName>
    <definedName name="bs_tot_ca_bud_ytd" localSheetId="9">'[46]Calcs - Budget'!$C$316:$T$316</definedName>
    <definedName name="bs_tot_ca_bud_ytd" localSheetId="10">'[46]Calcs - Budget'!$C$316:$T$316</definedName>
    <definedName name="bs_tot_ca_bud_ytd" localSheetId="11">'[46]Calcs - Budget'!$C$316:$T$316</definedName>
    <definedName name="bs_tot_ca_bud_ytd" localSheetId="8">'[46]Calcs - Budget'!$C$316:$T$316</definedName>
    <definedName name="bs_tot_ca_bud_ytd">#REF!</definedName>
    <definedName name="bs_tot_ca_hf" localSheetId="9">'[46]Inputs - Hist &amp; Future'!$C$316:$T$316</definedName>
    <definedName name="bs_tot_ca_hf" localSheetId="10">'[46]Inputs - Hist &amp; Future'!$C$316:$T$316</definedName>
    <definedName name="bs_tot_ca_hf" localSheetId="11">'[46]Inputs - Hist &amp; Future'!$C$316:$T$316</definedName>
    <definedName name="bs_tot_ca_hf" localSheetId="8">'[46]Inputs - Hist &amp; Future'!$C$316:$T$316</definedName>
    <definedName name="bs_tot_ca_hf">#REF!</definedName>
    <definedName name="bs_tot_cap_act_ytd" localSheetId="9">'[46]Calcs - Act &amp; F''cast'!$C$735:$T$735</definedName>
    <definedName name="bs_tot_cap_act_ytd" localSheetId="10">'[46]Calcs - Act &amp; F''cast'!$C$735:$T$735</definedName>
    <definedName name="bs_tot_cap_act_ytd" localSheetId="11">'[46]Calcs - Act &amp; F''cast'!$C$735:$T$735</definedName>
    <definedName name="bs_tot_cap_act_ytd" localSheetId="8">'[46]Calcs - Act &amp; F''cast'!$C$735:$T$735</definedName>
    <definedName name="bs_tot_cap_act_ytd">#REF!</definedName>
    <definedName name="bs_tot_cap_bud_ytd" localSheetId="9">'[46]Calcs - Budget'!$C$735:$T$735</definedName>
    <definedName name="bs_tot_cap_bud_ytd" localSheetId="10">'[46]Calcs - Budget'!$C$735:$T$735</definedName>
    <definedName name="bs_tot_cap_bud_ytd" localSheetId="11">'[46]Calcs - Budget'!$C$735:$T$735</definedName>
    <definedName name="bs_tot_cap_bud_ytd" localSheetId="8">'[46]Calcs - Budget'!$C$735:$T$735</definedName>
    <definedName name="bs_tot_cap_bud_ytd">#REF!</definedName>
    <definedName name="bs_tot_cap_ex_csh_act_ytd" localSheetId="9">'[46]Calcs - Act &amp; F''cast'!$C$736:$T$736</definedName>
    <definedName name="bs_tot_cap_ex_csh_act_ytd" localSheetId="10">'[46]Calcs - Act &amp; F''cast'!$C$736:$T$736</definedName>
    <definedName name="bs_tot_cap_ex_csh_act_ytd" localSheetId="11">'[46]Calcs - Act &amp; F''cast'!$C$736:$T$736</definedName>
    <definedName name="bs_tot_cap_ex_csh_act_ytd" localSheetId="8">'[46]Calcs - Act &amp; F''cast'!$C$736:$T$736</definedName>
    <definedName name="bs_tot_cap_ex_csh_act_ytd">#REF!</definedName>
    <definedName name="bs_tot_cap_ex_csh_bud_ytd" localSheetId="9">'[46]Calcs - Budget'!$C$736:$T$736</definedName>
    <definedName name="bs_tot_cap_ex_csh_bud_ytd" localSheetId="10">'[46]Calcs - Budget'!$C$736:$T$736</definedName>
    <definedName name="bs_tot_cap_ex_csh_bud_ytd" localSheetId="11">'[46]Calcs - Budget'!$C$736:$T$736</definedName>
    <definedName name="bs_tot_cap_ex_csh_bud_ytd" localSheetId="8">'[46]Calcs - Budget'!$C$736:$T$736</definedName>
    <definedName name="bs_tot_cap_ex_csh_bud_ytd">#REF!</definedName>
    <definedName name="bs_tot_cap_ex_csh_hf" localSheetId="9">'[46]Inputs - Hist &amp; Future'!$C$570:$T$570</definedName>
    <definedName name="bs_tot_cap_ex_csh_hf" localSheetId="10">'[46]Inputs - Hist &amp; Future'!$C$570:$T$570</definedName>
    <definedName name="bs_tot_cap_ex_csh_hf" localSheetId="11">'[46]Inputs - Hist &amp; Future'!$C$570:$T$570</definedName>
    <definedName name="bs_tot_cap_ex_csh_hf" localSheetId="8">'[46]Inputs - Hist &amp; Future'!$C$570:$T$570</definedName>
    <definedName name="bs_tot_cap_ex_csh_hf">#REF!</definedName>
    <definedName name="bs_tot_cap_ex_tax_bud_ytd" localSheetId="9">'[46]Calcs - Budget'!$C$737:$T$737</definedName>
    <definedName name="bs_tot_cap_ex_tax_bud_ytd" localSheetId="10">'[46]Calcs - Budget'!$C$737:$T$737</definedName>
    <definedName name="bs_tot_cap_ex_tax_bud_ytd" localSheetId="11">'[46]Calcs - Budget'!$C$737:$T$737</definedName>
    <definedName name="bs_tot_cap_ex_tax_bud_ytd" localSheetId="8">'[46]Calcs - Budget'!$C$737:$T$737</definedName>
    <definedName name="bs_tot_cap_ex_tax_bud_ytd">#REF!</definedName>
    <definedName name="bs_tot_cap_ex_tax_hf0" localSheetId="9">'[46]Inputs - Misc Fields'!$B$30</definedName>
    <definedName name="bs_tot_cap_ex_tax_hf0" localSheetId="10">'[46]Inputs - Misc Fields'!$B$30</definedName>
    <definedName name="bs_tot_cap_ex_tax_hf0" localSheetId="11">'[46]Inputs - Misc Fields'!$B$30</definedName>
    <definedName name="bs_tot_cap_ex_tax_hf0" localSheetId="8">'[46]Inputs - Misc Fields'!$B$30</definedName>
    <definedName name="bs_tot_cap_ex_tax_hf0">#REF!</definedName>
    <definedName name="bs_tot_cap_hf" localSheetId="9">'[46]Inputs - Hist &amp; Future'!$C$569:$T$569</definedName>
    <definedName name="bs_tot_cap_hf" localSheetId="10">'[46]Inputs - Hist &amp; Future'!$C$569:$T$569</definedName>
    <definedName name="bs_tot_cap_hf" localSheetId="11">'[46]Inputs - Hist &amp; Future'!$C$569:$T$569</definedName>
    <definedName name="bs_tot_cap_hf" localSheetId="8">'[46]Inputs - Hist &amp; Future'!$C$569:$T$569</definedName>
    <definedName name="bs_tot_cap_hf">#REF!</definedName>
    <definedName name="bs_tot_cap_hf0" localSheetId="9">'[46]Inputs - Misc Fields'!$B$29</definedName>
    <definedName name="bs_tot_cap_hf0" localSheetId="10">'[46]Inputs - Misc Fields'!$B$29</definedName>
    <definedName name="bs_tot_cap_hf0" localSheetId="11">'[46]Inputs - Misc Fields'!$B$29</definedName>
    <definedName name="bs_tot_cap_hf0" localSheetId="8">'[46]Inputs - Misc Fields'!$B$29</definedName>
    <definedName name="bs_tot_cap_hf0">#REF!</definedName>
    <definedName name="bs_tot_cl_act" localSheetId="9">'[46]Inputs - Act &amp; F''cast'!$C$329:$T$329</definedName>
    <definedName name="bs_tot_cl_act" localSheetId="10">'[46]Inputs - Act &amp; F''cast'!$C$329:$T$329</definedName>
    <definedName name="bs_tot_cl_act" localSheetId="11">'[46]Inputs - Act &amp; F''cast'!$C$329:$T$329</definedName>
    <definedName name="bs_tot_cl_act" localSheetId="8">'[46]Inputs - Act &amp; F''cast'!$C$329:$T$329</definedName>
    <definedName name="bs_tot_cl_act">#REF!</definedName>
    <definedName name="bs_tot_cl_act_ytd" localSheetId="9">'[46]Calcs - Act &amp; F''cast'!$C$329:$T$329</definedName>
    <definedName name="bs_tot_cl_act_ytd" localSheetId="10">'[46]Calcs - Act &amp; F''cast'!$C$329:$T$329</definedName>
    <definedName name="bs_tot_cl_act_ytd" localSheetId="11">'[46]Calcs - Act &amp; F''cast'!$C$329:$T$329</definedName>
    <definedName name="bs_tot_cl_act_ytd" localSheetId="8">'[46]Calcs - Act &amp; F''cast'!$C$329:$T$329</definedName>
    <definedName name="bs_tot_cl_act_ytd">#REF!</definedName>
    <definedName name="bs_tot_cl_bud" localSheetId="9">'[46]Inputs - Budget'!$C$329:$T$329</definedName>
    <definedName name="bs_tot_cl_bud" localSheetId="10">'[46]Inputs - Budget'!$C$329:$T$329</definedName>
    <definedName name="bs_tot_cl_bud" localSheetId="11">'[46]Inputs - Budget'!$C$329:$T$329</definedName>
    <definedName name="bs_tot_cl_bud" localSheetId="8">'[46]Inputs - Budget'!$C$329:$T$329</definedName>
    <definedName name="bs_tot_cl_bud">#REF!</definedName>
    <definedName name="bs_tot_cl_bud_ytd" localSheetId="9">'[46]Calcs - Budget'!$C$329:$T$329</definedName>
    <definedName name="bs_tot_cl_bud_ytd" localSheetId="10">'[46]Calcs - Budget'!$C$329:$T$329</definedName>
    <definedName name="bs_tot_cl_bud_ytd" localSheetId="11">'[46]Calcs - Budget'!$C$329:$T$329</definedName>
    <definedName name="bs_tot_cl_bud_ytd" localSheetId="8">'[46]Calcs - Budget'!$C$329:$T$329</definedName>
    <definedName name="bs_tot_cl_bud_ytd">#REF!</definedName>
    <definedName name="bs_tot_cl_hf" localSheetId="9">'[46]Inputs - Hist &amp; Future'!$C$329:$T$329</definedName>
    <definedName name="bs_tot_cl_hf" localSheetId="10">'[46]Inputs - Hist &amp; Future'!$C$329:$T$329</definedName>
    <definedName name="bs_tot_cl_hf" localSheetId="11">'[46]Inputs - Hist &amp; Future'!$C$329:$T$329</definedName>
    <definedName name="bs_tot_cl_hf" localSheetId="8">'[46]Inputs - Hist &amp; Future'!$C$329:$T$329</definedName>
    <definedName name="bs_tot_cl_hf">#REF!</definedName>
    <definedName name="bs_tot_liab_act_ytd" localSheetId="9">'[46]Calcs - Act &amp; F''cast'!$C$733:$T$733</definedName>
    <definedName name="bs_tot_liab_act_ytd" localSheetId="10">'[46]Calcs - Act &amp; F''cast'!$C$733:$T$733</definedName>
    <definedName name="bs_tot_liab_act_ytd" localSheetId="11">'[46]Calcs - Act &amp; F''cast'!$C$733:$T$733</definedName>
    <definedName name="bs_tot_liab_act_ytd" localSheetId="8">'[46]Calcs - Act &amp; F''cast'!$C$733:$T$733</definedName>
    <definedName name="bs_tot_liab_act_ytd">#REF!</definedName>
    <definedName name="bs_tot_liab_bud_ytd" localSheetId="9">'[46]Calcs - Budget'!$C$733:$T$733</definedName>
    <definedName name="bs_tot_liab_bud_ytd" localSheetId="10">'[46]Calcs - Budget'!$C$733:$T$733</definedName>
    <definedName name="bs_tot_liab_bud_ytd" localSheetId="11">'[46]Calcs - Budget'!$C$733:$T$733</definedName>
    <definedName name="bs_tot_liab_bud_ytd" localSheetId="8">'[46]Calcs - Budget'!$C$733:$T$733</definedName>
    <definedName name="bs_tot_liab_bud_ytd">#REF!</definedName>
    <definedName name="bs_tot_liab_ex_debt_act_ytd" localSheetId="9">'[46]Calcs - Act &amp; F''cast'!$C$734:$T$734</definedName>
    <definedName name="bs_tot_liab_ex_debt_act_ytd" localSheetId="10">'[46]Calcs - Act &amp; F''cast'!$C$734:$T$734</definedName>
    <definedName name="bs_tot_liab_ex_debt_act_ytd" localSheetId="11">'[46]Calcs - Act &amp; F''cast'!$C$734:$T$734</definedName>
    <definedName name="bs_tot_liab_ex_debt_act_ytd" localSheetId="8">'[46]Calcs - Act &amp; F''cast'!$C$734:$T$734</definedName>
    <definedName name="bs_tot_liab_ex_debt_act_ytd">#REF!</definedName>
    <definedName name="bs_tot_liab_ex_debt_bud_ytd" localSheetId="9">'[46]Calcs - Budget'!$C$734:$T$734</definedName>
    <definedName name="bs_tot_liab_ex_debt_bud_ytd" localSheetId="10">'[46]Calcs - Budget'!$C$734:$T$734</definedName>
    <definedName name="bs_tot_liab_ex_debt_bud_ytd" localSheetId="11">'[46]Calcs - Budget'!$C$734:$T$734</definedName>
    <definedName name="bs_tot_liab_ex_debt_bud_ytd" localSheetId="8">'[46]Calcs - Budget'!$C$734:$T$734</definedName>
    <definedName name="bs_tot_liab_ex_debt_bud_ytd">#REF!</definedName>
    <definedName name="bs_tot_liab_ex_debt_hf" localSheetId="9">'[46]Inputs - Hist &amp; Future'!$C$568:$T$568</definedName>
    <definedName name="bs_tot_liab_ex_debt_hf" localSheetId="10">'[46]Inputs - Hist &amp; Future'!$C$568:$T$568</definedName>
    <definedName name="bs_tot_liab_ex_debt_hf" localSheetId="11">'[46]Inputs - Hist &amp; Future'!$C$568:$T$568</definedName>
    <definedName name="bs_tot_liab_ex_debt_hf" localSheetId="8">'[46]Inputs - Hist &amp; Future'!$C$568:$T$568</definedName>
    <definedName name="bs_tot_liab_ex_debt_hf">#REF!</definedName>
    <definedName name="bs_tot_nca_act" localSheetId="9">'[46]Inputs - Act &amp; F''cast'!$C$321:$T$321</definedName>
    <definedName name="bs_tot_nca_act" localSheetId="10">'[46]Inputs - Act &amp; F''cast'!$C$321:$T$321</definedName>
    <definedName name="bs_tot_nca_act" localSheetId="11">'[46]Inputs - Act &amp; F''cast'!$C$321:$T$321</definedName>
    <definedName name="bs_tot_nca_act" localSheetId="8">'[46]Inputs - Act &amp; F''cast'!$C$321:$T$321</definedName>
    <definedName name="bs_tot_nca_act">#REF!</definedName>
    <definedName name="bs_tot_nca_act_ytd" localSheetId="9">'[46]Calcs - Act &amp; F''cast'!$C$321:$T$321</definedName>
    <definedName name="bs_tot_nca_act_ytd" localSheetId="10">'[46]Calcs - Act &amp; F''cast'!$C$321:$T$321</definedName>
    <definedName name="bs_tot_nca_act_ytd" localSheetId="11">'[46]Calcs - Act &amp; F''cast'!$C$321:$T$321</definedName>
    <definedName name="bs_tot_nca_act_ytd" localSheetId="8">'[46]Calcs - Act &amp; F''cast'!$C$321:$T$321</definedName>
    <definedName name="bs_tot_nca_act_ytd">#REF!</definedName>
    <definedName name="bs_tot_nca_bud" localSheetId="9">'[46]Inputs - Budget'!$C$321:$T$321</definedName>
    <definedName name="bs_tot_nca_bud" localSheetId="10">'[46]Inputs - Budget'!$C$321:$T$321</definedName>
    <definedName name="bs_tot_nca_bud" localSheetId="11">'[46]Inputs - Budget'!$C$321:$T$321</definedName>
    <definedName name="bs_tot_nca_bud" localSheetId="8">'[46]Inputs - Budget'!$C$321:$T$321</definedName>
    <definedName name="bs_tot_nca_bud">#REF!</definedName>
    <definedName name="bs_tot_nca_bud_ytd" localSheetId="9">'[46]Calcs - Budget'!$C$321:$T$321</definedName>
    <definedName name="bs_tot_nca_bud_ytd" localSheetId="10">'[46]Calcs - Budget'!$C$321:$T$321</definedName>
    <definedName name="bs_tot_nca_bud_ytd" localSheetId="11">'[46]Calcs - Budget'!$C$321:$T$321</definedName>
    <definedName name="bs_tot_nca_bud_ytd" localSheetId="8">'[46]Calcs - Budget'!$C$321:$T$321</definedName>
    <definedName name="bs_tot_nca_bud_ytd">#REF!</definedName>
    <definedName name="bs_tot_nca_hf" localSheetId="9">'[46]Inputs - Hist &amp; Future'!$C$321:$T$321</definedName>
    <definedName name="bs_tot_nca_hf" localSheetId="10">'[46]Inputs - Hist &amp; Future'!$C$321:$T$321</definedName>
    <definedName name="bs_tot_nca_hf" localSheetId="11">'[46]Inputs - Hist &amp; Future'!$C$321:$T$321</definedName>
    <definedName name="bs_tot_nca_hf" localSheetId="8">'[46]Inputs - Hist &amp; Future'!$C$321:$T$321</definedName>
    <definedName name="bs_tot_nca_hf">#REF!</definedName>
    <definedName name="bs_tot_ncl_act" localSheetId="9">'[46]Inputs - Act &amp; F''cast'!$C$335:$T$335</definedName>
    <definedName name="bs_tot_ncl_act" localSheetId="10">'[46]Inputs - Act &amp; F''cast'!$C$335:$T$335</definedName>
    <definedName name="bs_tot_ncl_act" localSheetId="11">'[46]Inputs - Act &amp; F''cast'!$C$335:$T$335</definedName>
    <definedName name="bs_tot_ncl_act" localSheetId="8">'[46]Inputs - Act &amp; F''cast'!$C$335:$T$335</definedName>
    <definedName name="bs_tot_ncl_act">#REF!</definedName>
    <definedName name="bs_tot_ncl_act_ytd" localSheetId="9">'[46]Calcs - Act &amp; F''cast'!$C$335:$T$335</definedName>
    <definedName name="bs_tot_ncl_act_ytd" localSheetId="10">'[46]Calcs - Act &amp; F''cast'!$C$335:$T$335</definedName>
    <definedName name="bs_tot_ncl_act_ytd" localSheetId="11">'[46]Calcs - Act &amp; F''cast'!$C$335:$T$335</definedName>
    <definedName name="bs_tot_ncl_act_ytd" localSheetId="8">'[46]Calcs - Act &amp; F''cast'!$C$335:$T$335</definedName>
    <definedName name="bs_tot_ncl_act_ytd">#REF!</definedName>
    <definedName name="bs_tot_ncl_bud" localSheetId="9">'[46]Inputs - Budget'!$C$335:$T$335</definedName>
    <definedName name="bs_tot_ncl_bud" localSheetId="10">'[46]Inputs - Budget'!$C$335:$T$335</definedName>
    <definedName name="bs_tot_ncl_bud" localSheetId="11">'[46]Inputs - Budget'!$C$335:$T$335</definedName>
    <definedName name="bs_tot_ncl_bud" localSheetId="8">'[46]Inputs - Budget'!$C$335:$T$335</definedName>
    <definedName name="bs_tot_ncl_bud">#REF!</definedName>
    <definedName name="bs_tot_ncl_bud_ytd" localSheetId="9">'[46]Calcs - Budget'!$C$335:$T$335</definedName>
    <definedName name="bs_tot_ncl_bud_ytd" localSheetId="10">'[46]Calcs - Budget'!$C$335:$T$335</definedName>
    <definedName name="bs_tot_ncl_bud_ytd" localSheetId="11">'[46]Calcs - Budget'!$C$335:$T$335</definedName>
    <definedName name="bs_tot_ncl_bud_ytd" localSheetId="8">'[46]Calcs - Budget'!$C$335:$T$335</definedName>
    <definedName name="bs_tot_ncl_bud_ytd">#REF!</definedName>
    <definedName name="bs_tot_ncl_hf" localSheetId="9">'[46]Inputs - Hist &amp; Future'!$C$335:$T$335</definedName>
    <definedName name="bs_tot_ncl_hf" localSheetId="10">'[46]Inputs - Hist &amp; Future'!$C$335:$T$335</definedName>
    <definedName name="bs_tot_ncl_hf" localSheetId="11">'[46]Inputs - Hist &amp; Future'!$C$335:$T$335</definedName>
    <definedName name="bs_tot_ncl_hf" localSheetId="8">'[46]Inputs - Hist &amp; Future'!$C$335:$T$335</definedName>
    <definedName name="bs_tot_ncl_hf">#REF!</definedName>
    <definedName name="bsa_ass_box1">#REF!</definedName>
    <definedName name="bsa_ass_box2">#REF!</definedName>
    <definedName name="bsa_ass_box3">#REF!</definedName>
    <definedName name="bsa_ass_top">#REF!</definedName>
    <definedName name="BSA_BOX1">#REF!</definedName>
    <definedName name="BSA_BOX2">#REF!</definedName>
    <definedName name="BSA_BOX3">#REF!</definedName>
    <definedName name="BSANAL_ASS_STICK0">#REF!</definedName>
    <definedName name="BSANAL_ASS_TICK0">#REF!</definedName>
    <definedName name="BSANAL_STICK0">#REF!</definedName>
    <definedName name="BSANAL_TICK0">#REF!</definedName>
    <definedName name="bsatop">#REF!</definedName>
    <definedName name="bscf" localSheetId="9">[87]Genentech!#REF!</definedName>
    <definedName name="bscf" localSheetId="10">[87]Genentech!#REF!</definedName>
    <definedName name="bscf" localSheetId="11">[87]Genentech!#REF!</definedName>
    <definedName name="bscf" localSheetId="8">[87]Genentech!#REF!</definedName>
    <definedName name="bscf">#REF!</definedName>
    <definedName name="bscreen" localSheetId="9">#REF!</definedName>
    <definedName name="bscreen" localSheetId="16">#REF!</definedName>
    <definedName name="bscreen" localSheetId="7">#REF!</definedName>
    <definedName name="bscreen" localSheetId="6">#REF!</definedName>
    <definedName name="bscreen">#REF!</definedName>
    <definedName name="BSCUBE" localSheetId="9">'[51]Control Sheet'!$C$6</definedName>
    <definedName name="BSCUBE" localSheetId="10">'[51]Control Sheet'!$C$6</definedName>
    <definedName name="BSCUBE" localSheetId="11">'[51]Control Sheet'!$C$6</definedName>
    <definedName name="BSCUBE" localSheetId="8">'[51]Control Sheet'!$C$6</definedName>
    <definedName name="BSCUBE">#REF!</definedName>
    <definedName name="BSD_BOX1">#REF!</definedName>
    <definedName name="BSD_BOX2">#REF!</definedName>
    <definedName name="BSD_BOX3">#REF!</definedName>
    <definedName name="BSDATA_STICK0">#REF!</definedName>
    <definedName name="BSDATA_TICK0">#REF!</definedName>
    <definedName name="BSGraphs">#REF!</definedName>
    <definedName name="BskyB_NonE00">#REF!</definedName>
    <definedName name="BSkyB1996">#REF!</definedName>
    <definedName name="BSkyB1997">#REF!</definedName>
    <definedName name="BSkyB1998">#REF!</definedName>
    <definedName name="BSkyB1999">#REF!</definedName>
    <definedName name="BSkyB2000">#REF!</definedName>
    <definedName name="BSkyB2001">#REF!</definedName>
    <definedName name="BSMethod">2</definedName>
    <definedName name="BSMinorities">#REF!</definedName>
    <definedName name="bstop">#REF!</definedName>
    <definedName name="Bthal" hidden="1">#REF!</definedName>
    <definedName name="bthal123" localSheetId="9" hidden="1">[88]Comparison!#REF!</definedName>
    <definedName name="bthal123" hidden="1">#REF!</definedName>
    <definedName name="bud_version" localSheetId="9">'[46]Inputs - Misc Fields'!$B$8</definedName>
    <definedName name="bud_version" localSheetId="10">'[46]Inputs - Misc Fields'!$B$8</definedName>
    <definedName name="bud_version" localSheetId="11">'[46]Inputs - Misc Fields'!$B$8</definedName>
    <definedName name="bud_version" localSheetId="8">'[46]Inputs - Misc Fields'!$B$8</definedName>
    <definedName name="bud_version">#REF!</definedName>
    <definedName name="budbeg" localSheetId="9">[89]Data!$J$1</definedName>
    <definedName name="budbeg" localSheetId="10">[89]Data!$J$1</definedName>
    <definedName name="budbeg" localSheetId="11">[89]Data!$J$1</definedName>
    <definedName name="budbeg" localSheetId="8">[89]Data!$J$1</definedName>
    <definedName name="budbeg">#REF!</definedName>
    <definedName name="buddata" localSheetId="9">[89]Data!$J$1:$L$122</definedName>
    <definedName name="buddata" localSheetId="10">[89]Data!$J$1:$L$122</definedName>
    <definedName name="buddata" localSheetId="11">[89]Data!$J$1:$L$122</definedName>
    <definedName name="buddata" localSheetId="8">[89]Data!$J$1:$L$122</definedName>
    <definedName name="buddata">#REF!</definedName>
    <definedName name="bUp">#N/A</definedName>
    <definedName name="bus_prt_menu" localSheetId="9">'[46]Menu Option Tables'!$E$34:$E$37</definedName>
    <definedName name="bus_prt_menu" localSheetId="10">'[46]Menu Option Tables'!$E$34:$E$37</definedName>
    <definedName name="bus_prt_menu" localSheetId="11">'[46]Menu Option Tables'!$E$34:$E$37</definedName>
    <definedName name="bus_prt_menu" localSheetId="8">'[46]Menu Option Tables'!$E$34:$E$37</definedName>
    <definedName name="bus_prt_menu">#REF!</definedName>
    <definedName name="bus_prt_seln" localSheetId="9">'[46]Menu Option Tables'!$E$31</definedName>
    <definedName name="bus_prt_seln" localSheetId="10">'[46]Menu Option Tables'!$E$31</definedName>
    <definedName name="bus_prt_seln" localSheetId="11">'[46]Menu Option Tables'!$E$31</definedName>
    <definedName name="bus_prt_seln" localSheetId="8">'[46]Menu Option Tables'!$E$31</definedName>
    <definedName name="bus_prt_seln">#REF!</definedName>
    <definedName name="bus_view_menu" localSheetId="9">'[46]Menu Option Tables'!$E$8:$E$11</definedName>
    <definedName name="bus_view_menu" localSheetId="10">'[46]Menu Option Tables'!$E$8:$E$11</definedName>
    <definedName name="bus_view_menu" localSheetId="11">'[46]Menu Option Tables'!$E$8:$E$11</definedName>
    <definedName name="bus_view_menu" localSheetId="8">'[46]Menu Option Tables'!$E$8:$E$11</definedName>
    <definedName name="bus_view_menu">#REF!</definedName>
    <definedName name="bus_view_seln" localSheetId="9">'[46]Menu Option Tables'!$E$5</definedName>
    <definedName name="bus_view_seln" localSheetId="10">'[46]Menu Option Tables'!$E$5</definedName>
    <definedName name="bus_view_seln" localSheetId="11">'[46]Menu Option Tables'!$E$5</definedName>
    <definedName name="bus_view_seln" localSheetId="8">'[46]Menu Option Tables'!$E$5</definedName>
    <definedName name="bus_view_seln">#REF!</definedName>
    <definedName name="BVPS">#REF!</definedName>
    <definedName name="by_acctcat" localSheetId="9">#REF!</definedName>
    <definedName name="by_acctcat" localSheetId="16">#REF!</definedName>
    <definedName name="by_acctcat" localSheetId="7">#REF!</definedName>
    <definedName name="by_acctcat" localSheetId="6">#REF!</definedName>
    <definedName name="by_acctcat">#REF!</definedName>
    <definedName name="by_lau" localSheetId="9">#REF!</definedName>
    <definedName name="by_lau" localSheetId="16">#REF!</definedName>
    <definedName name="by_lau" localSheetId="7">#REF!</definedName>
    <definedName name="by_lau" localSheetId="6">#REF!</definedName>
    <definedName name="by_lau">#REF!</definedName>
    <definedName name="c_acctg" localSheetId="9">'[43]Quick Buyer Info'!$E$38</definedName>
    <definedName name="c_acctg">#REF!</definedName>
    <definedName name="c_be_check1" localSheetId="9">'[43]Quick Merge'!$H$86</definedName>
    <definedName name="c_be_check1">#REF!</definedName>
    <definedName name="c_be_check2" localSheetId="9">'[43]Quick Merge'!$I$86</definedName>
    <definedName name="c_be_check2">#REF!</definedName>
    <definedName name="c_be1" localSheetId="9">'[43]Quick Merge'!$H$88</definedName>
    <definedName name="c_be1">#REF!</definedName>
    <definedName name="c_be2" localSheetId="9">'[43]Quick Merge'!$I$88</definedName>
    <definedName name="c_be2">#REF!</definedName>
    <definedName name="c_Closing.Date.Acq" localSheetId="9">'[43]Model Assumptions'!$C$22</definedName>
    <definedName name="c_Closing.Date.Acq">#REF!</definedName>
    <definedName name="c_Closing.Date.Tar" localSheetId="9">'[43]Model Assumptions'!$C$43</definedName>
    <definedName name="c_Closing.Date.Tar">#REF!</definedName>
    <definedName name="c_Closing.Month.Acq" localSheetId="9">'[43]Model Assumptions'!$C$35</definedName>
    <definedName name="c_Closing.Month.Acq">#REF!</definedName>
    <definedName name="c_Closing.Month.Tar" localSheetId="9">'[43]Model Assumptions'!$C$58</definedName>
    <definedName name="c_Closing.Month.Tar">#REF!</definedName>
    <definedName name="c_date">'[78]Print Controls'!#REF!</definedName>
    <definedName name="c_dateswitch">#REF!</definedName>
    <definedName name="C_inv">'[39]C-Data'!$E$62</definedName>
    <definedName name="c_lbo_irr" localSheetId="9">'[43]LBO Summary'!$V$32</definedName>
    <definedName name="c_lbo_irr">#REF!</definedName>
    <definedName name="C_minint">'[39]C-Data'!$E$66</definedName>
    <definedName name="c_Month.Acq" localSheetId="9">'[43]Model Assumptions'!$C$36</definedName>
    <definedName name="c_Month.Acq">#REF!</definedName>
    <definedName name="c_Month.Tar" localSheetId="9">'[43]Model Assumptions'!$C$59</definedName>
    <definedName name="c_Month.Tar">#REF!</definedName>
    <definedName name="c_OffsetFactor" localSheetId="9">'[43]Model Assumptions'!#REF!</definedName>
    <definedName name="c_OffsetFactor">#REF!</definedName>
    <definedName name="c_one_inv_move_act" localSheetId="9">'[46]Calcs - Act &amp; F''cast'!$C$554:$T$554</definedName>
    <definedName name="c_one_inv_move_act" localSheetId="10">'[46]Calcs - Act &amp; F''cast'!$C$554:$T$554</definedName>
    <definedName name="c_one_inv_move_act" localSheetId="11">'[46]Calcs - Act &amp; F''cast'!$C$554:$T$554</definedName>
    <definedName name="c_one_inv_move_act" localSheetId="8">'[46]Calcs - Act &amp; F''cast'!$C$554:$T$554</definedName>
    <definedName name="c_one_inv_move_act">#REF!</definedName>
    <definedName name="c_one_inv_move_act_ytd" localSheetId="9">'[46]Calcs - Act &amp; F''cast'!$C$679:$T$679</definedName>
    <definedName name="c_one_inv_move_act_ytd" localSheetId="10">'[46]Calcs - Act &amp; F''cast'!$C$679:$T$679</definedName>
    <definedName name="c_one_inv_move_act_ytd" localSheetId="11">'[46]Calcs - Act &amp; F''cast'!$C$679:$T$679</definedName>
    <definedName name="c_one_inv_move_act_ytd" localSheetId="8">'[46]Calcs - Act &amp; F''cast'!$C$679:$T$679</definedName>
    <definedName name="c_one_inv_move_act_ytd">#REF!</definedName>
    <definedName name="c_one_inv_move_bud" localSheetId="9">'[46]Calcs - Budget'!$C$554:$T$554</definedName>
    <definedName name="c_one_inv_move_bud" localSheetId="10">'[46]Calcs - Budget'!$C$554:$T$554</definedName>
    <definedName name="c_one_inv_move_bud" localSheetId="11">'[46]Calcs - Budget'!$C$554:$T$554</definedName>
    <definedName name="c_one_inv_move_bud" localSheetId="8">'[46]Calcs - Budget'!$C$554:$T$554</definedName>
    <definedName name="c_one_inv_move_bud">#REF!</definedName>
    <definedName name="c_one_inv_move_bud_ytd" localSheetId="9">'[46]Calcs - Budget'!$C$679:$T$679</definedName>
    <definedName name="c_one_inv_move_bud_ytd" localSheetId="10">'[46]Calcs - Budget'!$C$679:$T$679</definedName>
    <definedName name="c_one_inv_move_bud_ytd" localSheetId="11">'[46]Calcs - Budget'!$C$679:$T$679</definedName>
    <definedName name="c_one_inv_move_bud_ytd" localSheetId="8">'[46]Calcs - Budget'!$C$679:$T$679</definedName>
    <definedName name="c_one_inv_move_bud_ytd">#REF!</definedName>
    <definedName name="c_one_inv_move_hf" localSheetId="9">'[46]Inputs - Hist &amp; Future'!$C$512:$T$512</definedName>
    <definedName name="c_one_inv_move_hf" localSheetId="10">'[46]Inputs - Hist &amp; Future'!$C$512:$T$512</definedName>
    <definedName name="c_one_inv_move_hf" localSheetId="11">'[46]Inputs - Hist &amp; Future'!$C$512:$T$512</definedName>
    <definedName name="c_one_inv_move_hf" localSheetId="8">'[46]Inputs - Hist &amp; Future'!$C$512:$T$512</definedName>
    <definedName name="c_one_inv_move_hf">#REF!</definedName>
    <definedName name="c_one_op_act" localSheetId="9">'[46]Calcs - Act &amp; F''cast'!$C$551:$T$551</definedName>
    <definedName name="c_one_op_act" localSheetId="10">'[46]Calcs - Act &amp; F''cast'!$C$551:$T$551</definedName>
    <definedName name="c_one_op_act" localSheetId="11">'[46]Calcs - Act &amp; F''cast'!$C$551:$T$551</definedName>
    <definedName name="c_one_op_act" localSheetId="8">'[46]Calcs - Act &amp; F''cast'!$C$551:$T$551</definedName>
    <definedName name="c_one_op_act">#REF!</definedName>
    <definedName name="c_one_op_act_ytd" localSheetId="9">'[46]Calcs - Act &amp; F''cast'!$C$676:$T$676</definedName>
    <definedName name="c_one_op_act_ytd" localSheetId="10">'[46]Calcs - Act &amp; F''cast'!$C$676:$T$676</definedName>
    <definedName name="c_one_op_act_ytd" localSheetId="11">'[46]Calcs - Act &amp; F''cast'!$C$676:$T$676</definedName>
    <definedName name="c_one_op_act_ytd" localSheetId="8">'[46]Calcs - Act &amp; F''cast'!$C$676:$T$676</definedName>
    <definedName name="c_one_op_act_ytd">#REF!</definedName>
    <definedName name="c_one_op_bud" localSheetId="9">'[46]Calcs - Budget'!$C$551:$T$551</definedName>
    <definedName name="c_one_op_bud" localSheetId="10">'[46]Calcs - Budget'!$C$551:$T$551</definedName>
    <definedName name="c_one_op_bud" localSheetId="11">'[46]Calcs - Budget'!$C$551:$T$551</definedName>
    <definedName name="c_one_op_bud" localSheetId="8">'[46]Calcs - Budget'!$C$551:$T$551</definedName>
    <definedName name="c_one_op_bud">#REF!</definedName>
    <definedName name="c_one_op_bud_ytd" localSheetId="9">'[46]Calcs - Budget'!$C$676:$T$676</definedName>
    <definedName name="c_one_op_bud_ytd" localSheetId="10">'[46]Calcs - Budget'!$C$676:$T$676</definedName>
    <definedName name="c_one_op_bud_ytd" localSheetId="11">'[46]Calcs - Budget'!$C$676:$T$676</definedName>
    <definedName name="c_one_op_bud_ytd" localSheetId="8">'[46]Calcs - Budget'!$C$676:$T$676</definedName>
    <definedName name="c_one_op_bud_ytd">#REF!</definedName>
    <definedName name="c_one_op_hf" localSheetId="9">'[46]Inputs - Hist &amp; Future'!$C$509:$T$509</definedName>
    <definedName name="c_one_op_hf" localSheetId="10">'[46]Inputs - Hist &amp; Future'!$C$509:$T$509</definedName>
    <definedName name="c_one_op_hf" localSheetId="11">'[46]Inputs - Hist &amp; Future'!$C$509:$T$509</definedName>
    <definedName name="c_one_op_hf" localSheetId="8">'[46]Inputs - Hist &amp; Future'!$C$509:$T$509</definedName>
    <definedName name="c_one_op_hf">#REF!</definedName>
    <definedName name="c_one_op_ox_act" localSheetId="9">'[46]Calcs - Act &amp; F''cast'!$C$580:$T$580</definedName>
    <definedName name="c_one_op_ox_act" localSheetId="10">'[46]Calcs - Act &amp; F''cast'!$C$580:$T$580</definedName>
    <definedName name="c_one_op_ox_act" localSheetId="11">'[46]Calcs - Act &amp; F''cast'!$C$580:$T$580</definedName>
    <definedName name="c_one_op_ox_act" localSheetId="8">'[46]Calcs - Act &amp; F''cast'!$C$580:$T$580</definedName>
    <definedName name="c_one_op_ox_act">#REF!</definedName>
    <definedName name="c_one_op_ox_act_ytd" localSheetId="9">'[46]Calcs - Act &amp; F''cast'!$C$705:$T$705</definedName>
    <definedName name="c_one_op_ox_act_ytd" localSheetId="10">'[46]Calcs - Act &amp; F''cast'!$C$705:$T$705</definedName>
    <definedName name="c_one_op_ox_act_ytd" localSheetId="11">'[46]Calcs - Act &amp; F''cast'!$C$705:$T$705</definedName>
    <definedName name="c_one_op_ox_act_ytd" localSheetId="8">'[46]Calcs - Act &amp; F''cast'!$C$705:$T$705</definedName>
    <definedName name="c_one_op_ox_act_ytd">#REF!</definedName>
    <definedName name="c_one_op_ox_bud" localSheetId="9">'[46]Calcs - Budget'!$C$580:$T$580</definedName>
    <definedName name="c_one_op_ox_bud" localSheetId="10">'[46]Calcs - Budget'!$C$580:$T$580</definedName>
    <definedName name="c_one_op_ox_bud" localSheetId="11">'[46]Calcs - Budget'!$C$580:$T$580</definedName>
    <definedName name="c_one_op_ox_bud" localSheetId="8">'[46]Calcs - Budget'!$C$580:$T$580</definedName>
    <definedName name="c_one_op_ox_bud">#REF!</definedName>
    <definedName name="c_one_op_ox_bud_ytd" localSheetId="9">'[46]Calcs - Budget'!$C$705:$T$705</definedName>
    <definedName name="c_one_op_ox_bud_ytd" localSheetId="10">'[46]Calcs - Budget'!$C$705:$T$705</definedName>
    <definedName name="c_one_op_ox_bud_ytd" localSheetId="11">'[46]Calcs - Budget'!$C$705:$T$705</definedName>
    <definedName name="c_one_op_ox_bud_ytd" localSheetId="8">'[46]Calcs - Budget'!$C$705:$T$705</definedName>
    <definedName name="c_one_op_ox_bud_ytd">#REF!</definedName>
    <definedName name="c_one_op_ox_hf" localSheetId="9">'[46]Inputs - Hist &amp; Future'!$C$538:$T$538</definedName>
    <definedName name="c_one_op_ox_hf" localSheetId="10">'[46]Inputs - Hist &amp; Future'!$C$538:$T$538</definedName>
    <definedName name="c_one_op_ox_hf" localSheetId="11">'[46]Inputs - Hist &amp; Future'!$C$538:$T$538</definedName>
    <definedName name="c_one_op_ox_hf" localSheetId="8">'[46]Inputs - Hist &amp; Future'!$C$538:$T$538</definedName>
    <definedName name="c_one_op_ox_hf">#REF!</definedName>
    <definedName name="c_one_op_ox_qtr_fc_dec" localSheetId="9">'[46]Inputs - Qtrly Forecasts'!$C$60:$T$60</definedName>
    <definedName name="c_one_op_ox_qtr_fc_dec" localSheetId="10">'[46]Inputs - Qtrly Forecasts'!$C$60:$T$60</definedName>
    <definedName name="c_one_op_ox_qtr_fc_dec" localSheetId="11">'[46]Inputs - Qtrly Forecasts'!$C$60:$T$60</definedName>
    <definedName name="c_one_op_ox_qtr_fc_dec" localSheetId="8">'[46]Inputs - Qtrly Forecasts'!$C$60:$T$60</definedName>
    <definedName name="c_one_op_ox_qtr_fc_dec">#REF!</definedName>
    <definedName name="c_one_op_ox_qtr_fc_dec_ytd" localSheetId="9">'[46]Calcs - Qtrly Forecasts'!$C$68:$T$68</definedName>
    <definedName name="c_one_op_ox_qtr_fc_dec_ytd" localSheetId="10">'[46]Calcs - Qtrly Forecasts'!$C$68:$T$68</definedName>
    <definedName name="c_one_op_ox_qtr_fc_dec_ytd" localSheetId="11">'[46]Calcs - Qtrly Forecasts'!$C$68:$T$68</definedName>
    <definedName name="c_one_op_ox_qtr_fc_dec_ytd" localSheetId="8">'[46]Calcs - Qtrly Forecasts'!$C$68:$T$68</definedName>
    <definedName name="c_one_op_ox_qtr_fc_dec_ytd">#REF!</definedName>
    <definedName name="c_one_op_ox_qtr_fc_mar" localSheetId="9">'[46]Inputs - Qtrly Forecasts'!$C$98:$T$98</definedName>
    <definedName name="c_one_op_ox_qtr_fc_mar" localSheetId="10">'[46]Inputs - Qtrly Forecasts'!$C$98:$T$98</definedName>
    <definedName name="c_one_op_ox_qtr_fc_mar" localSheetId="11">'[46]Inputs - Qtrly Forecasts'!$C$98:$T$98</definedName>
    <definedName name="c_one_op_ox_qtr_fc_mar" localSheetId="8">'[46]Inputs - Qtrly Forecasts'!$C$98:$T$98</definedName>
    <definedName name="c_one_op_ox_qtr_fc_mar">#REF!</definedName>
    <definedName name="c_one_op_ox_qtr_fc_mar_ytd" localSheetId="9">'[46]Calcs - Qtrly Forecasts'!$C$105:$T$105</definedName>
    <definedName name="c_one_op_ox_qtr_fc_mar_ytd" localSheetId="10">'[46]Calcs - Qtrly Forecasts'!$C$105:$T$105</definedName>
    <definedName name="c_one_op_ox_qtr_fc_mar_ytd" localSheetId="11">'[46]Calcs - Qtrly Forecasts'!$C$105:$T$105</definedName>
    <definedName name="c_one_op_ox_qtr_fc_mar_ytd" localSheetId="8">'[46]Calcs - Qtrly Forecasts'!$C$105:$T$105</definedName>
    <definedName name="c_one_op_ox_qtr_fc_mar_ytd">#REF!</definedName>
    <definedName name="c_one_op_ox_qtr_fc_sept" localSheetId="9">'[46]Inputs - Qtrly Forecasts'!$C$22:$T$22</definedName>
    <definedName name="c_one_op_ox_qtr_fc_sept" localSheetId="10">'[46]Inputs - Qtrly Forecasts'!$C$22:$T$22</definedName>
    <definedName name="c_one_op_ox_qtr_fc_sept" localSheetId="11">'[46]Inputs - Qtrly Forecasts'!$C$22:$T$22</definedName>
    <definedName name="c_one_op_ox_qtr_fc_sept" localSheetId="8">'[46]Inputs - Qtrly Forecasts'!$C$22:$T$22</definedName>
    <definedName name="c_one_op_ox_qtr_fc_sept">#REF!</definedName>
    <definedName name="c_one_op_ox_qtr_fc_sept_ytd" localSheetId="9">'[46]Calcs - Qtrly Forecasts'!$C$31:$T$31</definedName>
    <definedName name="c_one_op_ox_qtr_fc_sept_ytd" localSheetId="10">'[46]Calcs - Qtrly Forecasts'!$C$31:$T$31</definedName>
    <definedName name="c_one_op_ox_qtr_fc_sept_ytd" localSheetId="11">'[46]Calcs - Qtrly Forecasts'!$C$31:$T$31</definedName>
    <definedName name="c_one_op_ox_qtr_fc_sept_ytd" localSheetId="8">'[46]Calcs - Qtrly Forecasts'!$C$31:$T$31</definedName>
    <definedName name="c_one_op_ox_qtr_fc_sept_ytd">#REF!</definedName>
    <definedName name="c_one_oxide_act" localSheetId="9">'[46]Calcs - Act &amp; F''cast'!$C$553:$T$553</definedName>
    <definedName name="c_one_oxide_act" localSheetId="10">'[46]Calcs - Act &amp; F''cast'!$C$553:$T$553</definedName>
    <definedName name="c_one_oxide_act" localSheetId="11">'[46]Calcs - Act &amp; F''cast'!$C$553:$T$553</definedName>
    <definedName name="c_one_oxide_act" localSheetId="8">'[46]Calcs - Act &amp; F''cast'!$C$553:$T$553</definedName>
    <definedName name="c_one_oxide_act">#REF!</definedName>
    <definedName name="c_one_oxide_act_ytd" localSheetId="9">'[46]Calcs - Act &amp; F''cast'!$C$678:$T$678</definedName>
    <definedName name="c_one_oxide_act_ytd" localSheetId="10">'[46]Calcs - Act &amp; F''cast'!$C$678:$T$678</definedName>
    <definedName name="c_one_oxide_act_ytd" localSheetId="11">'[46]Calcs - Act &amp; F''cast'!$C$678:$T$678</definedName>
    <definedName name="c_one_oxide_act_ytd" localSheetId="8">'[46]Calcs - Act &amp; F''cast'!$C$678:$T$678</definedName>
    <definedName name="c_one_oxide_act_ytd">#REF!</definedName>
    <definedName name="c_one_oxide_bud" localSheetId="9">'[46]Calcs - Budget'!$C$553:$T$553</definedName>
    <definedName name="c_one_oxide_bud" localSheetId="10">'[46]Calcs - Budget'!$C$553:$T$553</definedName>
    <definedName name="c_one_oxide_bud" localSheetId="11">'[46]Calcs - Budget'!$C$553:$T$553</definedName>
    <definedName name="c_one_oxide_bud" localSheetId="8">'[46]Calcs - Budget'!$C$553:$T$553</definedName>
    <definedName name="c_one_oxide_bud">#REF!</definedName>
    <definedName name="c_one_oxide_bud_ytd" localSheetId="9">'[46]Calcs - Budget'!$C$678:$T$678</definedName>
    <definedName name="c_one_oxide_bud_ytd" localSheetId="10">'[46]Calcs - Budget'!$C$678:$T$678</definedName>
    <definedName name="c_one_oxide_bud_ytd" localSheetId="11">'[46]Calcs - Budget'!$C$678:$T$678</definedName>
    <definedName name="c_one_oxide_bud_ytd" localSheetId="8">'[46]Calcs - Budget'!$C$678:$T$678</definedName>
    <definedName name="c_one_oxide_bud_ytd">#REF!</definedName>
    <definedName name="c_one_oxide_hf" localSheetId="9">'[46]Inputs - Hist &amp; Future'!$C$511:$T$511</definedName>
    <definedName name="c_one_oxide_hf" localSheetId="10">'[46]Inputs - Hist &amp; Future'!$C$511:$T$511</definedName>
    <definedName name="c_one_oxide_hf" localSheetId="11">'[46]Inputs - Hist &amp; Future'!$C$511:$T$511</definedName>
    <definedName name="c_one_oxide_hf" localSheetId="8">'[46]Inputs - Hist &amp; Future'!$C$511:$T$511</definedName>
    <definedName name="c_one_oxide_hf">#REF!</definedName>
    <definedName name="c_one_tcrc_ship_act" localSheetId="9">'[46]Calcs - Act &amp; F''cast'!$C$581:$T$581</definedName>
    <definedName name="c_one_tcrc_ship_act" localSheetId="10">'[46]Calcs - Act &amp; F''cast'!$C$581:$T$581</definedName>
    <definedName name="c_one_tcrc_ship_act" localSheetId="11">'[46]Calcs - Act &amp; F''cast'!$C$581:$T$581</definedName>
    <definedName name="c_one_tcrc_ship_act" localSheetId="8">'[46]Calcs - Act &amp; F''cast'!$C$581:$T$581</definedName>
    <definedName name="c_one_tcrc_ship_act">#REF!</definedName>
    <definedName name="c_one_tcrc_ship_act_ytd" localSheetId="9">'[46]Calcs - Act &amp; F''cast'!$C$706:$T$706</definedName>
    <definedName name="c_one_tcrc_ship_act_ytd" localSheetId="10">'[46]Calcs - Act &amp; F''cast'!$C$706:$T$706</definedName>
    <definedName name="c_one_tcrc_ship_act_ytd" localSheetId="11">'[46]Calcs - Act &amp; F''cast'!$C$706:$T$706</definedName>
    <definedName name="c_one_tcrc_ship_act_ytd" localSheetId="8">'[46]Calcs - Act &amp; F''cast'!$C$706:$T$706</definedName>
    <definedName name="c_one_tcrc_ship_act_ytd">#REF!</definedName>
    <definedName name="c_one_tcrc_ship_bud" localSheetId="9">'[46]Calcs - Budget'!$C$581:$T$581</definedName>
    <definedName name="c_one_tcrc_ship_bud" localSheetId="10">'[46]Calcs - Budget'!$C$581:$T$581</definedName>
    <definedName name="c_one_tcrc_ship_bud" localSheetId="11">'[46]Calcs - Budget'!$C$581:$T$581</definedName>
    <definedName name="c_one_tcrc_ship_bud" localSheetId="8">'[46]Calcs - Budget'!$C$581:$T$581</definedName>
    <definedName name="c_one_tcrc_ship_bud">#REF!</definedName>
    <definedName name="c_one_tcrc_ship_bud_ytd" localSheetId="9">'[46]Calcs - Budget'!$C$706:$T$706</definedName>
    <definedName name="c_one_tcrc_ship_bud_ytd" localSheetId="10">'[46]Calcs - Budget'!$C$706:$T$706</definedName>
    <definedName name="c_one_tcrc_ship_bud_ytd" localSheetId="11">'[46]Calcs - Budget'!$C$706:$T$706</definedName>
    <definedName name="c_one_tcrc_ship_bud_ytd" localSheetId="8">'[46]Calcs - Budget'!$C$706:$T$706</definedName>
    <definedName name="c_one_tcrc_ship_bud_ytd">#REF!</definedName>
    <definedName name="c_one_tcrc_ship_hf" localSheetId="9">'[46]Inputs - Hist &amp; Future'!$C$539:$T$539</definedName>
    <definedName name="c_one_tcrc_ship_hf" localSheetId="10">'[46]Inputs - Hist &amp; Future'!$C$539:$T$539</definedName>
    <definedName name="c_one_tcrc_ship_hf" localSheetId="11">'[46]Inputs - Hist &amp; Future'!$C$539:$T$539</definedName>
    <definedName name="c_one_tcrc_ship_hf" localSheetId="8">'[46]Inputs - Hist &amp; Future'!$C$539:$T$539</definedName>
    <definedName name="c_one_tcrc_ship_hf">#REF!</definedName>
    <definedName name="c_one_to_metal_act" localSheetId="9">'[46]Calcs - Act &amp; F''cast'!$C$552:$T$552</definedName>
    <definedName name="c_one_to_metal_act" localSheetId="10">'[46]Calcs - Act &amp; F''cast'!$C$552:$T$552</definedName>
    <definedName name="c_one_to_metal_act" localSheetId="11">'[46]Calcs - Act &amp; F''cast'!$C$552:$T$552</definedName>
    <definedName name="c_one_to_metal_act" localSheetId="8">'[46]Calcs - Act &amp; F''cast'!$C$552:$T$552</definedName>
    <definedName name="c_one_to_metal_act">#REF!</definedName>
    <definedName name="c_one_to_metal_act_ytd" localSheetId="9">'[46]Calcs - Act &amp; F''cast'!$C$677:$T$677</definedName>
    <definedName name="c_one_to_metal_act_ytd" localSheetId="10">'[46]Calcs - Act &amp; F''cast'!$C$677:$T$677</definedName>
    <definedName name="c_one_to_metal_act_ytd" localSheetId="11">'[46]Calcs - Act &amp; F''cast'!$C$677:$T$677</definedName>
    <definedName name="c_one_to_metal_act_ytd" localSheetId="8">'[46]Calcs - Act &amp; F''cast'!$C$677:$T$677</definedName>
    <definedName name="c_one_to_metal_act_ytd">#REF!</definedName>
    <definedName name="c_one_to_metal_bud" localSheetId="9">'[46]Calcs - Budget'!$C$552:$T$552</definedName>
    <definedName name="c_one_to_metal_bud" localSheetId="10">'[46]Calcs - Budget'!$C$552:$T$552</definedName>
    <definedName name="c_one_to_metal_bud" localSheetId="11">'[46]Calcs - Budget'!$C$552:$T$552</definedName>
    <definedName name="c_one_to_metal_bud" localSheetId="8">'[46]Calcs - Budget'!$C$552:$T$552</definedName>
    <definedName name="c_one_to_metal_bud">#REF!</definedName>
    <definedName name="c_one_to_metal_bud_ytd" localSheetId="9">'[46]Calcs - Budget'!$C$677:$T$677</definedName>
    <definedName name="c_one_to_metal_bud_ytd" localSheetId="10">'[46]Calcs - Budget'!$C$677:$T$677</definedName>
    <definedName name="c_one_to_metal_bud_ytd" localSheetId="11">'[46]Calcs - Budget'!$C$677:$T$677</definedName>
    <definedName name="c_one_to_metal_bud_ytd" localSheetId="8">'[46]Calcs - Budget'!$C$677:$T$677</definedName>
    <definedName name="c_one_to_metal_bud_ytd">#REF!</definedName>
    <definedName name="c_one_to_metal_hf" localSheetId="9">'[46]Inputs - Hist &amp; Future'!$C$510:$T$510</definedName>
    <definedName name="c_one_to_metal_hf" localSheetId="10">'[46]Inputs - Hist &amp; Future'!$C$510:$T$510</definedName>
    <definedName name="c_one_to_metal_hf" localSheetId="11">'[46]Inputs - Hist &amp; Future'!$C$510:$T$510</definedName>
    <definedName name="c_one_to_metal_hf" localSheetId="8">'[46]Inputs - Hist &amp; Future'!$C$510:$T$510</definedName>
    <definedName name="c_one_to_metal_hf">#REF!</definedName>
    <definedName name="c_one_total_act" localSheetId="9">'[46]Calcs - Act &amp; F''cast'!$C$555:$T$555</definedName>
    <definedName name="c_one_total_act" localSheetId="10">'[46]Calcs - Act &amp; F''cast'!$C$555:$T$555</definedName>
    <definedName name="c_one_total_act" localSheetId="11">'[46]Calcs - Act &amp; F''cast'!$C$555:$T$555</definedName>
    <definedName name="c_one_total_act" localSheetId="8">'[46]Calcs - Act &amp; F''cast'!$C$555:$T$555</definedName>
    <definedName name="c_one_total_act">#REF!</definedName>
    <definedName name="c_one_total_act_ytd" localSheetId="9">'[46]Calcs - Act &amp; F''cast'!$C$680:$T$680</definedName>
    <definedName name="c_one_total_act_ytd" localSheetId="10">'[46]Calcs - Act &amp; F''cast'!$C$680:$T$680</definedName>
    <definedName name="c_one_total_act_ytd" localSheetId="11">'[46]Calcs - Act &amp; F''cast'!$C$680:$T$680</definedName>
    <definedName name="c_one_total_act_ytd" localSheetId="8">'[46]Calcs - Act &amp; F''cast'!$C$680:$T$680</definedName>
    <definedName name="c_one_total_act_ytd">#REF!</definedName>
    <definedName name="c_one_total_bud" localSheetId="9">'[46]Calcs - Budget'!$C$555:$T$555</definedName>
    <definedName name="c_one_total_bud" localSheetId="10">'[46]Calcs - Budget'!$C$555:$T$555</definedName>
    <definedName name="c_one_total_bud" localSheetId="11">'[46]Calcs - Budget'!$C$555:$T$555</definedName>
    <definedName name="c_one_total_bud" localSheetId="8">'[46]Calcs - Budget'!$C$555:$T$555</definedName>
    <definedName name="c_one_total_bud">#REF!</definedName>
    <definedName name="c_one_total_bud_ytd" localSheetId="9">'[46]Calcs - Budget'!$C$680:$T$680</definedName>
    <definedName name="c_one_total_bud_ytd" localSheetId="10">'[46]Calcs - Budget'!$C$680:$T$680</definedName>
    <definedName name="c_one_total_bud_ytd" localSheetId="11">'[46]Calcs - Budget'!$C$680:$T$680</definedName>
    <definedName name="c_one_total_bud_ytd" localSheetId="8">'[46]Calcs - Budget'!$C$680:$T$680</definedName>
    <definedName name="c_one_total_bud_ytd">#REF!</definedName>
    <definedName name="c_one_total_hf" localSheetId="9">'[46]Inputs - Hist &amp; Future'!$C$513:$T$513</definedName>
    <definedName name="c_one_total_hf" localSheetId="10">'[46]Inputs - Hist &amp; Future'!$C$513:$T$513</definedName>
    <definedName name="c_one_total_hf" localSheetId="11">'[46]Inputs - Hist &amp; Future'!$C$513:$T$513</definedName>
    <definedName name="c_one_total_hf" localSheetId="8">'[46]Inputs - Hist &amp; Future'!$C$513:$T$513</definedName>
    <definedName name="c_one_total_hf">#REF!</definedName>
    <definedName name="c_one_total_qtr_fc_dec" localSheetId="9">'[46]Inputs - Qtrly Forecasts'!$C$65:$T$65</definedName>
    <definedName name="c_one_total_qtr_fc_dec" localSheetId="10">'[46]Inputs - Qtrly Forecasts'!$C$65:$T$65</definedName>
    <definedName name="c_one_total_qtr_fc_dec" localSheetId="11">'[46]Inputs - Qtrly Forecasts'!$C$65:$T$65</definedName>
    <definedName name="c_one_total_qtr_fc_dec" localSheetId="8">'[46]Inputs - Qtrly Forecasts'!$C$65:$T$65</definedName>
    <definedName name="c_one_total_qtr_fc_dec">#REF!</definedName>
    <definedName name="c_one_total_qtr_fc_dec_ytd" localSheetId="9">'[46]Calcs - Qtrly Forecasts'!$C$73:$T$73</definedName>
    <definedName name="c_one_total_qtr_fc_dec_ytd" localSheetId="10">'[46]Calcs - Qtrly Forecasts'!$C$73:$T$73</definedName>
    <definedName name="c_one_total_qtr_fc_dec_ytd" localSheetId="11">'[46]Calcs - Qtrly Forecasts'!$C$73:$T$73</definedName>
    <definedName name="c_one_total_qtr_fc_dec_ytd" localSheetId="8">'[46]Calcs - Qtrly Forecasts'!$C$73:$T$73</definedName>
    <definedName name="c_one_total_qtr_fc_dec_ytd">#REF!</definedName>
    <definedName name="c_one_total_qtr_fc_mar" localSheetId="9">'[46]Inputs - Qtrly Forecasts'!$C$103:$T$103</definedName>
    <definedName name="c_one_total_qtr_fc_mar" localSheetId="10">'[46]Inputs - Qtrly Forecasts'!$C$103:$T$103</definedName>
    <definedName name="c_one_total_qtr_fc_mar" localSheetId="11">'[46]Inputs - Qtrly Forecasts'!$C$103:$T$103</definedName>
    <definedName name="c_one_total_qtr_fc_mar" localSheetId="8">'[46]Inputs - Qtrly Forecasts'!$C$103:$T$103</definedName>
    <definedName name="c_one_total_qtr_fc_mar">#REF!</definedName>
    <definedName name="c_one_total_qtr_fc_mar_ytd" localSheetId="9">'[46]Calcs - Qtrly Forecasts'!$C$110:$T$110</definedName>
    <definedName name="c_one_total_qtr_fc_mar_ytd" localSheetId="10">'[46]Calcs - Qtrly Forecasts'!$C$110:$T$110</definedName>
    <definedName name="c_one_total_qtr_fc_mar_ytd" localSheetId="11">'[46]Calcs - Qtrly Forecasts'!$C$110:$T$110</definedName>
    <definedName name="c_one_total_qtr_fc_mar_ytd" localSheetId="8">'[46]Calcs - Qtrly Forecasts'!$C$110:$T$110</definedName>
    <definedName name="c_one_total_qtr_fc_mar_ytd">#REF!</definedName>
    <definedName name="c_one_total_qtr_fc_sept" localSheetId="9">'[46]Inputs - Qtrly Forecasts'!$C$27:$T$27</definedName>
    <definedName name="c_one_total_qtr_fc_sept" localSheetId="10">'[46]Inputs - Qtrly Forecasts'!$C$27:$T$27</definedName>
    <definedName name="c_one_total_qtr_fc_sept" localSheetId="11">'[46]Inputs - Qtrly Forecasts'!$C$27:$T$27</definedName>
    <definedName name="c_one_total_qtr_fc_sept" localSheetId="8">'[46]Inputs - Qtrly Forecasts'!$C$27:$T$27</definedName>
    <definedName name="c_one_total_qtr_fc_sept">#REF!</definedName>
    <definedName name="c_one_total_qtr_fc_sept_ytd" localSheetId="9">'[46]Calcs - Qtrly Forecasts'!$C$36:$T$36</definedName>
    <definedName name="c_one_total_qtr_fc_sept_ytd" localSheetId="10">'[46]Calcs - Qtrly Forecasts'!$C$36:$T$36</definedName>
    <definedName name="c_one_total_qtr_fc_sept_ytd" localSheetId="11">'[46]Calcs - Qtrly Forecasts'!$C$36:$T$36</definedName>
    <definedName name="c_one_total_qtr_fc_sept_ytd" localSheetId="8">'[46]Calcs - Qtrly Forecasts'!$C$36:$T$36</definedName>
    <definedName name="c_one_total_qtr_fc_sept_ytd">#REF!</definedName>
    <definedName name="c_one_unit_def_act" localSheetId="9">'[46]Calcs - Act &amp; F''cast'!$C$559:$T$559</definedName>
    <definedName name="c_one_unit_def_act" localSheetId="10">'[46]Calcs - Act &amp; F''cast'!$C$559:$T$559</definedName>
    <definedName name="c_one_unit_def_act" localSheetId="11">'[46]Calcs - Act &amp; F''cast'!$C$559:$T$559</definedName>
    <definedName name="c_one_unit_def_act" localSheetId="8">'[46]Calcs - Act &amp; F''cast'!$C$559:$T$559</definedName>
    <definedName name="c_one_unit_def_act">#REF!</definedName>
    <definedName name="c_one_unit_def_act_ytd" localSheetId="9">'[46]Calcs - Act &amp; F''cast'!$C$684:$T$684</definedName>
    <definedName name="c_one_unit_def_act_ytd" localSheetId="10">'[46]Calcs - Act &amp; F''cast'!$C$684:$T$684</definedName>
    <definedName name="c_one_unit_def_act_ytd" localSheetId="11">'[46]Calcs - Act &amp; F''cast'!$C$684:$T$684</definedName>
    <definedName name="c_one_unit_def_act_ytd" localSheetId="8">'[46]Calcs - Act &amp; F''cast'!$C$684:$T$684</definedName>
    <definedName name="c_one_unit_def_act_ytd">#REF!</definedName>
    <definedName name="c_one_unit_def_bud" localSheetId="9">'[46]Calcs - Budget'!$C$559:$T$559</definedName>
    <definedName name="c_one_unit_def_bud" localSheetId="10">'[46]Calcs - Budget'!$C$559:$T$559</definedName>
    <definedName name="c_one_unit_def_bud" localSheetId="11">'[46]Calcs - Budget'!$C$559:$T$559</definedName>
    <definedName name="c_one_unit_def_bud" localSheetId="8">'[46]Calcs - Budget'!$C$559:$T$559</definedName>
    <definedName name="c_one_unit_def_bud">#REF!</definedName>
    <definedName name="c_one_unit_def_bud_ytd" localSheetId="9">'[46]Calcs - Budget'!$C$684:$T$684</definedName>
    <definedName name="c_one_unit_def_bud_ytd" localSheetId="10">'[46]Calcs - Budget'!$C$684:$T$684</definedName>
    <definedName name="c_one_unit_def_bud_ytd" localSheetId="11">'[46]Calcs - Budget'!$C$684:$T$684</definedName>
    <definedName name="c_one_unit_def_bud_ytd" localSheetId="8">'[46]Calcs - Budget'!$C$684:$T$684</definedName>
    <definedName name="c_one_unit_def_bud_ytd">#REF!</definedName>
    <definedName name="c_one_unit_def_hf" localSheetId="9">'[46]Inputs - Hist &amp; Future'!$C$517:$T$517</definedName>
    <definedName name="c_one_unit_def_hf" localSheetId="10">'[46]Inputs - Hist &amp; Future'!$C$517:$T$517</definedName>
    <definedName name="c_one_unit_def_hf" localSheetId="11">'[46]Inputs - Hist &amp; Future'!$C$517:$T$517</definedName>
    <definedName name="c_one_unit_def_hf" localSheetId="8">'[46]Inputs - Hist &amp; Future'!$C$517:$T$517</definedName>
    <definedName name="c_one_unit_def_hf">#REF!</definedName>
    <definedName name="c_one_unit_fltr_act" localSheetId="9">'[46]Calcs - Act &amp; F''cast'!$C$562:$T$562</definedName>
    <definedName name="c_one_unit_fltr_act" localSheetId="10">'[46]Calcs - Act &amp; F''cast'!$C$562:$T$562</definedName>
    <definedName name="c_one_unit_fltr_act" localSheetId="11">'[46]Calcs - Act &amp; F''cast'!$C$562:$T$562</definedName>
    <definedName name="c_one_unit_fltr_act" localSheetId="8">'[46]Calcs - Act &amp; F''cast'!$C$562:$T$562</definedName>
    <definedName name="c_one_unit_fltr_act">#REF!</definedName>
    <definedName name="c_one_unit_fltr_act_ytd" localSheetId="9">'[46]Calcs - Act &amp; F''cast'!$C$687:$T$687</definedName>
    <definedName name="c_one_unit_fltr_act_ytd" localSheetId="10">'[46]Calcs - Act &amp; F''cast'!$C$687:$T$687</definedName>
    <definedName name="c_one_unit_fltr_act_ytd" localSheetId="11">'[46]Calcs - Act &amp; F''cast'!$C$687:$T$687</definedName>
    <definedName name="c_one_unit_fltr_act_ytd" localSheetId="8">'[46]Calcs - Act &amp; F''cast'!$C$687:$T$687</definedName>
    <definedName name="c_one_unit_fltr_act_ytd">#REF!</definedName>
    <definedName name="c_one_unit_fltr_bud" localSheetId="9">'[46]Calcs - Budget'!$C$562:$T$562</definedName>
    <definedName name="c_one_unit_fltr_bud" localSheetId="10">'[46]Calcs - Budget'!$C$562:$T$562</definedName>
    <definedName name="c_one_unit_fltr_bud" localSheetId="11">'[46]Calcs - Budget'!$C$562:$T$562</definedName>
    <definedName name="c_one_unit_fltr_bud" localSheetId="8">'[46]Calcs - Budget'!$C$562:$T$562</definedName>
    <definedName name="c_one_unit_fltr_bud">#REF!</definedName>
    <definedName name="c_one_unit_fltr_bud_ytd" localSheetId="9">'[46]Calcs - Budget'!$C$687:$T$687</definedName>
    <definedName name="c_one_unit_fltr_bud_ytd" localSheetId="10">'[46]Calcs - Budget'!$C$687:$T$687</definedName>
    <definedName name="c_one_unit_fltr_bud_ytd" localSheetId="11">'[46]Calcs - Budget'!$C$687:$T$687</definedName>
    <definedName name="c_one_unit_fltr_bud_ytd" localSheetId="8">'[46]Calcs - Budget'!$C$687:$T$687</definedName>
    <definedName name="c_one_unit_fltr_bud_ytd">#REF!</definedName>
    <definedName name="c_one_unit_fltr_hf" localSheetId="9">'[46]Inputs - Hist &amp; Future'!$C$520:$T$520</definedName>
    <definedName name="c_one_unit_fltr_hf" localSheetId="10">'[46]Inputs - Hist &amp; Future'!$C$520:$T$520</definedName>
    <definedName name="c_one_unit_fltr_hf" localSheetId="11">'[46]Inputs - Hist &amp; Future'!$C$520:$T$520</definedName>
    <definedName name="c_one_unit_fltr_hf" localSheetId="8">'[46]Inputs - Hist &amp; Future'!$C$520:$T$520</definedName>
    <definedName name="c_one_unit_fltr_hf">#REF!</definedName>
    <definedName name="c_one_unit_ga_act" localSheetId="9">'[46]Calcs - Act &amp; F''cast'!$C$563:$T$563</definedName>
    <definedName name="c_one_unit_ga_act" localSheetId="10">'[46]Calcs - Act &amp; F''cast'!$C$563:$T$563</definedName>
    <definedName name="c_one_unit_ga_act" localSheetId="11">'[46]Calcs - Act &amp; F''cast'!$C$563:$T$563</definedName>
    <definedName name="c_one_unit_ga_act" localSheetId="8">'[46]Calcs - Act &amp; F''cast'!$C$563:$T$563</definedName>
    <definedName name="c_one_unit_ga_act">#REF!</definedName>
    <definedName name="c_one_unit_ga_act_ytd" localSheetId="9">'[46]Calcs - Act &amp; F''cast'!$C$688:$T$688</definedName>
    <definedName name="c_one_unit_ga_act_ytd" localSheetId="10">'[46]Calcs - Act &amp; F''cast'!$C$688:$T$688</definedName>
    <definedName name="c_one_unit_ga_act_ytd" localSheetId="11">'[46]Calcs - Act &amp; F''cast'!$C$688:$T$688</definedName>
    <definedName name="c_one_unit_ga_act_ytd" localSheetId="8">'[46]Calcs - Act &amp; F''cast'!$C$688:$T$688</definedName>
    <definedName name="c_one_unit_ga_act_ytd">#REF!</definedName>
    <definedName name="c_one_unit_ga_bud" localSheetId="9">'[46]Calcs - Budget'!$C$563:$T$563</definedName>
    <definedName name="c_one_unit_ga_bud" localSheetId="10">'[46]Calcs - Budget'!$C$563:$T$563</definedName>
    <definedName name="c_one_unit_ga_bud" localSheetId="11">'[46]Calcs - Budget'!$C$563:$T$563</definedName>
    <definedName name="c_one_unit_ga_bud" localSheetId="8">'[46]Calcs - Budget'!$C$563:$T$563</definedName>
    <definedName name="c_one_unit_ga_bud">#REF!</definedName>
    <definedName name="c_one_unit_ga_bud_ytd" localSheetId="9">'[46]Calcs - Budget'!$C$688:$T$688</definedName>
    <definedName name="c_one_unit_ga_bud_ytd" localSheetId="10">'[46]Calcs - Budget'!$C$688:$T$688</definedName>
    <definedName name="c_one_unit_ga_bud_ytd" localSheetId="11">'[46]Calcs - Budget'!$C$688:$T$688</definedName>
    <definedName name="c_one_unit_ga_bud_ytd" localSheetId="8">'[46]Calcs - Budget'!$C$688:$T$688</definedName>
    <definedName name="c_one_unit_ga_bud_ytd">#REF!</definedName>
    <definedName name="c_one_unit_ga_hf" localSheetId="9">'[46]Inputs - Hist &amp; Future'!$C$521:$T$521</definedName>
    <definedName name="c_one_unit_ga_hf" localSheetId="10">'[46]Inputs - Hist &amp; Future'!$C$521:$T$521</definedName>
    <definedName name="c_one_unit_ga_hf" localSheetId="11">'[46]Inputs - Hist &amp; Future'!$C$521:$T$521</definedName>
    <definedName name="c_one_unit_ga_hf" localSheetId="8">'[46]Inputs - Hist &amp; Future'!$C$521:$T$521</definedName>
    <definedName name="c_one_unit_ga_hf">#REF!</definedName>
    <definedName name="c_one_unit_inv_move_act" localSheetId="9">'[46]Calcs - Act &amp; F''cast'!$C$572:$T$572</definedName>
    <definedName name="c_one_unit_inv_move_act" localSheetId="10">'[46]Calcs - Act &amp; F''cast'!$C$572:$T$572</definedName>
    <definedName name="c_one_unit_inv_move_act" localSheetId="11">'[46]Calcs - Act &amp; F''cast'!$C$572:$T$572</definedName>
    <definedName name="c_one_unit_inv_move_act" localSheetId="8">'[46]Calcs - Act &amp; F''cast'!$C$572:$T$572</definedName>
    <definedName name="c_one_unit_inv_move_act">#REF!</definedName>
    <definedName name="c_one_unit_inv_move_act_ytd" localSheetId="9">'[46]Calcs - Act &amp; F''cast'!$C$697:$T$697</definedName>
    <definedName name="c_one_unit_inv_move_act_ytd" localSheetId="10">'[46]Calcs - Act &amp; F''cast'!$C$697:$T$697</definedName>
    <definedName name="c_one_unit_inv_move_act_ytd" localSheetId="11">'[46]Calcs - Act &amp; F''cast'!$C$697:$T$697</definedName>
    <definedName name="c_one_unit_inv_move_act_ytd" localSheetId="8">'[46]Calcs - Act &amp; F''cast'!$C$697:$T$697</definedName>
    <definedName name="c_one_unit_inv_move_act_ytd">#REF!</definedName>
    <definedName name="c_one_unit_inv_move_bud" localSheetId="9">'[46]Calcs - Budget'!$C$572:$T$572</definedName>
    <definedName name="c_one_unit_inv_move_bud" localSheetId="10">'[46]Calcs - Budget'!$C$572:$T$572</definedName>
    <definedName name="c_one_unit_inv_move_bud" localSheetId="11">'[46]Calcs - Budget'!$C$572:$T$572</definedName>
    <definedName name="c_one_unit_inv_move_bud" localSheetId="8">'[46]Calcs - Budget'!$C$572:$T$572</definedName>
    <definedName name="c_one_unit_inv_move_bud">#REF!</definedName>
    <definedName name="c_one_unit_inv_move_bud_ytd" localSheetId="9">'[46]Calcs - Budget'!$C$697:$T$697</definedName>
    <definedName name="c_one_unit_inv_move_bud_ytd" localSheetId="10">'[46]Calcs - Budget'!$C$697:$T$697</definedName>
    <definedName name="c_one_unit_inv_move_bud_ytd" localSheetId="11">'[46]Calcs - Budget'!$C$697:$T$697</definedName>
    <definedName name="c_one_unit_inv_move_bud_ytd" localSheetId="8">'[46]Calcs - Budget'!$C$697:$T$697</definedName>
    <definedName name="c_one_unit_inv_move_bud_ytd">#REF!</definedName>
    <definedName name="c_one_unit_inv_move_hf" localSheetId="9">'[46]Inputs - Hist &amp; Future'!$C$530:$T$530</definedName>
    <definedName name="c_one_unit_inv_move_hf" localSheetId="10">'[46]Inputs - Hist &amp; Future'!$C$530:$T$530</definedName>
    <definedName name="c_one_unit_inv_move_hf" localSheetId="11">'[46]Inputs - Hist &amp; Future'!$C$530:$T$530</definedName>
    <definedName name="c_one_unit_inv_move_hf" localSheetId="8">'[46]Inputs - Hist &amp; Future'!$C$530:$T$530</definedName>
    <definedName name="c_one_unit_inv_move_hf">#REF!</definedName>
    <definedName name="c_one_unit_mill_act" localSheetId="9">'[46]Calcs - Act &amp; F''cast'!$C$561:$T$561</definedName>
    <definedName name="c_one_unit_mill_act" localSheetId="10">'[46]Calcs - Act &amp; F''cast'!$C$561:$T$561</definedName>
    <definedName name="c_one_unit_mill_act" localSheetId="11">'[46]Calcs - Act &amp; F''cast'!$C$561:$T$561</definedName>
    <definedName name="c_one_unit_mill_act" localSheetId="8">'[46]Calcs - Act &amp; F''cast'!$C$561:$T$561</definedName>
    <definedName name="c_one_unit_mill_act">#REF!</definedName>
    <definedName name="c_one_unit_mill_act_ytd" localSheetId="9">'[46]Calcs - Act &amp; F''cast'!$C$686:$T$686</definedName>
    <definedName name="c_one_unit_mill_act_ytd" localSheetId="10">'[46]Calcs - Act &amp; F''cast'!$C$686:$T$686</definedName>
    <definedName name="c_one_unit_mill_act_ytd" localSheetId="11">'[46]Calcs - Act &amp; F''cast'!$C$686:$T$686</definedName>
    <definedName name="c_one_unit_mill_act_ytd" localSheetId="8">'[46]Calcs - Act &amp; F''cast'!$C$686:$T$686</definedName>
    <definedName name="c_one_unit_mill_act_ytd">#REF!</definedName>
    <definedName name="c_one_unit_mill_bud" localSheetId="9">'[46]Calcs - Budget'!$C$561:$T$561</definedName>
    <definedName name="c_one_unit_mill_bud" localSheetId="10">'[46]Calcs - Budget'!$C$561:$T$561</definedName>
    <definedName name="c_one_unit_mill_bud" localSheetId="11">'[46]Calcs - Budget'!$C$561:$T$561</definedName>
    <definedName name="c_one_unit_mill_bud" localSheetId="8">'[46]Calcs - Budget'!$C$561:$T$561</definedName>
    <definedName name="c_one_unit_mill_bud">#REF!</definedName>
    <definedName name="c_one_unit_mill_bud_ytd" localSheetId="9">'[46]Calcs - Budget'!$C$686:$T$686</definedName>
    <definedName name="c_one_unit_mill_bud_ytd" localSheetId="10">'[46]Calcs - Budget'!$C$686:$T$686</definedName>
    <definedName name="c_one_unit_mill_bud_ytd" localSheetId="11">'[46]Calcs - Budget'!$C$686:$T$686</definedName>
    <definedName name="c_one_unit_mill_bud_ytd" localSheetId="8">'[46]Calcs - Budget'!$C$686:$T$686</definedName>
    <definedName name="c_one_unit_mill_bud_ytd">#REF!</definedName>
    <definedName name="c_one_unit_mill_hf" localSheetId="9">'[46]Inputs - Hist &amp; Future'!$C$519:$T$519</definedName>
    <definedName name="c_one_unit_mill_hf" localSheetId="10">'[46]Inputs - Hist &amp; Future'!$C$519:$T$519</definedName>
    <definedName name="c_one_unit_mill_hf" localSheetId="11">'[46]Inputs - Hist &amp; Future'!$C$519:$T$519</definedName>
    <definedName name="c_one_unit_mill_hf" localSheetId="8">'[46]Inputs - Hist &amp; Future'!$C$519:$T$519</definedName>
    <definedName name="c_one_unit_mill_hf">#REF!</definedName>
    <definedName name="c_one_unit_mine_act" localSheetId="9">'[46]Calcs - Act &amp; F''cast'!$C$558:$T$558</definedName>
    <definedName name="c_one_unit_mine_act" localSheetId="10">'[46]Calcs - Act &amp; F''cast'!$C$558:$T$558</definedName>
    <definedName name="c_one_unit_mine_act" localSheetId="11">'[46]Calcs - Act &amp; F''cast'!$C$558:$T$558</definedName>
    <definedName name="c_one_unit_mine_act" localSheetId="8">'[46]Calcs - Act &amp; F''cast'!$C$558:$T$558</definedName>
    <definedName name="c_one_unit_mine_act">#REF!</definedName>
    <definedName name="c_one_unit_mine_act_ytd" localSheetId="9">'[46]Calcs - Act &amp; F''cast'!$C$683:$T$683</definedName>
    <definedName name="c_one_unit_mine_act_ytd" localSheetId="10">'[46]Calcs - Act &amp; F''cast'!$C$683:$T$683</definedName>
    <definedName name="c_one_unit_mine_act_ytd" localSheetId="11">'[46]Calcs - Act &amp; F''cast'!$C$683:$T$683</definedName>
    <definedName name="c_one_unit_mine_act_ytd" localSheetId="8">'[46]Calcs - Act &amp; F''cast'!$C$683:$T$683</definedName>
    <definedName name="c_one_unit_mine_act_ytd">#REF!</definedName>
    <definedName name="c_one_unit_mine_bud" localSheetId="9">'[46]Calcs - Budget'!$C$558:$T$558</definedName>
    <definedName name="c_one_unit_mine_bud" localSheetId="10">'[46]Calcs - Budget'!$C$558:$T$558</definedName>
    <definedName name="c_one_unit_mine_bud" localSheetId="11">'[46]Calcs - Budget'!$C$558:$T$558</definedName>
    <definedName name="c_one_unit_mine_bud" localSheetId="8">'[46]Calcs - Budget'!$C$558:$T$558</definedName>
    <definedName name="c_one_unit_mine_bud">#REF!</definedName>
    <definedName name="c_one_unit_mine_bud_ytd" localSheetId="9">'[46]Calcs - Budget'!$C$683:$T$683</definedName>
    <definedName name="c_one_unit_mine_bud_ytd" localSheetId="10">'[46]Calcs - Budget'!$C$683:$T$683</definedName>
    <definedName name="c_one_unit_mine_bud_ytd" localSheetId="11">'[46]Calcs - Budget'!$C$683:$T$683</definedName>
    <definedName name="c_one_unit_mine_bud_ytd" localSheetId="8">'[46]Calcs - Budget'!$C$683:$T$683</definedName>
    <definedName name="c_one_unit_mine_bud_ytd">#REF!</definedName>
    <definedName name="c_one_unit_mine_hf" localSheetId="9">'[46]Inputs - Hist &amp; Future'!$C$516:$T$516</definedName>
    <definedName name="c_one_unit_mine_hf" localSheetId="10">'[46]Inputs - Hist &amp; Future'!$C$516:$T$516</definedName>
    <definedName name="c_one_unit_mine_hf" localSheetId="11">'[46]Inputs - Hist &amp; Future'!$C$516:$T$516</definedName>
    <definedName name="c_one_unit_mine_hf" localSheetId="8">'[46]Inputs - Hist &amp; Future'!$C$516:$T$516</definedName>
    <definedName name="c_one_unit_mine_hf">#REF!</definedName>
    <definedName name="c_one_unit_net_mine_act" localSheetId="9">'[46]Calcs - Act &amp; F''cast'!$C$560:$T$560</definedName>
    <definedName name="c_one_unit_net_mine_act" localSheetId="10">'[46]Calcs - Act &amp; F''cast'!$C$560:$T$560</definedName>
    <definedName name="c_one_unit_net_mine_act" localSheetId="11">'[46]Calcs - Act &amp; F''cast'!$C$560:$T$560</definedName>
    <definedName name="c_one_unit_net_mine_act" localSheetId="8">'[46]Calcs - Act &amp; F''cast'!$C$560:$T$560</definedName>
    <definedName name="c_one_unit_net_mine_act">#REF!</definedName>
    <definedName name="c_one_unit_net_mine_act_ytd" localSheetId="9">'[46]Calcs - Act &amp; F''cast'!$C$685:$T$685</definedName>
    <definedName name="c_one_unit_net_mine_act_ytd" localSheetId="10">'[46]Calcs - Act &amp; F''cast'!$C$685:$T$685</definedName>
    <definedName name="c_one_unit_net_mine_act_ytd" localSheetId="11">'[46]Calcs - Act &amp; F''cast'!$C$685:$T$685</definedName>
    <definedName name="c_one_unit_net_mine_act_ytd" localSheetId="8">'[46]Calcs - Act &amp; F''cast'!$C$685:$T$685</definedName>
    <definedName name="c_one_unit_net_mine_act_ytd">#REF!</definedName>
    <definedName name="c_one_unit_net_mine_bud" localSheetId="9">'[46]Calcs - Budget'!$C$560:$T$560</definedName>
    <definedName name="c_one_unit_net_mine_bud" localSheetId="10">'[46]Calcs - Budget'!$C$560:$T$560</definedName>
    <definedName name="c_one_unit_net_mine_bud" localSheetId="11">'[46]Calcs - Budget'!$C$560:$T$560</definedName>
    <definedName name="c_one_unit_net_mine_bud" localSheetId="8">'[46]Calcs - Budget'!$C$560:$T$560</definedName>
    <definedName name="c_one_unit_net_mine_bud">#REF!</definedName>
    <definedName name="c_one_unit_net_mine_bud_ytd" localSheetId="9">'[46]Calcs - Budget'!$C$685:$T$685</definedName>
    <definedName name="c_one_unit_net_mine_bud_ytd" localSheetId="10">'[46]Calcs - Budget'!$C$685:$T$685</definedName>
    <definedName name="c_one_unit_net_mine_bud_ytd" localSheetId="11">'[46]Calcs - Budget'!$C$685:$T$685</definedName>
    <definedName name="c_one_unit_net_mine_bud_ytd" localSheetId="8">'[46]Calcs - Budget'!$C$685:$T$685</definedName>
    <definedName name="c_one_unit_net_mine_bud_ytd">#REF!</definedName>
    <definedName name="c_one_unit_net_mine_hf" localSheetId="9">'[46]Inputs - Hist &amp; Future'!$C$518:$T$518</definedName>
    <definedName name="c_one_unit_net_mine_hf" localSheetId="10">'[46]Inputs - Hist &amp; Future'!$C$518:$T$518</definedName>
    <definedName name="c_one_unit_net_mine_hf" localSheetId="11">'[46]Inputs - Hist &amp; Future'!$C$518:$T$518</definedName>
    <definedName name="c_one_unit_net_mine_hf" localSheetId="8">'[46]Inputs - Hist &amp; Future'!$C$518:$T$518</definedName>
    <definedName name="c_one_unit_net_mine_hf">#REF!</definedName>
    <definedName name="c_one_unit_op_act" localSheetId="9">'[46]Calcs - Act &amp; F''cast'!$C$564:$T$564</definedName>
    <definedName name="c_one_unit_op_act" localSheetId="10">'[46]Calcs - Act &amp; F''cast'!$C$564:$T$564</definedName>
    <definedName name="c_one_unit_op_act" localSheetId="11">'[46]Calcs - Act &amp; F''cast'!$C$564:$T$564</definedName>
    <definedName name="c_one_unit_op_act" localSheetId="8">'[46]Calcs - Act &amp; F''cast'!$C$564:$T$564</definedName>
    <definedName name="c_one_unit_op_act">#REF!</definedName>
    <definedName name="c_one_unit_op_act_ytd" localSheetId="9">'[46]Calcs - Act &amp; F''cast'!$C$689:$T$689</definedName>
    <definedName name="c_one_unit_op_act_ytd" localSheetId="10">'[46]Calcs - Act &amp; F''cast'!$C$689:$T$689</definedName>
    <definedName name="c_one_unit_op_act_ytd" localSheetId="11">'[46]Calcs - Act &amp; F''cast'!$C$689:$T$689</definedName>
    <definedName name="c_one_unit_op_act_ytd" localSheetId="8">'[46]Calcs - Act &amp; F''cast'!$C$689:$T$689</definedName>
    <definedName name="c_one_unit_op_act_ytd">#REF!</definedName>
    <definedName name="c_one_unit_op_bud" localSheetId="9">'[46]Calcs - Budget'!$C$564:$T$564</definedName>
    <definedName name="c_one_unit_op_bud" localSheetId="10">'[46]Calcs - Budget'!$C$564:$T$564</definedName>
    <definedName name="c_one_unit_op_bud" localSheetId="11">'[46]Calcs - Budget'!$C$564:$T$564</definedName>
    <definedName name="c_one_unit_op_bud" localSheetId="8">'[46]Calcs - Budget'!$C$564:$T$564</definedName>
    <definedName name="c_one_unit_op_bud">#REF!</definedName>
    <definedName name="c_one_unit_op_bud_ytd" localSheetId="9">'[46]Calcs - Budget'!$C$689:$T$689</definedName>
    <definedName name="c_one_unit_op_bud_ytd" localSheetId="10">'[46]Calcs - Budget'!$C$689:$T$689</definedName>
    <definedName name="c_one_unit_op_bud_ytd" localSheetId="11">'[46]Calcs - Budget'!$C$689:$T$689</definedName>
    <definedName name="c_one_unit_op_bud_ytd" localSheetId="8">'[46]Calcs - Budget'!$C$689:$T$689</definedName>
    <definedName name="c_one_unit_op_bud_ytd">#REF!</definedName>
    <definedName name="c_one_unit_op_hf" localSheetId="9">'[46]Inputs - Hist &amp; Future'!$C$522:$T$522</definedName>
    <definedName name="c_one_unit_op_hf" localSheetId="10">'[46]Inputs - Hist &amp; Future'!$C$522:$T$522</definedName>
    <definedName name="c_one_unit_op_hf" localSheetId="11">'[46]Inputs - Hist &amp; Future'!$C$522:$T$522</definedName>
    <definedName name="c_one_unit_op_hf" localSheetId="8">'[46]Inputs - Hist &amp; Future'!$C$522:$T$522</definedName>
    <definedName name="c_one_unit_op_hf">#REF!</definedName>
    <definedName name="c_one_unit_op_ox_act" localSheetId="9">'[46]Calcs - Act &amp; F''cast'!$C$583:$T$583</definedName>
    <definedName name="c_one_unit_op_ox_act" localSheetId="10">'[46]Calcs - Act &amp; F''cast'!$C$583:$T$583</definedName>
    <definedName name="c_one_unit_op_ox_act" localSheetId="11">'[46]Calcs - Act &amp; F''cast'!$C$583:$T$583</definedName>
    <definedName name="c_one_unit_op_ox_act" localSheetId="8">'[46]Calcs - Act &amp; F''cast'!$C$583:$T$583</definedName>
    <definedName name="c_one_unit_op_ox_act">#REF!</definedName>
    <definedName name="c_one_unit_op_ox_act_ytd" localSheetId="9">'[46]Calcs - Act &amp; F''cast'!$C$708:$T$708</definedName>
    <definedName name="c_one_unit_op_ox_act_ytd" localSheetId="10">'[46]Calcs - Act &amp; F''cast'!$C$708:$T$708</definedName>
    <definedName name="c_one_unit_op_ox_act_ytd" localSheetId="11">'[46]Calcs - Act &amp; F''cast'!$C$708:$T$708</definedName>
    <definedName name="c_one_unit_op_ox_act_ytd" localSheetId="8">'[46]Calcs - Act &amp; F''cast'!$C$708:$T$708</definedName>
    <definedName name="c_one_unit_op_ox_act_ytd">#REF!</definedName>
    <definedName name="c_one_unit_op_ox_bud" localSheetId="9">'[46]Calcs - Budget'!$C$583:$T$583</definedName>
    <definedName name="c_one_unit_op_ox_bud" localSheetId="10">'[46]Calcs - Budget'!$C$583:$T$583</definedName>
    <definedName name="c_one_unit_op_ox_bud" localSheetId="11">'[46]Calcs - Budget'!$C$583:$T$583</definedName>
    <definedName name="c_one_unit_op_ox_bud" localSheetId="8">'[46]Calcs - Budget'!$C$583:$T$583</definedName>
    <definedName name="c_one_unit_op_ox_bud">#REF!</definedName>
    <definedName name="c_one_unit_op_ox_bud_ytd" localSheetId="9">'[46]Calcs - Budget'!$C$708:$T$708</definedName>
    <definedName name="c_one_unit_op_ox_bud_ytd" localSheetId="10">'[46]Calcs - Budget'!$C$708:$T$708</definedName>
    <definedName name="c_one_unit_op_ox_bud_ytd" localSheetId="11">'[46]Calcs - Budget'!$C$708:$T$708</definedName>
    <definedName name="c_one_unit_op_ox_bud_ytd" localSheetId="8">'[46]Calcs - Budget'!$C$708:$T$708</definedName>
    <definedName name="c_one_unit_op_ox_bud_ytd">#REF!</definedName>
    <definedName name="c_one_unit_op_ox_hf" localSheetId="9">'[46]Inputs - Hist &amp; Future'!$C$541:$T$541</definedName>
    <definedName name="c_one_unit_op_ox_hf" localSheetId="10">'[46]Inputs - Hist &amp; Future'!$C$541:$T$541</definedName>
    <definedName name="c_one_unit_op_ox_hf" localSheetId="11">'[46]Inputs - Hist &amp; Future'!$C$541:$T$541</definedName>
    <definedName name="c_one_unit_op_ox_hf" localSheetId="8">'[46]Inputs - Hist &amp; Future'!$C$541:$T$541</definedName>
    <definedName name="c_one_unit_op_ox_hf">#REF!</definedName>
    <definedName name="c_one_unit_oxide_act" localSheetId="9">'[46]Calcs - Act &amp; F''cast'!$C$571:$T$571</definedName>
    <definedName name="c_one_unit_oxide_act" localSheetId="10">'[46]Calcs - Act &amp; F''cast'!$C$571:$T$571</definedName>
    <definedName name="c_one_unit_oxide_act" localSheetId="11">'[46]Calcs - Act &amp; F''cast'!$C$571:$T$571</definedName>
    <definedName name="c_one_unit_oxide_act" localSheetId="8">'[46]Calcs - Act &amp; F''cast'!$C$571:$T$571</definedName>
    <definedName name="c_one_unit_oxide_act">#REF!</definedName>
    <definedName name="c_one_unit_oxide_act_ytd" localSheetId="9">'[46]Calcs - Act &amp; F''cast'!$C$696:$T$696</definedName>
    <definedName name="c_one_unit_oxide_act_ytd" localSheetId="10">'[46]Calcs - Act &amp; F''cast'!$C$696:$T$696</definedName>
    <definedName name="c_one_unit_oxide_act_ytd" localSheetId="11">'[46]Calcs - Act &amp; F''cast'!$C$696:$T$696</definedName>
    <definedName name="c_one_unit_oxide_act_ytd" localSheetId="8">'[46]Calcs - Act &amp; F''cast'!$C$696:$T$696</definedName>
    <definedName name="c_one_unit_oxide_act_ytd">#REF!</definedName>
    <definedName name="c_one_unit_oxide_bud" localSheetId="9">'[46]Calcs - Budget'!$C$571:$T$571</definedName>
    <definedName name="c_one_unit_oxide_bud" localSheetId="10">'[46]Calcs - Budget'!$C$571:$T$571</definedName>
    <definedName name="c_one_unit_oxide_bud" localSheetId="11">'[46]Calcs - Budget'!$C$571:$T$571</definedName>
    <definedName name="c_one_unit_oxide_bud" localSheetId="8">'[46]Calcs - Budget'!$C$571:$T$571</definedName>
    <definedName name="c_one_unit_oxide_bud">#REF!</definedName>
    <definedName name="c_one_unit_oxide_bud_ytd" localSheetId="9">'[46]Calcs - Budget'!$C$696:$T$696</definedName>
    <definedName name="c_one_unit_oxide_bud_ytd" localSheetId="10">'[46]Calcs - Budget'!$C$696:$T$696</definedName>
    <definedName name="c_one_unit_oxide_bud_ytd" localSheetId="11">'[46]Calcs - Budget'!$C$696:$T$696</definedName>
    <definedName name="c_one_unit_oxide_bud_ytd" localSheetId="8">'[46]Calcs - Budget'!$C$696:$T$696</definedName>
    <definedName name="c_one_unit_oxide_bud_ytd">#REF!</definedName>
    <definedName name="c_one_unit_oxide_hf" localSheetId="9">'[46]Inputs - Hist &amp; Future'!$C$529:$T$529</definedName>
    <definedName name="c_one_unit_oxide_hf" localSheetId="10">'[46]Inputs - Hist &amp; Future'!$C$529:$T$529</definedName>
    <definedName name="c_one_unit_oxide_hf" localSheetId="11">'[46]Inputs - Hist &amp; Future'!$C$529:$T$529</definedName>
    <definedName name="c_one_unit_oxide_hf" localSheetId="8">'[46]Inputs - Hist &amp; Future'!$C$529:$T$529</definedName>
    <definedName name="c_one_unit_oxide_hf">#REF!</definedName>
    <definedName name="c_one_unit_oxide_prc_act" localSheetId="9">'[46]Calcs - Act &amp; F''cast'!$C$569:$T$569</definedName>
    <definedName name="c_one_unit_oxide_prc_act" localSheetId="10">'[46]Calcs - Act &amp; F''cast'!$C$569:$T$569</definedName>
    <definedName name="c_one_unit_oxide_prc_act" localSheetId="11">'[46]Calcs - Act &amp; F''cast'!$C$569:$T$569</definedName>
    <definedName name="c_one_unit_oxide_prc_act" localSheetId="8">'[46]Calcs - Act &amp; F''cast'!$C$569:$T$569</definedName>
    <definedName name="c_one_unit_oxide_prc_act">#REF!</definedName>
    <definedName name="c_one_unit_oxide_prc_act_ytd" localSheetId="9">'[46]Calcs - Act &amp; F''cast'!$C$694:$T$694</definedName>
    <definedName name="c_one_unit_oxide_prc_act_ytd" localSheetId="10">'[46]Calcs - Act &amp; F''cast'!$C$694:$T$694</definedName>
    <definedName name="c_one_unit_oxide_prc_act_ytd" localSheetId="11">'[46]Calcs - Act &amp; F''cast'!$C$694:$T$694</definedName>
    <definedName name="c_one_unit_oxide_prc_act_ytd" localSheetId="8">'[46]Calcs - Act &amp; F''cast'!$C$694:$T$694</definedName>
    <definedName name="c_one_unit_oxide_prc_act_ytd">#REF!</definedName>
    <definedName name="c_one_unit_oxide_prc_bud" localSheetId="9">'[46]Calcs - Budget'!$C$569:$T$569</definedName>
    <definedName name="c_one_unit_oxide_prc_bud" localSheetId="10">'[46]Calcs - Budget'!$C$569:$T$569</definedName>
    <definedName name="c_one_unit_oxide_prc_bud" localSheetId="11">'[46]Calcs - Budget'!$C$569:$T$569</definedName>
    <definedName name="c_one_unit_oxide_prc_bud" localSheetId="8">'[46]Calcs - Budget'!$C$569:$T$569</definedName>
    <definedName name="c_one_unit_oxide_prc_bud">#REF!</definedName>
    <definedName name="c_one_unit_oxide_prc_bud_ytd" localSheetId="9">'[46]Calcs - Budget'!$C$694:$T$694</definedName>
    <definedName name="c_one_unit_oxide_prc_bud_ytd" localSheetId="10">'[46]Calcs - Budget'!$C$694:$T$694</definedName>
    <definedName name="c_one_unit_oxide_prc_bud_ytd" localSheetId="11">'[46]Calcs - Budget'!$C$694:$T$694</definedName>
    <definedName name="c_one_unit_oxide_prc_bud_ytd" localSheetId="8">'[46]Calcs - Budget'!$C$694:$T$694</definedName>
    <definedName name="c_one_unit_oxide_prc_bud_ytd">#REF!</definedName>
    <definedName name="c_one_unit_oxide_prc_hf" localSheetId="9">'[46]Inputs - Hist &amp; Future'!$C$527:$T$527</definedName>
    <definedName name="c_one_unit_oxide_prc_hf" localSheetId="10">'[46]Inputs - Hist &amp; Future'!$C$527:$T$527</definedName>
    <definedName name="c_one_unit_oxide_prc_hf" localSheetId="11">'[46]Inputs - Hist &amp; Future'!$C$527:$T$527</definedName>
    <definedName name="c_one_unit_oxide_prc_hf" localSheetId="8">'[46]Inputs - Hist &amp; Future'!$C$527:$T$527</definedName>
    <definedName name="c_one_unit_oxide_prc_hf">#REF!</definedName>
    <definedName name="c_one_unit_prec_act" localSheetId="9">'[46]Calcs - Act &amp; F''cast'!$C$565:$T$565</definedName>
    <definedName name="c_one_unit_prec_act" localSheetId="10">'[46]Calcs - Act &amp; F''cast'!$C$565:$T$565</definedName>
    <definedName name="c_one_unit_prec_act" localSheetId="11">'[46]Calcs - Act &amp; F''cast'!$C$565:$T$565</definedName>
    <definedName name="c_one_unit_prec_act" localSheetId="8">'[46]Calcs - Act &amp; F''cast'!$C$565:$T$565</definedName>
    <definedName name="c_one_unit_prec_act">#REF!</definedName>
    <definedName name="c_one_unit_prec_act_ytd" localSheetId="9">'[46]Calcs - Act &amp; F''cast'!$C$690:$T$690</definedName>
    <definedName name="c_one_unit_prec_act_ytd" localSheetId="10">'[46]Calcs - Act &amp; F''cast'!$C$690:$T$690</definedName>
    <definedName name="c_one_unit_prec_act_ytd" localSheetId="11">'[46]Calcs - Act &amp; F''cast'!$C$690:$T$690</definedName>
    <definedName name="c_one_unit_prec_act_ytd" localSheetId="8">'[46]Calcs - Act &amp; F''cast'!$C$690:$T$690</definedName>
    <definedName name="c_one_unit_prec_act_ytd">#REF!</definedName>
    <definedName name="c_one_unit_prec_bud" localSheetId="9">'[46]Calcs - Budget'!$C$565:$T$565</definedName>
    <definedName name="c_one_unit_prec_bud" localSheetId="10">'[46]Calcs - Budget'!$C$565:$T$565</definedName>
    <definedName name="c_one_unit_prec_bud" localSheetId="11">'[46]Calcs - Budget'!$C$565:$T$565</definedName>
    <definedName name="c_one_unit_prec_bud" localSheetId="8">'[46]Calcs - Budget'!$C$565:$T$565</definedName>
    <definedName name="c_one_unit_prec_bud">#REF!</definedName>
    <definedName name="c_one_unit_prec_bud_ytd" localSheetId="9">'[46]Calcs - Budget'!$C$690:$T$690</definedName>
    <definedName name="c_one_unit_prec_bud_ytd" localSheetId="10">'[46]Calcs - Budget'!$C$690:$T$690</definedName>
    <definedName name="c_one_unit_prec_bud_ytd" localSheetId="11">'[46]Calcs - Budget'!$C$690:$T$690</definedName>
    <definedName name="c_one_unit_prec_bud_ytd" localSheetId="8">'[46]Calcs - Budget'!$C$690:$T$690</definedName>
    <definedName name="c_one_unit_prec_bud_ytd">#REF!</definedName>
    <definedName name="c_one_unit_prec_hf" localSheetId="9">'[46]Inputs - Hist &amp; Future'!$C$523:$T$523</definedName>
    <definedName name="c_one_unit_prec_hf" localSheetId="10">'[46]Inputs - Hist &amp; Future'!$C$523:$T$523</definedName>
    <definedName name="c_one_unit_prec_hf" localSheetId="11">'[46]Inputs - Hist &amp; Future'!$C$523:$T$523</definedName>
    <definedName name="c_one_unit_prec_hf" localSheetId="8">'[46]Inputs - Hist &amp; Future'!$C$523:$T$523</definedName>
    <definedName name="c_one_unit_prec_hf">#REF!</definedName>
    <definedName name="c_one_unit_prod_hf" localSheetId="9">'[46]Inputs - Hist &amp; Future'!$C$544:$T$544</definedName>
    <definedName name="c_one_unit_prod_hf" localSheetId="10">'[46]Inputs - Hist &amp; Future'!$C$544:$T$544</definedName>
    <definedName name="c_one_unit_prod_hf" localSheetId="11">'[46]Inputs - Hist &amp; Future'!$C$544:$T$544</definedName>
    <definedName name="c_one_unit_prod_hf" localSheetId="8">'[46]Inputs - Hist &amp; Future'!$C$544:$T$544</definedName>
    <definedName name="c_one_unit_prod_hf">#REF!</definedName>
    <definedName name="c_one_unit_shp_conc_act" localSheetId="9">'[46]Calcs - Act &amp; F''cast'!$C$567:$T$567</definedName>
    <definedName name="c_one_unit_shp_conc_act" localSheetId="10">'[46]Calcs - Act &amp; F''cast'!$C$567:$T$567</definedName>
    <definedName name="c_one_unit_shp_conc_act" localSheetId="11">'[46]Calcs - Act &amp; F''cast'!$C$567:$T$567</definedName>
    <definedName name="c_one_unit_shp_conc_act" localSheetId="8">'[46]Calcs - Act &amp; F''cast'!$C$567:$T$567</definedName>
    <definedName name="c_one_unit_shp_conc_act">#REF!</definedName>
    <definedName name="c_one_unit_shp_conc_act_ytd" localSheetId="9">'[46]Calcs - Act &amp; F''cast'!$C$692:$T$692</definedName>
    <definedName name="c_one_unit_shp_conc_act_ytd" localSheetId="10">'[46]Calcs - Act &amp; F''cast'!$C$692:$T$692</definedName>
    <definedName name="c_one_unit_shp_conc_act_ytd" localSheetId="11">'[46]Calcs - Act &amp; F''cast'!$C$692:$T$692</definedName>
    <definedName name="c_one_unit_shp_conc_act_ytd" localSheetId="8">'[46]Calcs - Act &amp; F''cast'!$C$692:$T$692</definedName>
    <definedName name="c_one_unit_shp_conc_act_ytd">#REF!</definedName>
    <definedName name="c_one_unit_shp_conc_bud" localSheetId="9">'[46]Calcs - Budget'!$C$567:$T$567</definedName>
    <definedName name="c_one_unit_shp_conc_bud" localSheetId="10">'[46]Calcs - Budget'!$C$567:$T$567</definedName>
    <definedName name="c_one_unit_shp_conc_bud" localSheetId="11">'[46]Calcs - Budget'!$C$567:$T$567</definedName>
    <definedName name="c_one_unit_shp_conc_bud" localSheetId="8">'[46]Calcs - Budget'!$C$567:$T$567</definedName>
    <definedName name="c_one_unit_shp_conc_bud">#REF!</definedName>
    <definedName name="c_one_unit_shp_conc_bud_ytd" localSheetId="9">'[46]Calcs - Budget'!$C$692:$T$692</definedName>
    <definedName name="c_one_unit_shp_conc_bud_ytd" localSheetId="10">'[46]Calcs - Budget'!$C$692:$T$692</definedName>
    <definedName name="c_one_unit_shp_conc_bud_ytd" localSheetId="11">'[46]Calcs - Budget'!$C$692:$T$692</definedName>
    <definedName name="c_one_unit_shp_conc_bud_ytd" localSheetId="8">'[46]Calcs - Budget'!$C$692:$T$692</definedName>
    <definedName name="c_one_unit_shp_conc_bud_ytd">#REF!</definedName>
    <definedName name="c_one_unit_shp_conc_hf" localSheetId="9">'[46]Inputs - Hist &amp; Future'!$C$525:$T$525</definedName>
    <definedName name="c_one_unit_shp_conc_hf" localSheetId="10">'[46]Inputs - Hist &amp; Future'!$C$525:$T$525</definedName>
    <definedName name="c_one_unit_shp_conc_hf" localSheetId="11">'[46]Inputs - Hist &amp; Future'!$C$525:$T$525</definedName>
    <definedName name="c_one_unit_shp_conc_hf" localSheetId="8">'[46]Inputs - Hist &amp; Future'!$C$525:$T$525</definedName>
    <definedName name="c_one_unit_shp_conc_hf">#REF!</definedName>
    <definedName name="c_one_unit_shp_ox_act" localSheetId="9">'[46]Calcs - Act &amp; F''cast'!$C$570:$T$570</definedName>
    <definedName name="c_one_unit_shp_ox_act" localSheetId="10">'[46]Calcs - Act &amp; F''cast'!$C$570:$T$570</definedName>
    <definedName name="c_one_unit_shp_ox_act" localSheetId="11">'[46]Calcs - Act &amp; F''cast'!$C$570:$T$570</definedName>
    <definedName name="c_one_unit_shp_ox_act" localSheetId="8">'[46]Calcs - Act &amp; F''cast'!$C$570:$T$570</definedName>
    <definedName name="c_one_unit_shp_ox_act">#REF!</definedName>
    <definedName name="c_one_unit_shp_ox_act_ytd" localSheetId="9">'[46]Calcs - Act &amp; F''cast'!$C$695:$T$695</definedName>
    <definedName name="c_one_unit_shp_ox_act_ytd" localSheetId="10">'[46]Calcs - Act &amp; F''cast'!$C$695:$T$695</definedName>
    <definedName name="c_one_unit_shp_ox_act_ytd" localSheetId="11">'[46]Calcs - Act &amp; F''cast'!$C$695:$T$695</definedName>
    <definedName name="c_one_unit_shp_ox_act_ytd" localSheetId="8">'[46]Calcs - Act &amp; F''cast'!$C$695:$T$695</definedName>
    <definedName name="c_one_unit_shp_ox_act_ytd">#REF!</definedName>
    <definedName name="c_one_unit_shp_ox_bud" localSheetId="9">'[46]Calcs - Budget'!$C$570:$T$570</definedName>
    <definedName name="c_one_unit_shp_ox_bud" localSheetId="10">'[46]Calcs - Budget'!$C$570:$T$570</definedName>
    <definedName name="c_one_unit_shp_ox_bud" localSheetId="11">'[46]Calcs - Budget'!$C$570:$T$570</definedName>
    <definedName name="c_one_unit_shp_ox_bud" localSheetId="8">'[46]Calcs - Budget'!$C$570:$T$570</definedName>
    <definedName name="c_one_unit_shp_ox_bud">#REF!</definedName>
    <definedName name="c_one_unit_shp_ox_bud_ytd" localSheetId="9">'[46]Calcs - Budget'!$C$695:$T$695</definedName>
    <definedName name="c_one_unit_shp_ox_bud_ytd" localSheetId="10">'[46]Calcs - Budget'!$C$695:$T$695</definedName>
    <definedName name="c_one_unit_shp_ox_bud_ytd" localSheetId="11">'[46]Calcs - Budget'!$C$695:$T$695</definedName>
    <definedName name="c_one_unit_shp_ox_bud_ytd" localSheetId="8">'[46]Calcs - Budget'!$C$695:$T$695</definedName>
    <definedName name="c_one_unit_shp_ox_bud_ytd">#REF!</definedName>
    <definedName name="c_one_unit_shp_ox_hf" localSheetId="9">'[46]Inputs - Hist &amp; Future'!$C$528:$T$528</definedName>
    <definedName name="c_one_unit_shp_ox_hf" localSheetId="10">'[46]Inputs - Hist &amp; Future'!$C$528:$T$528</definedName>
    <definedName name="c_one_unit_shp_ox_hf" localSheetId="11">'[46]Inputs - Hist &amp; Future'!$C$528:$T$528</definedName>
    <definedName name="c_one_unit_shp_ox_hf" localSheetId="8">'[46]Inputs - Hist &amp; Future'!$C$528:$T$528</definedName>
    <definedName name="c_one_unit_shp_ox_hf">#REF!</definedName>
    <definedName name="c_one_unit_tcrc_act" localSheetId="9">'[46]Calcs - Act &amp; F''cast'!$C$566:$T$566</definedName>
    <definedName name="c_one_unit_tcrc_act" localSheetId="10">'[46]Calcs - Act &amp; F''cast'!$C$566:$T$566</definedName>
    <definedName name="c_one_unit_tcrc_act" localSheetId="11">'[46]Calcs - Act &amp; F''cast'!$C$566:$T$566</definedName>
    <definedName name="c_one_unit_tcrc_act" localSheetId="8">'[46]Calcs - Act &amp; F''cast'!$C$566:$T$566</definedName>
    <definedName name="c_one_unit_tcrc_act">#REF!</definedName>
    <definedName name="c_one_unit_tcrc_act_ytd" localSheetId="9">'[46]Calcs - Act &amp; F''cast'!$C$691:$T$691</definedName>
    <definedName name="c_one_unit_tcrc_act_ytd" localSheetId="10">'[46]Calcs - Act &amp; F''cast'!$C$691:$T$691</definedName>
    <definedName name="c_one_unit_tcrc_act_ytd" localSheetId="11">'[46]Calcs - Act &amp; F''cast'!$C$691:$T$691</definedName>
    <definedName name="c_one_unit_tcrc_act_ytd" localSheetId="8">'[46]Calcs - Act &amp; F''cast'!$C$691:$T$691</definedName>
    <definedName name="c_one_unit_tcrc_act_ytd">#REF!</definedName>
    <definedName name="c_one_unit_tcrc_bud" localSheetId="9">'[46]Calcs - Budget'!$C$566:$T$566</definedName>
    <definedName name="c_one_unit_tcrc_bud" localSheetId="10">'[46]Calcs - Budget'!$C$566:$T$566</definedName>
    <definedName name="c_one_unit_tcrc_bud" localSheetId="11">'[46]Calcs - Budget'!$C$566:$T$566</definedName>
    <definedName name="c_one_unit_tcrc_bud" localSheetId="8">'[46]Calcs - Budget'!$C$566:$T$566</definedName>
    <definedName name="c_one_unit_tcrc_bud">#REF!</definedName>
    <definedName name="c_one_unit_tcrc_bud_ytd" localSheetId="9">'[46]Calcs - Budget'!$C$691:$T$691</definedName>
    <definedName name="c_one_unit_tcrc_bud_ytd" localSheetId="10">'[46]Calcs - Budget'!$C$691:$T$691</definedName>
    <definedName name="c_one_unit_tcrc_bud_ytd" localSheetId="11">'[46]Calcs - Budget'!$C$691:$T$691</definedName>
    <definedName name="c_one_unit_tcrc_bud_ytd" localSheetId="8">'[46]Calcs - Budget'!$C$691:$T$691</definedName>
    <definedName name="c_one_unit_tcrc_bud_ytd">#REF!</definedName>
    <definedName name="c_one_unit_tcrc_hf" localSheetId="9">'[46]Inputs - Hist &amp; Future'!$C$524:$T$524</definedName>
    <definedName name="c_one_unit_tcrc_hf" localSheetId="10">'[46]Inputs - Hist &amp; Future'!$C$524:$T$524</definedName>
    <definedName name="c_one_unit_tcrc_hf" localSheetId="11">'[46]Inputs - Hist &amp; Future'!$C$524:$T$524</definedName>
    <definedName name="c_one_unit_tcrc_hf" localSheetId="8">'[46]Inputs - Hist &amp; Future'!$C$524:$T$524</definedName>
    <definedName name="c_one_unit_tcrc_hf">#REF!</definedName>
    <definedName name="c_one_unit_tcrc_ship_act" localSheetId="9">'[46]Calcs - Act &amp; F''cast'!$C$584:$T$584</definedName>
    <definedName name="c_one_unit_tcrc_ship_act" localSheetId="10">'[46]Calcs - Act &amp; F''cast'!$C$584:$T$584</definedName>
    <definedName name="c_one_unit_tcrc_ship_act" localSheetId="11">'[46]Calcs - Act &amp; F''cast'!$C$584:$T$584</definedName>
    <definedName name="c_one_unit_tcrc_ship_act" localSheetId="8">'[46]Calcs - Act &amp; F''cast'!$C$584:$T$584</definedName>
    <definedName name="c_one_unit_tcrc_ship_act">#REF!</definedName>
    <definedName name="c_one_unit_tcrc_ship_act_ytd" localSheetId="9">'[46]Calcs - Act &amp; F''cast'!$C$709:$T$709</definedName>
    <definedName name="c_one_unit_tcrc_ship_act_ytd" localSheetId="10">'[46]Calcs - Act &amp; F''cast'!$C$709:$T$709</definedName>
    <definedName name="c_one_unit_tcrc_ship_act_ytd" localSheetId="11">'[46]Calcs - Act &amp; F''cast'!$C$709:$T$709</definedName>
    <definedName name="c_one_unit_tcrc_ship_act_ytd" localSheetId="8">'[46]Calcs - Act &amp; F''cast'!$C$709:$T$709</definedName>
    <definedName name="c_one_unit_tcrc_ship_act_ytd">#REF!</definedName>
    <definedName name="c_one_unit_tcrc_ship_bud" localSheetId="9">'[46]Calcs - Budget'!$C$584:$T$584</definedName>
    <definedName name="c_one_unit_tcrc_ship_bud" localSheetId="10">'[46]Calcs - Budget'!$C$584:$T$584</definedName>
    <definedName name="c_one_unit_tcrc_ship_bud" localSheetId="11">'[46]Calcs - Budget'!$C$584:$T$584</definedName>
    <definedName name="c_one_unit_tcrc_ship_bud" localSheetId="8">'[46]Calcs - Budget'!$C$584:$T$584</definedName>
    <definedName name="c_one_unit_tcrc_ship_bud">#REF!</definedName>
    <definedName name="c_one_unit_tcrc_ship_bud_ytd" localSheetId="9">'[46]Calcs - Budget'!$C$709:$T$709</definedName>
    <definedName name="c_one_unit_tcrc_ship_bud_ytd" localSheetId="10">'[46]Calcs - Budget'!$C$709:$T$709</definedName>
    <definedName name="c_one_unit_tcrc_ship_bud_ytd" localSheetId="11">'[46]Calcs - Budget'!$C$709:$T$709</definedName>
    <definedName name="c_one_unit_tcrc_ship_bud_ytd" localSheetId="8">'[46]Calcs - Budget'!$C$709:$T$709</definedName>
    <definedName name="c_one_unit_tcrc_ship_bud_ytd">#REF!</definedName>
    <definedName name="c_one_unit_tcrc_ship_hf" localSheetId="9">'[46]Inputs - Hist &amp; Future'!$C$542:$T$542</definedName>
    <definedName name="c_one_unit_tcrc_ship_hf" localSheetId="10">'[46]Inputs - Hist &amp; Future'!$C$542:$T$542</definedName>
    <definedName name="c_one_unit_tcrc_ship_hf" localSheetId="11">'[46]Inputs - Hist &amp; Future'!$C$542:$T$542</definedName>
    <definedName name="c_one_unit_tcrc_ship_hf" localSheetId="8">'[46]Inputs - Hist &amp; Future'!$C$542:$T$542</definedName>
    <definedName name="c_one_unit_tcrc_ship_hf">#REF!</definedName>
    <definedName name="c_one_unit_to_metal_act" localSheetId="9">'[46]Calcs - Act &amp; F''cast'!$C$568:$T$568</definedName>
    <definedName name="c_one_unit_to_metal_act" localSheetId="10">'[46]Calcs - Act &amp; F''cast'!$C$568:$T$568</definedName>
    <definedName name="c_one_unit_to_metal_act" localSheetId="11">'[46]Calcs - Act &amp; F''cast'!$C$568:$T$568</definedName>
    <definedName name="c_one_unit_to_metal_act" localSheetId="8">'[46]Calcs - Act &amp; F''cast'!$C$568:$T$568</definedName>
    <definedName name="c_one_unit_to_metal_act">#REF!</definedName>
    <definedName name="c_one_unit_to_metal_act_ytd" localSheetId="9">'[46]Calcs - Act &amp; F''cast'!$C$693:$T$693</definedName>
    <definedName name="c_one_unit_to_metal_act_ytd" localSheetId="10">'[46]Calcs - Act &amp; F''cast'!$C$693:$T$693</definedName>
    <definedName name="c_one_unit_to_metal_act_ytd" localSheetId="11">'[46]Calcs - Act &amp; F''cast'!$C$693:$T$693</definedName>
    <definedName name="c_one_unit_to_metal_act_ytd" localSheetId="8">'[46]Calcs - Act &amp; F''cast'!$C$693:$T$693</definedName>
    <definedName name="c_one_unit_to_metal_act_ytd">#REF!</definedName>
    <definedName name="c_one_unit_to_metal_bud" localSheetId="9">'[46]Calcs - Budget'!$C$568:$T$568</definedName>
    <definedName name="c_one_unit_to_metal_bud" localSheetId="10">'[46]Calcs - Budget'!$C$568:$T$568</definedName>
    <definedName name="c_one_unit_to_metal_bud" localSheetId="11">'[46]Calcs - Budget'!$C$568:$T$568</definedName>
    <definedName name="c_one_unit_to_metal_bud" localSheetId="8">'[46]Calcs - Budget'!$C$568:$T$568</definedName>
    <definedName name="c_one_unit_to_metal_bud">#REF!</definedName>
    <definedName name="c_one_unit_to_metal_bud_ytd" localSheetId="9">'[46]Calcs - Budget'!$C$693:$T$693</definedName>
    <definedName name="c_one_unit_to_metal_bud_ytd" localSheetId="10">'[46]Calcs - Budget'!$C$693:$T$693</definedName>
    <definedName name="c_one_unit_to_metal_bud_ytd" localSheetId="11">'[46]Calcs - Budget'!$C$693:$T$693</definedName>
    <definedName name="c_one_unit_to_metal_bud_ytd" localSheetId="8">'[46]Calcs - Budget'!$C$693:$T$693</definedName>
    <definedName name="c_one_unit_to_metal_bud_ytd">#REF!</definedName>
    <definedName name="c_one_unit_to_metal_hf" localSheetId="9">'[46]Inputs - Hist &amp; Future'!$C$526:$T$526</definedName>
    <definedName name="c_one_unit_to_metal_hf" localSheetId="10">'[46]Inputs - Hist &amp; Future'!$C$526:$T$526</definedName>
    <definedName name="c_one_unit_to_metal_hf" localSheetId="11">'[46]Inputs - Hist &amp; Future'!$C$526:$T$526</definedName>
    <definedName name="c_one_unit_to_metal_hf" localSheetId="8">'[46]Inputs - Hist &amp; Future'!$C$526:$T$526</definedName>
    <definedName name="c_one_unit_to_metal_hf">#REF!</definedName>
    <definedName name="c_one_unit_total_act" localSheetId="9">'[46]Calcs - Act &amp; F''cast'!$C$573:$T$573</definedName>
    <definedName name="c_one_unit_total_act" localSheetId="10">'[46]Calcs - Act &amp; F''cast'!$C$573:$T$573</definedName>
    <definedName name="c_one_unit_total_act" localSheetId="11">'[46]Calcs - Act &amp; F''cast'!$C$573:$T$573</definedName>
    <definedName name="c_one_unit_total_act" localSheetId="8">'[46]Calcs - Act &amp; F''cast'!$C$573:$T$573</definedName>
    <definedName name="c_one_unit_total_act">#REF!</definedName>
    <definedName name="c_one_unit_total_act_ytd" localSheetId="9">'[46]Calcs - Act &amp; F''cast'!$C$698:$T$698</definedName>
    <definedName name="c_one_unit_total_act_ytd" localSheetId="10">'[46]Calcs - Act &amp; F''cast'!$C$698:$T$698</definedName>
    <definedName name="c_one_unit_total_act_ytd" localSheetId="11">'[46]Calcs - Act &amp; F''cast'!$C$698:$T$698</definedName>
    <definedName name="c_one_unit_total_act_ytd" localSheetId="8">'[46]Calcs - Act &amp; F''cast'!$C$698:$T$698</definedName>
    <definedName name="c_one_unit_total_act_ytd">#REF!</definedName>
    <definedName name="c_one_unit_total_bud" localSheetId="9">'[46]Calcs - Budget'!$C$573:$T$573</definedName>
    <definedName name="c_one_unit_total_bud" localSheetId="10">'[46]Calcs - Budget'!$C$573:$T$573</definedName>
    <definedName name="c_one_unit_total_bud" localSheetId="11">'[46]Calcs - Budget'!$C$573:$T$573</definedName>
    <definedName name="c_one_unit_total_bud" localSheetId="8">'[46]Calcs - Budget'!$C$573:$T$573</definedName>
    <definedName name="c_one_unit_total_bud">#REF!</definedName>
    <definedName name="c_one_unit_total_bud_ytd" localSheetId="9">'[46]Calcs - Budget'!$C$698:$T$698</definedName>
    <definedName name="c_one_unit_total_bud_ytd" localSheetId="10">'[46]Calcs - Budget'!$C$698:$T$698</definedName>
    <definedName name="c_one_unit_total_bud_ytd" localSheetId="11">'[46]Calcs - Budget'!$C$698:$T$698</definedName>
    <definedName name="c_one_unit_total_bud_ytd" localSheetId="8">'[46]Calcs - Budget'!$C$698:$T$698</definedName>
    <definedName name="c_one_unit_total_bud_ytd">#REF!</definedName>
    <definedName name="c_one_unit_total_hf" localSheetId="9">'[46]Inputs - Hist &amp; Future'!$C$531:$T$531</definedName>
    <definedName name="c_one_unit_total_hf" localSheetId="10">'[46]Inputs - Hist &amp; Future'!$C$531:$T$531</definedName>
    <definedName name="c_one_unit_total_hf" localSheetId="11">'[46]Inputs - Hist &amp; Future'!$C$531:$T$531</definedName>
    <definedName name="c_one_unit_total_hf" localSheetId="8">'[46]Inputs - Hist &amp; Future'!$C$531:$T$531</definedName>
    <definedName name="c_one_unit_total_hf">#REF!</definedName>
    <definedName name="c_pageswitch">#REF!</definedName>
    <definedName name="c_pathswitch">#REF!</definedName>
    <definedName name="c_pfer" localSheetId="9">'[43]Deal Summary'!$S$23</definedName>
    <definedName name="c_pfer">#REF!</definedName>
    <definedName name="c_pfown" localSheetId="9">'[43]Deal Summary'!$S$11</definedName>
    <definedName name="c_pfown">#REF!</definedName>
    <definedName name="c_pfshares" localSheetId="9">'[43]Deal Summary'!$S$17</definedName>
    <definedName name="c_pfshares">#REF!</definedName>
    <definedName name="C_price_gbp">'[39]C-Data'!$E$6</definedName>
    <definedName name="c_proj_switch">#REF!</definedName>
    <definedName name="c_quick_acq_shareprice" localSheetId="9">'[43]Quick Merge'!$N$14</definedName>
    <definedName name="c_quick_acq_shareprice">#REF!</definedName>
    <definedName name="c_quick_buyer_fullname" localSheetId="9">'[43]Quick Buyer Info'!$E$15</definedName>
    <definedName name="c_quick_buyer_fullname">#REF!</definedName>
    <definedName name="c_quick_buyer_index" localSheetId="9">'[43]Quick Buyer Info'!$G$4</definedName>
    <definedName name="c_quick_buyer_index">#REF!</definedName>
    <definedName name="c_quick_buyer_name" localSheetId="9">'[43]Quick Buyer Info'!$E$16</definedName>
    <definedName name="c_quick_buyer_name">#REF!</definedName>
    <definedName name="c_quick_firstbuyer" localSheetId="9">'[43]Quick Buyer Info'!$G$5</definedName>
    <definedName name="c_quick_firstbuyer">#REF!</definedName>
    <definedName name="c_quick_lastbuyer" localSheetId="9">'[43]Quick Buyer Info'!$G$6</definedName>
    <definedName name="c_quick_lastbuyer">#REF!</definedName>
    <definedName name="c_quick_price_in_dt1" localSheetId="9">'[43]Quick Merge'!$L$56</definedName>
    <definedName name="c_quick_price_in_dt1">#REF!</definedName>
    <definedName name="c_quick_price_in_dt2" localSheetId="9">'[43]Quick Merge'!$L$68</definedName>
    <definedName name="c_quick_price_in_dt2">#REF!</definedName>
    <definedName name="c_quick_price_in_dt3" localSheetId="9">'[43]Quick Merge'!$L$80</definedName>
    <definedName name="c_quick_price_in_dt3">#REF!</definedName>
    <definedName name="c_quick_purchaseprice" localSheetId="9">'[43]Quick Merge'!$P$14</definedName>
    <definedName name="c_quick_purchaseprice">#REF!</definedName>
    <definedName name="c_quick_rate" localSheetId="9">'[43]Quick Merge'!$H$22</definedName>
    <definedName name="c_quick_rate">#REF!</definedName>
    <definedName name="c_quick_stock" localSheetId="9">'[43]Quick Buyer Info'!$I$10</definedName>
    <definedName name="c_quick_stock">#REF!</definedName>
    <definedName name="c_quick_syn" localSheetId="9">'[43]Quick Merge'!$P$8</definedName>
    <definedName name="c_quick_syn">#REF!</definedName>
    <definedName name="c_quick_target_name" localSheetId="9">'[43]Quick Buyer Info'!$F$16</definedName>
    <definedName name="c_quick_target_name">#REF!</definedName>
    <definedName name="c_quick_whoswitch" localSheetId="9">'[43]Quick Buyer Info'!$G$3</definedName>
    <definedName name="c_quick_whoswitch">#REF!</definedName>
    <definedName name="C_sh_eq">'[39]C-Data'!$E$67</definedName>
    <definedName name="c_ShiftFactorX" localSheetId="9">'[43]Model Assumptions'!$C$62</definedName>
    <definedName name="c_ShiftFactorX">#REF!</definedName>
    <definedName name="c_ShiftFactorY" localSheetId="9">'[43]Model Assumptions'!$C$63</definedName>
    <definedName name="c_ShiftFactorY">#REF!</definedName>
    <definedName name="c_SSBswitch">#REF!</definedName>
    <definedName name="c_three_int_oth_act" localSheetId="9">'[46]Calcs - Act &amp; F''cast'!$C$582:$T$582</definedName>
    <definedName name="c_three_int_oth_act" localSheetId="10">'[46]Calcs - Act &amp; F''cast'!$C$582:$T$582</definedName>
    <definedName name="c_three_int_oth_act" localSheetId="11">'[46]Calcs - Act &amp; F''cast'!$C$582:$T$582</definedName>
    <definedName name="c_three_int_oth_act" localSheetId="8">'[46]Calcs - Act &amp; F''cast'!$C$582:$T$582</definedName>
    <definedName name="c_three_int_oth_act">#REF!</definedName>
    <definedName name="c_three_int_oth_act_ytd" localSheetId="9">'[46]Calcs - Act &amp; F''cast'!$C$707:$T$707</definedName>
    <definedName name="c_three_int_oth_act_ytd" localSheetId="10">'[46]Calcs - Act &amp; F''cast'!$C$707:$T$707</definedName>
    <definedName name="c_three_int_oth_act_ytd" localSheetId="11">'[46]Calcs - Act &amp; F''cast'!$C$707:$T$707</definedName>
    <definedName name="c_three_int_oth_act_ytd" localSheetId="8">'[46]Calcs - Act &amp; F''cast'!$C$707:$T$707</definedName>
    <definedName name="c_three_int_oth_act_ytd">#REF!</definedName>
    <definedName name="c_three_int_oth_bud" localSheetId="9">'[46]Calcs - Budget'!$C$582:$T$582</definedName>
    <definedName name="c_three_int_oth_bud" localSheetId="10">'[46]Calcs - Budget'!$C$582:$T$582</definedName>
    <definedName name="c_three_int_oth_bud" localSheetId="11">'[46]Calcs - Budget'!$C$582:$T$582</definedName>
    <definedName name="c_three_int_oth_bud" localSheetId="8">'[46]Calcs - Budget'!$C$582:$T$582</definedName>
    <definedName name="c_three_int_oth_bud">#REF!</definedName>
    <definedName name="c_three_int_oth_bud_ytd" localSheetId="9">'[46]Calcs - Budget'!$C$707:$T$707</definedName>
    <definedName name="c_three_int_oth_bud_ytd" localSheetId="10">'[46]Calcs - Budget'!$C$707:$T$707</definedName>
    <definedName name="c_three_int_oth_bud_ytd" localSheetId="11">'[46]Calcs - Budget'!$C$707:$T$707</definedName>
    <definedName name="c_three_int_oth_bud_ytd" localSheetId="8">'[46]Calcs - Budget'!$C$707:$T$707</definedName>
    <definedName name="c_three_int_oth_bud_ytd">#REF!</definedName>
    <definedName name="c_three_int_oth_hf" localSheetId="9">'[46]Inputs - Hist &amp; Future'!$C$540:$T$540</definedName>
    <definedName name="c_three_int_oth_hf" localSheetId="10">'[46]Inputs - Hist &amp; Future'!$C$540:$T$540</definedName>
    <definedName name="c_three_int_oth_hf" localSheetId="11">'[46]Inputs - Hist &amp; Future'!$C$540:$T$540</definedName>
    <definedName name="c_three_int_oth_hf" localSheetId="8">'[46]Inputs - Hist &amp; Future'!$C$540:$T$540</definedName>
    <definedName name="c_three_int_oth_hf">#REF!</definedName>
    <definedName name="c_three_total_act" localSheetId="9">'[46]Calcs - Act &amp; F''cast'!$C$557:$T$557</definedName>
    <definedName name="c_three_total_act" localSheetId="10">'[46]Calcs - Act &amp; F''cast'!$C$557:$T$557</definedName>
    <definedName name="c_three_total_act" localSheetId="11">'[46]Calcs - Act &amp; F''cast'!$C$557:$T$557</definedName>
    <definedName name="c_three_total_act" localSheetId="8">'[46]Calcs - Act &amp; F''cast'!$C$557:$T$557</definedName>
    <definedName name="c_three_total_act">#REF!</definedName>
    <definedName name="c_three_total_act_ytd" localSheetId="9">'[46]Calcs - Act &amp; F''cast'!$C$682:$T$682</definedName>
    <definedName name="c_three_total_act_ytd" localSheetId="10">'[46]Calcs - Act &amp; F''cast'!$C$682:$T$682</definedName>
    <definedName name="c_three_total_act_ytd" localSheetId="11">'[46]Calcs - Act &amp; F''cast'!$C$682:$T$682</definedName>
    <definedName name="c_three_total_act_ytd" localSheetId="8">'[46]Calcs - Act &amp; F''cast'!$C$682:$T$682</definedName>
    <definedName name="c_three_total_act_ytd">#REF!</definedName>
    <definedName name="c_three_total_bud" localSheetId="9">'[46]Calcs - Budget'!$C$557:$T$557</definedName>
    <definedName name="c_three_total_bud" localSheetId="10">'[46]Calcs - Budget'!$C$557:$T$557</definedName>
    <definedName name="c_three_total_bud" localSheetId="11">'[46]Calcs - Budget'!$C$557:$T$557</definedName>
    <definedName name="c_three_total_bud" localSheetId="8">'[46]Calcs - Budget'!$C$557:$T$557</definedName>
    <definedName name="c_three_total_bud">#REF!</definedName>
    <definedName name="c_three_total_bud_ytd" localSheetId="9">'[46]Calcs - Budget'!$C$682:$T$682</definedName>
    <definedName name="c_three_total_bud_ytd" localSheetId="10">'[46]Calcs - Budget'!$C$682:$T$682</definedName>
    <definedName name="c_three_total_bud_ytd" localSheetId="11">'[46]Calcs - Budget'!$C$682:$T$682</definedName>
    <definedName name="c_three_total_bud_ytd" localSheetId="8">'[46]Calcs - Budget'!$C$682:$T$682</definedName>
    <definedName name="c_three_total_bud_ytd">#REF!</definedName>
    <definedName name="c_three_total_hf" localSheetId="9">'[46]Inputs - Hist &amp; Future'!$C$515:$T$515</definedName>
    <definedName name="c_three_total_hf" localSheetId="10">'[46]Inputs - Hist &amp; Future'!$C$515:$T$515</definedName>
    <definedName name="c_three_total_hf" localSheetId="11">'[46]Inputs - Hist &amp; Future'!$C$515:$T$515</definedName>
    <definedName name="c_three_total_hf" localSheetId="8">'[46]Inputs - Hist &amp; Future'!$C$515:$T$515</definedName>
    <definedName name="c_three_total_hf">#REF!</definedName>
    <definedName name="c_three_total_qtr_fc_dec" localSheetId="9">'[46]Inputs - Qtrly Forecasts'!$C$67:$T$67</definedName>
    <definedName name="c_three_total_qtr_fc_dec" localSheetId="10">'[46]Inputs - Qtrly Forecasts'!$C$67:$T$67</definedName>
    <definedName name="c_three_total_qtr_fc_dec" localSheetId="11">'[46]Inputs - Qtrly Forecasts'!$C$67:$T$67</definedName>
    <definedName name="c_three_total_qtr_fc_dec" localSheetId="8">'[46]Inputs - Qtrly Forecasts'!$C$67:$T$67</definedName>
    <definedName name="c_three_total_qtr_fc_dec">#REF!</definedName>
    <definedName name="c_three_total_qtr_fc_dec_ytd" localSheetId="9">'[46]Calcs - Qtrly Forecasts'!$C$75:$T$75</definedName>
    <definedName name="c_three_total_qtr_fc_dec_ytd" localSheetId="10">'[46]Calcs - Qtrly Forecasts'!$C$75:$T$75</definedName>
    <definedName name="c_three_total_qtr_fc_dec_ytd" localSheetId="11">'[46]Calcs - Qtrly Forecasts'!$C$75:$T$75</definedName>
    <definedName name="c_three_total_qtr_fc_dec_ytd" localSheetId="8">'[46]Calcs - Qtrly Forecasts'!$C$75:$T$75</definedName>
    <definedName name="c_three_total_qtr_fc_dec_ytd">#REF!</definedName>
    <definedName name="c_three_total_qtr_fc_mar" localSheetId="9">'[46]Inputs - Qtrly Forecasts'!$C$105:$T$105</definedName>
    <definedName name="c_three_total_qtr_fc_mar" localSheetId="10">'[46]Inputs - Qtrly Forecasts'!$C$105:$T$105</definedName>
    <definedName name="c_three_total_qtr_fc_mar" localSheetId="11">'[46]Inputs - Qtrly Forecasts'!$C$105:$T$105</definedName>
    <definedName name="c_three_total_qtr_fc_mar" localSheetId="8">'[46]Inputs - Qtrly Forecasts'!$C$105:$T$105</definedName>
    <definedName name="c_three_total_qtr_fc_mar">#REF!</definedName>
    <definedName name="c_three_total_qtr_fc_mar_ytd" localSheetId="9">'[46]Calcs - Qtrly Forecasts'!$C$112:$T$112</definedName>
    <definedName name="c_three_total_qtr_fc_mar_ytd" localSheetId="10">'[46]Calcs - Qtrly Forecasts'!$C$112:$T$112</definedName>
    <definedName name="c_three_total_qtr_fc_mar_ytd" localSheetId="11">'[46]Calcs - Qtrly Forecasts'!$C$112:$T$112</definedName>
    <definedName name="c_three_total_qtr_fc_mar_ytd" localSheetId="8">'[46]Calcs - Qtrly Forecasts'!$C$112:$T$112</definedName>
    <definedName name="c_three_total_qtr_fc_mar_ytd">#REF!</definedName>
    <definedName name="c_three_total_qtr_fc_sept" localSheetId="9">'[46]Inputs - Qtrly Forecasts'!$C$29:$T$29</definedName>
    <definedName name="c_three_total_qtr_fc_sept" localSheetId="10">'[46]Inputs - Qtrly Forecasts'!$C$29:$T$29</definedName>
    <definedName name="c_three_total_qtr_fc_sept" localSheetId="11">'[46]Inputs - Qtrly Forecasts'!$C$29:$T$29</definedName>
    <definedName name="c_three_total_qtr_fc_sept" localSheetId="8">'[46]Inputs - Qtrly Forecasts'!$C$29:$T$29</definedName>
    <definedName name="c_three_total_qtr_fc_sept">#REF!</definedName>
    <definedName name="c_three_total_qtr_fc_sept_ytd" localSheetId="9">'[46]Calcs - Qtrly Forecasts'!$C$38:$T$38</definedName>
    <definedName name="c_three_total_qtr_fc_sept_ytd" localSheetId="10">'[46]Calcs - Qtrly Forecasts'!$C$38:$T$38</definedName>
    <definedName name="c_three_total_qtr_fc_sept_ytd" localSheetId="11">'[46]Calcs - Qtrly Forecasts'!$C$38:$T$38</definedName>
    <definedName name="c_three_total_qtr_fc_sept_ytd" localSheetId="8">'[46]Calcs - Qtrly Forecasts'!$C$38:$T$38</definedName>
    <definedName name="c_three_total_qtr_fc_sept_ytd">#REF!</definedName>
    <definedName name="c_three_unit_int_act" localSheetId="9">'[46]Calcs - Act &amp; F''cast'!$C$577:$T$577</definedName>
    <definedName name="c_three_unit_int_act" localSheetId="10">'[46]Calcs - Act &amp; F''cast'!$C$577:$T$577</definedName>
    <definedName name="c_three_unit_int_act" localSheetId="11">'[46]Calcs - Act &amp; F''cast'!$C$577:$T$577</definedName>
    <definedName name="c_three_unit_int_act" localSheetId="8">'[46]Calcs - Act &amp; F''cast'!$C$577:$T$577</definedName>
    <definedName name="c_three_unit_int_act">#REF!</definedName>
    <definedName name="c_three_unit_int_act_ytd" localSheetId="9">'[46]Calcs - Act &amp; F''cast'!$C$702:$T$702</definedName>
    <definedName name="c_three_unit_int_act_ytd" localSheetId="10">'[46]Calcs - Act &amp; F''cast'!$C$702:$T$702</definedName>
    <definedName name="c_three_unit_int_act_ytd" localSheetId="11">'[46]Calcs - Act &amp; F''cast'!$C$702:$T$702</definedName>
    <definedName name="c_three_unit_int_act_ytd" localSheetId="8">'[46]Calcs - Act &amp; F''cast'!$C$702:$T$702</definedName>
    <definedName name="c_three_unit_int_act_ytd">#REF!</definedName>
    <definedName name="c_three_unit_int_bud" localSheetId="9">'[46]Calcs - Budget'!$C$577:$T$577</definedName>
    <definedName name="c_three_unit_int_bud" localSheetId="10">'[46]Calcs - Budget'!$C$577:$T$577</definedName>
    <definedName name="c_three_unit_int_bud" localSheetId="11">'[46]Calcs - Budget'!$C$577:$T$577</definedName>
    <definedName name="c_three_unit_int_bud" localSheetId="8">'[46]Calcs - Budget'!$C$577:$T$577</definedName>
    <definedName name="c_three_unit_int_bud">#REF!</definedName>
    <definedName name="c_three_unit_int_bud_ytd" localSheetId="9">'[46]Calcs - Budget'!$C$702:$T$702</definedName>
    <definedName name="c_three_unit_int_bud_ytd" localSheetId="10">'[46]Calcs - Budget'!$C$702:$T$702</definedName>
    <definedName name="c_three_unit_int_bud_ytd" localSheetId="11">'[46]Calcs - Budget'!$C$702:$T$702</definedName>
    <definedName name="c_three_unit_int_bud_ytd" localSheetId="8">'[46]Calcs - Budget'!$C$702:$T$702</definedName>
    <definedName name="c_three_unit_int_bud_ytd">#REF!</definedName>
    <definedName name="c_three_unit_int_hf" localSheetId="9">'[46]Inputs - Hist &amp; Future'!$C$535:$T$535</definedName>
    <definedName name="c_three_unit_int_hf" localSheetId="10">'[46]Inputs - Hist &amp; Future'!$C$535:$T$535</definedName>
    <definedName name="c_three_unit_int_hf" localSheetId="11">'[46]Inputs - Hist &amp; Future'!$C$535:$T$535</definedName>
    <definedName name="c_three_unit_int_hf" localSheetId="8">'[46]Inputs - Hist &amp; Future'!$C$535:$T$535</definedName>
    <definedName name="c_three_unit_int_hf">#REF!</definedName>
    <definedName name="c_three_unit_int_oth_act" localSheetId="9">'[46]Calcs - Act &amp; F''cast'!$C$585:$T$585</definedName>
    <definedName name="c_three_unit_int_oth_act" localSheetId="10">'[46]Calcs - Act &amp; F''cast'!$C$585:$T$585</definedName>
    <definedName name="c_three_unit_int_oth_act" localSheetId="11">'[46]Calcs - Act &amp; F''cast'!$C$585:$T$585</definedName>
    <definedName name="c_three_unit_int_oth_act" localSheetId="8">'[46]Calcs - Act &amp; F''cast'!$C$585:$T$585</definedName>
    <definedName name="c_three_unit_int_oth_act">#REF!</definedName>
    <definedName name="c_three_unit_int_oth_act_ytd" localSheetId="9">'[46]Calcs - Act &amp; F''cast'!$C$710:$T$710</definedName>
    <definedName name="c_three_unit_int_oth_act_ytd" localSheetId="10">'[46]Calcs - Act &amp; F''cast'!$C$710:$T$710</definedName>
    <definedName name="c_three_unit_int_oth_act_ytd" localSheetId="11">'[46]Calcs - Act &amp; F''cast'!$C$710:$T$710</definedName>
    <definedName name="c_three_unit_int_oth_act_ytd" localSheetId="8">'[46]Calcs - Act &amp; F''cast'!$C$710:$T$710</definedName>
    <definedName name="c_three_unit_int_oth_act_ytd">#REF!</definedName>
    <definedName name="c_three_unit_int_oth_bud" localSheetId="9">'[46]Calcs - Budget'!$C$585:$T$585</definedName>
    <definedName name="c_three_unit_int_oth_bud" localSheetId="10">'[46]Calcs - Budget'!$C$585:$T$585</definedName>
    <definedName name="c_three_unit_int_oth_bud" localSheetId="11">'[46]Calcs - Budget'!$C$585:$T$585</definedName>
    <definedName name="c_three_unit_int_oth_bud" localSheetId="8">'[46]Calcs - Budget'!$C$585:$T$585</definedName>
    <definedName name="c_three_unit_int_oth_bud">#REF!</definedName>
    <definedName name="c_three_unit_int_oth_bud_ytd" localSheetId="9">'[46]Calcs - Budget'!$C$710:$T$710</definedName>
    <definedName name="c_three_unit_int_oth_bud_ytd" localSheetId="10">'[46]Calcs - Budget'!$C$710:$T$710</definedName>
    <definedName name="c_three_unit_int_oth_bud_ytd" localSheetId="11">'[46]Calcs - Budget'!$C$710:$T$710</definedName>
    <definedName name="c_three_unit_int_oth_bud_ytd" localSheetId="8">'[46]Calcs - Budget'!$C$710:$T$710</definedName>
    <definedName name="c_three_unit_int_oth_bud_ytd">#REF!</definedName>
    <definedName name="c_three_unit_int_oth_hf" localSheetId="9">'[46]Inputs - Hist &amp; Future'!$C$543:$T$543</definedName>
    <definedName name="c_three_unit_int_oth_hf" localSheetId="10">'[46]Inputs - Hist &amp; Future'!$C$543:$T$543</definedName>
    <definedName name="c_three_unit_int_oth_hf" localSheetId="11">'[46]Inputs - Hist &amp; Future'!$C$543:$T$543</definedName>
    <definedName name="c_three_unit_int_oth_hf" localSheetId="8">'[46]Inputs - Hist &amp; Future'!$C$543:$T$543</definedName>
    <definedName name="c_three_unit_int_oth_hf">#REF!</definedName>
    <definedName name="c_three_unit_oth_act" localSheetId="9">'[46]Calcs - Act &amp; F''cast'!$C$578:$T$578</definedName>
    <definedName name="c_three_unit_oth_act" localSheetId="10">'[46]Calcs - Act &amp; F''cast'!$C$578:$T$578</definedName>
    <definedName name="c_three_unit_oth_act" localSheetId="11">'[46]Calcs - Act &amp; F''cast'!$C$578:$T$578</definedName>
    <definedName name="c_three_unit_oth_act" localSheetId="8">'[46]Calcs - Act &amp; F''cast'!$C$578:$T$578</definedName>
    <definedName name="c_three_unit_oth_act">#REF!</definedName>
    <definedName name="c_three_unit_oth_act_ytd" localSheetId="9">'[46]Calcs - Act &amp; F''cast'!$C$703:$T$703</definedName>
    <definedName name="c_three_unit_oth_act_ytd" localSheetId="10">'[46]Calcs - Act &amp; F''cast'!$C$703:$T$703</definedName>
    <definedName name="c_three_unit_oth_act_ytd" localSheetId="11">'[46]Calcs - Act &amp; F''cast'!$C$703:$T$703</definedName>
    <definedName name="c_three_unit_oth_act_ytd" localSheetId="8">'[46]Calcs - Act &amp; F''cast'!$C$703:$T$703</definedName>
    <definedName name="c_three_unit_oth_act_ytd">#REF!</definedName>
    <definedName name="c_three_unit_oth_bud" localSheetId="9">'[46]Calcs - Budget'!$C$578:$T$578</definedName>
    <definedName name="c_three_unit_oth_bud" localSheetId="10">'[46]Calcs - Budget'!$C$578:$T$578</definedName>
    <definedName name="c_three_unit_oth_bud" localSheetId="11">'[46]Calcs - Budget'!$C$578:$T$578</definedName>
    <definedName name="c_three_unit_oth_bud" localSheetId="8">'[46]Calcs - Budget'!$C$578:$T$578</definedName>
    <definedName name="c_three_unit_oth_bud">#REF!</definedName>
    <definedName name="c_three_unit_oth_bud_ytd" localSheetId="9">'[46]Calcs - Budget'!$C$703:$T$703</definedName>
    <definedName name="c_three_unit_oth_bud_ytd" localSheetId="10">'[46]Calcs - Budget'!$C$703:$T$703</definedName>
    <definedName name="c_three_unit_oth_bud_ytd" localSheetId="11">'[46]Calcs - Budget'!$C$703:$T$703</definedName>
    <definedName name="c_three_unit_oth_bud_ytd" localSheetId="8">'[46]Calcs - Budget'!$C$703:$T$703</definedName>
    <definedName name="c_three_unit_oth_bud_ytd">#REF!</definedName>
    <definedName name="c_three_unit_oth_hf" localSheetId="9">'[46]Inputs - Hist &amp; Future'!$C$536:$T$536</definedName>
    <definedName name="c_three_unit_oth_hf" localSheetId="10">'[46]Inputs - Hist &amp; Future'!$C$536:$T$536</definedName>
    <definedName name="c_three_unit_oth_hf" localSheetId="11">'[46]Inputs - Hist &amp; Future'!$C$536:$T$536</definedName>
    <definedName name="c_three_unit_oth_hf" localSheetId="8">'[46]Inputs - Hist &amp; Future'!$C$536:$T$536</definedName>
    <definedName name="c_three_unit_oth_hf">#REF!</definedName>
    <definedName name="c_three_unit_total_act" localSheetId="9">'[46]Calcs - Act &amp; F''cast'!$C$579:$T$579</definedName>
    <definedName name="c_three_unit_total_act" localSheetId="10">'[46]Calcs - Act &amp; F''cast'!$C$579:$T$579</definedName>
    <definedName name="c_three_unit_total_act" localSheetId="11">'[46]Calcs - Act &amp; F''cast'!$C$579:$T$579</definedName>
    <definedName name="c_three_unit_total_act" localSheetId="8">'[46]Calcs - Act &amp; F''cast'!$C$579:$T$579</definedName>
    <definedName name="c_three_unit_total_act">#REF!</definedName>
    <definedName name="c_three_unit_total_act_ytd" localSheetId="9">'[46]Calcs - Act &amp; F''cast'!$C$704:$T$704</definedName>
    <definedName name="c_three_unit_total_act_ytd" localSheetId="10">'[46]Calcs - Act &amp; F''cast'!$C$704:$T$704</definedName>
    <definedName name="c_three_unit_total_act_ytd" localSheetId="11">'[46]Calcs - Act &amp; F''cast'!$C$704:$T$704</definedName>
    <definedName name="c_three_unit_total_act_ytd" localSheetId="8">'[46]Calcs - Act &amp; F''cast'!$C$704:$T$704</definedName>
    <definedName name="c_three_unit_total_act_ytd">#REF!</definedName>
    <definedName name="c_three_unit_total_bud" localSheetId="9">'[46]Calcs - Budget'!$C$579:$T$579</definedName>
    <definedName name="c_three_unit_total_bud" localSheetId="10">'[46]Calcs - Budget'!$C$579:$T$579</definedName>
    <definedName name="c_three_unit_total_bud" localSheetId="11">'[46]Calcs - Budget'!$C$579:$T$579</definedName>
    <definedName name="c_three_unit_total_bud" localSheetId="8">'[46]Calcs - Budget'!$C$579:$T$579</definedName>
    <definedName name="c_three_unit_total_bud">#REF!</definedName>
    <definedName name="c_three_unit_total_bud_ytd" localSheetId="9">'[46]Calcs - Budget'!$C$704:$T$704</definedName>
    <definedName name="c_three_unit_total_bud_ytd" localSheetId="10">'[46]Calcs - Budget'!$C$704:$T$704</definedName>
    <definedName name="c_three_unit_total_bud_ytd" localSheetId="11">'[46]Calcs - Budget'!$C$704:$T$704</definedName>
    <definedName name="c_three_unit_total_bud_ytd" localSheetId="8">'[46]Calcs - Budget'!$C$704:$T$704</definedName>
    <definedName name="c_three_unit_total_bud_ytd">#REF!</definedName>
    <definedName name="c_three_unit_total_hf" localSheetId="9">'[46]Inputs - Hist &amp; Future'!$C$537:$T$537</definedName>
    <definedName name="c_three_unit_total_hf" localSheetId="10">'[46]Inputs - Hist &amp; Future'!$C$537:$T$537</definedName>
    <definedName name="c_three_unit_total_hf" localSheetId="11">'[46]Inputs - Hist &amp; Future'!$C$537:$T$537</definedName>
    <definedName name="c_three_unit_total_hf" localSheetId="8">'[46]Inputs - Hist &amp; Future'!$C$537:$T$537</definedName>
    <definedName name="c_three_unit_total_hf">#REF!</definedName>
    <definedName name="C_totdebt">'[39]C-Data'!$E$65</definedName>
    <definedName name="c_two_total_act" localSheetId="9">'[46]Calcs - Act &amp; F''cast'!$C$556:$T$556</definedName>
    <definedName name="c_two_total_act" localSheetId="10">'[46]Calcs - Act &amp; F''cast'!$C$556:$T$556</definedName>
    <definedName name="c_two_total_act" localSheetId="11">'[46]Calcs - Act &amp; F''cast'!$C$556:$T$556</definedName>
    <definedName name="c_two_total_act" localSheetId="8">'[46]Calcs - Act &amp; F''cast'!$C$556:$T$556</definedName>
    <definedName name="c_two_total_act">#REF!</definedName>
    <definedName name="c_two_total_act_ytd" localSheetId="9">'[46]Calcs - Act &amp; F''cast'!$C$681:$T$681</definedName>
    <definedName name="c_two_total_act_ytd" localSheetId="10">'[46]Calcs - Act &amp; F''cast'!$C$681:$T$681</definedName>
    <definedName name="c_two_total_act_ytd" localSheetId="11">'[46]Calcs - Act &amp; F''cast'!$C$681:$T$681</definedName>
    <definedName name="c_two_total_act_ytd" localSheetId="8">'[46]Calcs - Act &amp; F''cast'!$C$681:$T$681</definedName>
    <definedName name="c_two_total_act_ytd">#REF!</definedName>
    <definedName name="c_two_total_bud" localSheetId="9">'[46]Calcs - Budget'!$C$556:$T$556</definedName>
    <definedName name="c_two_total_bud" localSheetId="10">'[46]Calcs - Budget'!$C$556:$T$556</definedName>
    <definedName name="c_two_total_bud" localSheetId="11">'[46]Calcs - Budget'!$C$556:$T$556</definedName>
    <definedName name="c_two_total_bud" localSheetId="8">'[46]Calcs - Budget'!$C$556:$T$556</definedName>
    <definedName name="c_two_total_bud">#REF!</definedName>
    <definedName name="c_two_total_bud_ytd" localSheetId="9">'[46]Calcs - Budget'!$C$681:$T$681</definedName>
    <definedName name="c_two_total_bud_ytd" localSheetId="10">'[46]Calcs - Budget'!$C$681:$T$681</definedName>
    <definedName name="c_two_total_bud_ytd" localSheetId="11">'[46]Calcs - Budget'!$C$681:$T$681</definedName>
    <definedName name="c_two_total_bud_ytd" localSheetId="8">'[46]Calcs - Budget'!$C$681:$T$681</definedName>
    <definedName name="c_two_total_bud_ytd">#REF!</definedName>
    <definedName name="c_two_total_hf" localSheetId="9">'[46]Inputs - Hist &amp; Future'!$C$514:$T$514</definedName>
    <definedName name="c_two_total_hf" localSheetId="10">'[46]Inputs - Hist &amp; Future'!$C$514:$T$514</definedName>
    <definedName name="c_two_total_hf" localSheetId="11">'[46]Inputs - Hist &amp; Future'!$C$514:$T$514</definedName>
    <definedName name="c_two_total_hf" localSheetId="8">'[46]Inputs - Hist &amp; Future'!$C$514:$T$514</definedName>
    <definedName name="c_two_total_hf">#REF!</definedName>
    <definedName name="c_two_total_qtr_fc_dec" localSheetId="9">'[46]Inputs - Qtrly Forecasts'!$C$66:$T$66</definedName>
    <definedName name="c_two_total_qtr_fc_dec" localSheetId="10">'[46]Inputs - Qtrly Forecasts'!$C$66:$T$66</definedName>
    <definedName name="c_two_total_qtr_fc_dec" localSheetId="11">'[46]Inputs - Qtrly Forecasts'!$C$66:$T$66</definedName>
    <definedName name="c_two_total_qtr_fc_dec" localSheetId="8">'[46]Inputs - Qtrly Forecasts'!$C$66:$T$66</definedName>
    <definedName name="c_two_total_qtr_fc_dec">#REF!</definedName>
    <definedName name="c_two_total_qtr_fc_dec_ytd" localSheetId="9">'[46]Calcs - Qtrly Forecasts'!$C$74:$T$74</definedName>
    <definedName name="c_two_total_qtr_fc_dec_ytd" localSheetId="10">'[46]Calcs - Qtrly Forecasts'!$C$74:$T$74</definedName>
    <definedName name="c_two_total_qtr_fc_dec_ytd" localSheetId="11">'[46]Calcs - Qtrly Forecasts'!$C$74:$T$74</definedName>
    <definedName name="c_two_total_qtr_fc_dec_ytd" localSheetId="8">'[46]Calcs - Qtrly Forecasts'!$C$74:$T$74</definedName>
    <definedName name="c_two_total_qtr_fc_dec_ytd">#REF!</definedName>
    <definedName name="c_two_total_qtr_fc_mar" localSheetId="9">'[46]Inputs - Qtrly Forecasts'!$C$104:$T$104</definedName>
    <definedName name="c_two_total_qtr_fc_mar" localSheetId="10">'[46]Inputs - Qtrly Forecasts'!$C$104:$T$104</definedName>
    <definedName name="c_two_total_qtr_fc_mar" localSheetId="11">'[46]Inputs - Qtrly Forecasts'!$C$104:$T$104</definedName>
    <definedName name="c_two_total_qtr_fc_mar" localSheetId="8">'[46]Inputs - Qtrly Forecasts'!$C$104:$T$104</definedName>
    <definedName name="c_two_total_qtr_fc_mar">#REF!</definedName>
    <definedName name="c_two_total_qtr_fc_mar_ytd" localSheetId="9">'[46]Calcs - Qtrly Forecasts'!$C$111:$T$111</definedName>
    <definedName name="c_two_total_qtr_fc_mar_ytd" localSheetId="10">'[46]Calcs - Qtrly Forecasts'!$C$111:$T$111</definedName>
    <definedName name="c_two_total_qtr_fc_mar_ytd" localSheetId="11">'[46]Calcs - Qtrly Forecasts'!$C$111:$T$111</definedName>
    <definedName name="c_two_total_qtr_fc_mar_ytd" localSheetId="8">'[46]Calcs - Qtrly Forecasts'!$C$111:$T$111</definedName>
    <definedName name="c_two_total_qtr_fc_mar_ytd">#REF!</definedName>
    <definedName name="c_two_total_qtr_fc_sept" localSheetId="9">'[46]Inputs - Qtrly Forecasts'!$C$28:$T$28</definedName>
    <definedName name="c_two_total_qtr_fc_sept" localSheetId="10">'[46]Inputs - Qtrly Forecasts'!$C$28:$T$28</definedName>
    <definedName name="c_two_total_qtr_fc_sept" localSheetId="11">'[46]Inputs - Qtrly Forecasts'!$C$28:$T$28</definedName>
    <definedName name="c_two_total_qtr_fc_sept" localSheetId="8">'[46]Inputs - Qtrly Forecasts'!$C$28:$T$28</definedName>
    <definedName name="c_two_total_qtr_fc_sept">#REF!</definedName>
    <definedName name="c_two_total_qtr_fc_sept_ytd" localSheetId="9">'[46]Calcs - Qtrly Forecasts'!$C$37:$T$37</definedName>
    <definedName name="c_two_total_qtr_fc_sept_ytd" localSheetId="10">'[46]Calcs - Qtrly Forecasts'!$C$37:$T$37</definedName>
    <definedName name="c_two_total_qtr_fc_sept_ytd" localSheetId="11">'[46]Calcs - Qtrly Forecasts'!$C$37:$T$37</definedName>
    <definedName name="c_two_total_qtr_fc_sept_ytd" localSheetId="8">'[46]Calcs - Qtrly Forecasts'!$C$37:$T$37</definedName>
    <definedName name="c_two_total_qtr_fc_sept_ytd">#REF!</definedName>
    <definedName name="c_two_unit_def_act" localSheetId="9">'[46]Calcs - Act &amp; F''cast'!$C$575:$T$575</definedName>
    <definedName name="c_two_unit_def_act" localSheetId="10">'[46]Calcs - Act &amp; F''cast'!$C$575:$T$575</definedName>
    <definedName name="c_two_unit_def_act" localSheetId="11">'[46]Calcs - Act &amp; F''cast'!$C$575:$T$575</definedName>
    <definedName name="c_two_unit_def_act" localSheetId="8">'[46]Calcs - Act &amp; F''cast'!$C$575:$T$575</definedName>
    <definedName name="c_two_unit_def_act">#REF!</definedName>
    <definedName name="c_two_unit_def_act_ytd" localSheetId="9">'[46]Calcs - Act &amp; F''cast'!$C$700:$T$700</definedName>
    <definedName name="c_two_unit_def_act_ytd" localSheetId="10">'[46]Calcs - Act &amp; F''cast'!$C$700:$T$700</definedName>
    <definedName name="c_two_unit_def_act_ytd" localSheetId="11">'[46]Calcs - Act &amp; F''cast'!$C$700:$T$700</definedName>
    <definedName name="c_two_unit_def_act_ytd" localSheetId="8">'[46]Calcs - Act &amp; F''cast'!$C$700:$T$700</definedName>
    <definedName name="c_two_unit_def_act_ytd">#REF!</definedName>
    <definedName name="c_two_unit_def_bud" localSheetId="9">'[46]Calcs - Budget'!$C$575:$T$575</definedName>
    <definedName name="c_two_unit_def_bud" localSheetId="10">'[46]Calcs - Budget'!$C$575:$T$575</definedName>
    <definedName name="c_two_unit_def_bud" localSheetId="11">'[46]Calcs - Budget'!$C$575:$T$575</definedName>
    <definedName name="c_two_unit_def_bud" localSheetId="8">'[46]Calcs - Budget'!$C$575:$T$575</definedName>
    <definedName name="c_two_unit_def_bud">#REF!</definedName>
    <definedName name="c_two_unit_def_bud_ytd" localSheetId="9">'[46]Calcs - Budget'!$C$700:$T$700</definedName>
    <definedName name="c_two_unit_def_bud_ytd" localSheetId="10">'[46]Calcs - Budget'!$C$700:$T$700</definedName>
    <definedName name="c_two_unit_def_bud_ytd" localSheetId="11">'[46]Calcs - Budget'!$C$700:$T$700</definedName>
    <definedName name="c_two_unit_def_bud_ytd" localSheetId="8">'[46]Calcs - Budget'!$C$700:$T$700</definedName>
    <definedName name="c_two_unit_def_bud_ytd">#REF!</definedName>
    <definedName name="c_two_unit_def_hf" localSheetId="9">'[46]Inputs - Hist &amp; Future'!$C$533:$T$533</definedName>
    <definedName name="c_two_unit_def_hf" localSheetId="10">'[46]Inputs - Hist &amp; Future'!$C$533:$T$533</definedName>
    <definedName name="c_two_unit_def_hf" localSheetId="11">'[46]Inputs - Hist &amp; Future'!$C$533:$T$533</definedName>
    <definedName name="c_two_unit_def_hf" localSheetId="8">'[46]Inputs - Hist &amp; Future'!$C$533:$T$533</definedName>
    <definedName name="c_two_unit_def_hf">#REF!</definedName>
    <definedName name="c_two_unit_dep_def_hf" localSheetId="9">'[46]Inputs - Hist &amp; Future'!$C$545:$T$545</definedName>
    <definedName name="c_two_unit_dep_def_hf" localSheetId="10">'[46]Inputs - Hist &amp; Future'!$C$545:$T$545</definedName>
    <definedName name="c_two_unit_dep_def_hf" localSheetId="11">'[46]Inputs - Hist &amp; Future'!$C$545:$T$545</definedName>
    <definedName name="c_two_unit_dep_def_hf" localSheetId="8">'[46]Inputs - Hist &amp; Future'!$C$545:$T$545</definedName>
    <definedName name="c_two_unit_dep_def_hf">#REF!</definedName>
    <definedName name="c_two_unit_depn_act" localSheetId="9">'[46]Calcs - Act &amp; F''cast'!$C$574:$T$574</definedName>
    <definedName name="c_two_unit_depn_act" localSheetId="10">'[46]Calcs - Act &amp; F''cast'!$C$574:$T$574</definedName>
    <definedName name="c_two_unit_depn_act" localSheetId="11">'[46]Calcs - Act &amp; F''cast'!$C$574:$T$574</definedName>
    <definedName name="c_two_unit_depn_act" localSheetId="8">'[46]Calcs - Act &amp; F''cast'!$C$574:$T$574</definedName>
    <definedName name="c_two_unit_depn_act">#REF!</definedName>
    <definedName name="c_two_unit_depn_act_ytd" localSheetId="9">'[46]Calcs - Act &amp; F''cast'!$C$699:$T$699</definedName>
    <definedName name="c_two_unit_depn_act_ytd" localSheetId="10">'[46]Calcs - Act &amp; F''cast'!$C$699:$T$699</definedName>
    <definedName name="c_two_unit_depn_act_ytd" localSheetId="11">'[46]Calcs - Act &amp; F''cast'!$C$699:$T$699</definedName>
    <definedName name="c_two_unit_depn_act_ytd" localSheetId="8">'[46]Calcs - Act &amp; F''cast'!$C$699:$T$699</definedName>
    <definedName name="c_two_unit_depn_act_ytd">#REF!</definedName>
    <definedName name="c_two_unit_depn_bud" localSheetId="9">'[46]Calcs - Budget'!$C$574:$T$574</definedName>
    <definedName name="c_two_unit_depn_bud" localSheetId="10">'[46]Calcs - Budget'!$C$574:$T$574</definedName>
    <definedName name="c_two_unit_depn_bud" localSheetId="11">'[46]Calcs - Budget'!$C$574:$T$574</definedName>
    <definedName name="c_two_unit_depn_bud" localSheetId="8">'[46]Calcs - Budget'!$C$574:$T$574</definedName>
    <definedName name="c_two_unit_depn_bud">#REF!</definedName>
    <definedName name="c_two_unit_depn_bud_ytd" localSheetId="9">'[46]Calcs - Budget'!$C$699:$T$699</definedName>
    <definedName name="c_two_unit_depn_bud_ytd" localSheetId="10">'[46]Calcs - Budget'!$C$699:$T$699</definedName>
    <definedName name="c_two_unit_depn_bud_ytd" localSheetId="11">'[46]Calcs - Budget'!$C$699:$T$699</definedName>
    <definedName name="c_two_unit_depn_bud_ytd" localSheetId="8">'[46]Calcs - Budget'!$C$699:$T$699</definedName>
    <definedName name="c_two_unit_depn_bud_ytd">#REF!</definedName>
    <definedName name="c_two_unit_depn_hf" localSheetId="9">'[46]Inputs - Hist &amp; Future'!$C$532:$T$532</definedName>
    <definedName name="c_two_unit_depn_hf" localSheetId="10">'[46]Inputs - Hist &amp; Future'!$C$532:$T$532</definedName>
    <definedName name="c_two_unit_depn_hf" localSheetId="11">'[46]Inputs - Hist &amp; Future'!$C$532:$T$532</definedName>
    <definedName name="c_two_unit_depn_hf" localSheetId="8">'[46]Inputs - Hist &amp; Future'!$C$532:$T$532</definedName>
    <definedName name="c_two_unit_depn_hf">#REF!</definedName>
    <definedName name="c_two_unit_total_act" localSheetId="9">'[46]Calcs - Act &amp; F''cast'!$C$576:$T$576</definedName>
    <definedName name="c_two_unit_total_act" localSheetId="10">'[46]Calcs - Act &amp; F''cast'!$C$576:$T$576</definedName>
    <definedName name="c_two_unit_total_act" localSheetId="11">'[46]Calcs - Act &amp; F''cast'!$C$576:$T$576</definedName>
    <definedName name="c_two_unit_total_act" localSheetId="8">'[46]Calcs - Act &amp; F''cast'!$C$576:$T$576</definedName>
    <definedName name="c_two_unit_total_act">#REF!</definedName>
    <definedName name="c_two_unit_total_act_ytd" localSheetId="9">'[46]Calcs - Act &amp; F''cast'!$C$701:$T$701</definedName>
    <definedName name="c_two_unit_total_act_ytd" localSheetId="10">'[46]Calcs - Act &amp; F''cast'!$C$701:$T$701</definedName>
    <definedName name="c_two_unit_total_act_ytd" localSheetId="11">'[46]Calcs - Act &amp; F''cast'!$C$701:$T$701</definedName>
    <definedName name="c_two_unit_total_act_ytd" localSheetId="8">'[46]Calcs - Act &amp; F''cast'!$C$701:$T$701</definedName>
    <definedName name="c_two_unit_total_act_ytd">#REF!</definedName>
    <definedName name="c_two_unit_total_bud" localSheetId="9">'[46]Calcs - Budget'!$C$576:$T$576</definedName>
    <definedName name="c_two_unit_total_bud" localSheetId="10">'[46]Calcs - Budget'!$C$576:$T$576</definedName>
    <definedName name="c_two_unit_total_bud" localSheetId="11">'[46]Calcs - Budget'!$C$576:$T$576</definedName>
    <definedName name="c_two_unit_total_bud" localSheetId="8">'[46]Calcs - Budget'!$C$576:$T$576</definedName>
    <definedName name="c_two_unit_total_bud">#REF!</definedName>
    <definedName name="c_two_unit_total_bud_ytd" localSheetId="9">'[46]Calcs - Budget'!$C$701:$T$701</definedName>
    <definedName name="c_two_unit_total_bud_ytd" localSheetId="10">'[46]Calcs - Budget'!$C$701:$T$701</definedName>
    <definedName name="c_two_unit_total_bud_ytd" localSheetId="11">'[46]Calcs - Budget'!$C$701:$T$701</definedName>
    <definedName name="c_two_unit_total_bud_ytd" localSheetId="8">'[46]Calcs - Budget'!$C$701:$T$701</definedName>
    <definedName name="c_two_unit_total_bud_ytd">#REF!</definedName>
    <definedName name="c_two_unit_total_hf" localSheetId="9">'[46]Inputs - Hist &amp; Future'!$C$534:$T$534</definedName>
    <definedName name="c_two_unit_total_hf" localSheetId="10">'[46]Inputs - Hist &amp; Future'!$C$534:$T$534</definedName>
    <definedName name="c_two_unit_total_hf" localSheetId="11">'[46]Inputs - Hist &amp; Future'!$C$534:$T$534</definedName>
    <definedName name="c_two_unit_total_hf" localSheetId="8">'[46]Inputs - Hist &amp; Future'!$C$534:$T$534</definedName>
    <definedName name="c_two_unit_total_hf">#REF!</definedName>
    <definedName name="CA">#REF!</definedName>
    <definedName name="CA_CASH">#REF!</definedName>
    <definedName name="CA_RECS">#REF!</definedName>
    <definedName name="CA_STK">#REF!</definedName>
    <definedName name="cableEBITDA01">#REF!</definedName>
    <definedName name="caccnt_ldgr_desc_1">#N/A</definedName>
    <definedName name="caff00">#REF!</definedName>
    <definedName name="caff01">#REF!</definedName>
    <definedName name="caff02">#REF!</definedName>
    <definedName name="caff93">#REF!</definedName>
    <definedName name="caff94">#REF!</definedName>
    <definedName name="caff95">#REF!</definedName>
    <definedName name="caff96">#REF!</definedName>
    <definedName name="caff97">#REF!</definedName>
    <definedName name="caff98">#REF!</definedName>
    <definedName name="caff99">#REF!</definedName>
    <definedName name="CAGR" localSheetId="9">[90]Growth!#REF!</definedName>
    <definedName name="CAGR">#REF!</definedName>
    <definedName name="CAGR_5yr">#REF!</definedName>
    <definedName name="CAGR_Next5yr">#REF!</definedName>
    <definedName name="cah_rate" localSheetId="9">'[43]Quick Buyer Info'!$L$40</definedName>
    <definedName name="cah_rate">#REF!</definedName>
    <definedName name="cal01_eps">#REF!</definedName>
    <definedName name="cal01_rev">#REF!</definedName>
    <definedName name="calc" localSheetId="9">[91]!calc</definedName>
    <definedName name="calc" localSheetId="10">[91]!calc</definedName>
    <definedName name="calc" localSheetId="11">[91]!calc</definedName>
    <definedName name="calc" localSheetId="8">[91]!calc</definedName>
    <definedName name="calc">#REF!</definedName>
    <definedName name="calcs_act" localSheetId="9">'[46]Calcs - Act &amp; F''cast'!$B$6</definedName>
    <definedName name="calcs_act" localSheetId="10">'[46]Calcs - Act &amp; F''cast'!$B$6</definedName>
    <definedName name="calcs_act" localSheetId="11">'[46]Calcs - Act &amp; F''cast'!$B$6</definedName>
    <definedName name="calcs_act" localSheetId="8">'[46]Calcs - Act &amp; F''cast'!$B$6</definedName>
    <definedName name="calcs_act">#REF!</definedName>
    <definedName name="calcs_act_qtr" localSheetId="9">'[46]Calcs  - Qtrly - Act &amp; F''cast'!$B$6</definedName>
    <definedName name="calcs_act_qtr" localSheetId="10">'[46]Calcs  - Qtrly - Act &amp; F''cast'!$B$6</definedName>
    <definedName name="calcs_act_qtr" localSheetId="11">'[46]Calcs  - Qtrly - Act &amp; F''cast'!$B$6</definedName>
    <definedName name="calcs_act_qtr" localSheetId="8">'[46]Calcs  - Qtrly - Act &amp; F''cast'!$B$6</definedName>
    <definedName name="calcs_act_qtr">#REF!</definedName>
    <definedName name="calcs_bud" localSheetId="9">'[46]Calcs - Budget'!$B$6</definedName>
    <definedName name="calcs_bud" localSheetId="10">'[46]Calcs - Budget'!$B$6</definedName>
    <definedName name="calcs_bud" localSheetId="11">'[46]Calcs - Budget'!$B$6</definedName>
    <definedName name="calcs_bud" localSheetId="8">'[46]Calcs - Budget'!$B$6</definedName>
    <definedName name="calcs_bud">#REF!</definedName>
    <definedName name="calcs_bud_qtr" localSheetId="9">'[46]Calcs  - Qtrly - Budget'!$B$6</definedName>
    <definedName name="calcs_bud_qtr" localSheetId="10">'[46]Calcs  - Qtrly - Budget'!$B$6</definedName>
    <definedName name="calcs_bud_qtr" localSheetId="11">'[46]Calcs  - Qtrly - Budget'!$B$6</definedName>
    <definedName name="calcs_bud_qtr" localSheetId="8">'[46]Calcs  - Qtrly - Budget'!$B$6</definedName>
    <definedName name="calcs_bud_qtr">#REF!</definedName>
    <definedName name="calcs_hf" localSheetId="9">'[46]Inputs - Hist &amp; Future'!$B$419</definedName>
    <definedName name="calcs_hf" localSheetId="10">'[46]Inputs - Hist &amp; Future'!$B$419</definedName>
    <definedName name="calcs_hf" localSheetId="11">'[46]Inputs - Hist &amp; Future'!$B$419</definedName>
    <definedName name="calcs_hf" localSheetId="8">'[46]Inputs - Hist &amp; Future'!$B$419</definedName>
    <definedName name="calcs_hf">#REF!</definedName>
    <definedName name="calcs_misc" localSheetId="9">'[46]Misc Calcs'!$A$1</definedName>
    <definedName name="calcs_misc" localSheetId="10">'[46]Misc Calcs'!$A$1</definedName>
    <definedName name="calcs_misc" localSheetId="11">'[46]Misc Calcs'!$A$1</definedName>
    <definedName name="calcs_misc" localSheetId="8">'[46]Misc Calcs'!$A$1</definedName>
    <definedName name="calcs_misc">#REF!</definedName>
    <definedName name="calcs_qtrly" localSheetId="9">'[46]Calcs - Qtrly Forecasts'!$B$7</definedName>
    <definedName name="calcs_qtrly" localSheetId="10">'[46]Calcs - Qtrly Forecasts'!$B$7</definedName>
    <definedName name="calcs_qtrly" localSheetId="11">'[46]Calcs - Qtrly Forecasts'!$B$7</definedName>
    <definedName name="calcs_qtrly" localSheetId="8">'[46]Calcs - Qtrly Forecasts'!$B$7</definedName>
    <definedName name="calcs_qtrly">#REF!</definedName>
    <definedName name="calendar">#REF!</definedName>
    <definedName name="Campath_sales">#REF!</definedName>
    <definedName name="Campral00">[29]Products!#REF!</definedName>
    <definedName name="Campral01">[29]Products!#REF!</definedName>
    <definedName name="Campral02">[29]Products!#REF!</definedName>
    <definedName name="Campral03">[29]Products!#REF!</definedName>
    <definedName name="Campral04">[29]Products!#REF!</definedName>
    <definedName name="Campral05">[29]Products!#REF!</definedName>
    <definedName name="Campral97">[29]Products!#REF!</definedName>
    <definedName name="Campral98">[29]Products!#REF!</definedName>
    <definedName name="Campral99">[29]Products!#REF!</definedName>
    <definedName name="cap" localSheetId="9">[46]Capital!$B$2</definedName>
    <definedName name="cap" localSheetId="10">[46]Capital!$B$2</definedName>
    <definedName name="cap" localSheetId="11">[46]Capital!$B$2</definedName>
    <definedName name="cap" localSheetId="8">[46]Capital!$B$2</definedName>
    <definedName name="cap">#REF!</definedName>
    <definedName name="Cap._RnD_Asset_net_of_RnD_amort." localSheetId="9">[42]Data_Download!$C$32:$AE$32</definedName>
    <definedName name="Cap._RnD_Asset_net_of_RnD_amort." localSheetId="10">[42]Data_Download!$C$32:$AE$32</definedName>
    <definedName name="Cap._RnD_Asset_net_of_RnD_amort." localSheetId="11">[42]Data_Download!$C$32:$AE$32</definedName>
    <definedName name="Cap._RnD_Asset_net_of_RnD_amort." localSheetId="8">[42]Data_Download!$C$32:$AE$32</definedName>
    <definedName name="Cap._RnD_Asset_net_of_RnD_amort.">#REF!</definedName>
    <definedName name="cap_acid_act" localSheetId="9">'[46]Inputs - Act &amp; F''cast'!$C$422:$T$422</definedName>
    <definedName name="cap_acid_act" localSheetId="10">'[46]Inputs - Act &amp; F''cast'!$C$422:$T$422</definedName>
    <definedName name="cap_acid_act" localSheetId="11">'[46]Inputs - Act &amp; F''cast'!$C$422:$T$422</definedName>
    <definedName name="cap_acid_act" localSheetId="8">'[46]Inputs - Act &amp; F''cast'!$C$422:$T$422</definedName>
    <definedName name="cap_acid_act">#REF!</definedName>
    <definedName name="cap_acid_act_ytd" localSheetId="9">'[46]Calcs - Act &amp; F''cast'!$C$422:$T$422</definedName>
    <definedName name="cap_acid_act_ytd" localSheetId="10">'[46]Calcs - Act &amp; F''cast'!$C$422:$T$422</definedName>
    <definedName name="cap_acid_act_ytd" localSheetId="11">'[46]Calcs - Act &amp; F''cast'!$C$422:$T$422</definedName>
    <definedName name="cap_acid_act_ytd" localSheetId="8">'[46]Calcs - Act &amp; F''cast'!$C$422:$T$422</definedName>
    <definedName name="cap_acid_act_ytd">#REF!</definedName>
    <definedName name="cap_acid_bud" localSheetId="9">'[46]Inputs - Budget'!$C$422:$T$422</definedName>
    <definedName name="cap_acid_bud" localSheetId="10">'[46]Inputs - Budget'!$C$422:$T$422</definedName>
    <definedName name="cap_acid_bud" localSheetId="11">'[46]Inputs - Budget'!$C$422:$T$422</definedName>
    <definedName name="cap_acid_bud" localSheetId="8">'[46]Inputs - Budget'!$C$422:$T$422</definedName>
    <definedName name="cap_acid_bud">#REF!</definedName>
    <definedName name="cap_acid_bud_ytd" localSheetId="9">'[46]Calcs - Budget'!$C$422:$T$422</definedName>
    <definedName name="cap_acid_bud_ytd" localSheetId="10">'[46]Calcs - Budget'!$C$422:$T$422</definedName>
    <definedName name="cap_acid_bud_ytd" localSheetId="11">'[46]Calcs - Budget'!$C$422:$T$422</definedName>
    <definedName name="cap_acid_bud_ytd" localSheetId="8">'[46]Calcs - Budget'!$C$422:$T$422</definedName>
    <definedName name="cap_acid_bud_ytd">#REF!</definedName>
    <definedName name="cap_bal_chk_act" localSheetId="9">'[46]Calcs - Act &amp; F''cast'!$C$590:$T$590</definedName>
    <definedName name="cap_bal_chk_act" localSheetId="10">'[46]Calcs - Act &amp; F''cast'!$C$590:$T$590</definedName>
    <definedName name="cap_bal_chk_act" localSheetId="11">'[46]Calcs - Act &amp; F''cast'!$C$590:$T$590</definedName>
    <definedName name="cap_bal_chk_act" localSheetId="8">'[46]Calcs - Act &amp; F''cast'!$C$590:$T$590</definedName>
    <definedName name="cap_bal_chk_act">#REF!</definedName>
    <definedName name="cap_bal_chk_act_ytd" localSheetId="9">'[46]Calcs - Act &amp; F''cast'!$C$715:$T$715</definedName>
    <definedName name="cap_bal_chk_act_ytd" localSheetId="10">'[46]Calcs - Act &amp; F''cast'!$C$715:$T$715</definedName>
    <definedName name="cap_bal_chk_act_ytd" localSheetId="11">'[46]Calcs - Act &amp; F''cast'!$C$715:$T$715</definedName>
    <definedName name="cap_bal_chk_act_ytd" localSheetId="8">'[46]Calcs - Act &amp; F''cast'!$C$715:$T$715</definedName>
    <definedName name="cap_bal_chk_act_ytd">#REF!</definedName>
    <definedName name="cap_bal_chk_bud" localSheetId="9">'[46]Calcs - Budget'!$C$590:$T$590</definedName>
    <definedName name="cap_bal_chk_bud" localSheetId="10">'[46]Calcs - Budget'!$C$590:$T$590</definedName>
    <definedName name="cap_bal_chk_bud" localSheetId="11">'[46]Calcs - Budget'!$C$590:$T$590</definedName>
    <definedName name="cap_bal_chk_bud" localSheetId="8">'[46]Calcs - Budget'!$C$590:$T$590</definedName>
    <definedName name="cap_bal_chk_bud">#REF!</definedName>
    <definedName name="cap_bal_chk_bud_ytd" localSheetId="9">'[46]Calcs - Budget'!$C$715:$T$715</definedName>
    <definedName name="cap_bal_chk_bud_ytd" localSheetId="10">'[46]Calcs - Budget'!$C$715:$T$715</definedName>
    <definedName name="cap_bal_chk_bud_ytd" localSheetId="11">'[46]Calcs - Budget'!$C$715:$T$715</definedName>
    <definedName name="cap_bal_chk_bud_ytd" localSheetId="8">'[46]Calcs - Budget'!$C$715:$T$715</definedName>
    <definedName name="cap_bal_chk_bud_ytd">#REF!</definedName>
    <definedName name="cap_circ_act" localSheetId="9">'[46]Inputs - Act &amp; F''cast'!$C$421:$T$421</definedName>
    <definedName name="cap_circ_act" localSheetId="10">'[46]Inputs - Act &amp; F''cast'!$C$421:$T$421</definedName>
    <definedName name="cap_circ_act" localSheetId="11">'[46]Inputs - Act &amp; F''cast'!$C$421:$T$421</definedName>
    <definedName name="cap_circ_act" localSheetId="8">'[46]Inputs - Act &amp; F''cast'!$C$421:$T$421</definedName>
    <definedName name="cap_circ_act">#REF!</definedName>
    <definedName name="cap_circ_act_ytd" localSheetId="9">'[46]Calcs - Act &amp; F''cast'!$C$421:$T$421</definedName>
    <definedName name="cap_circ_act_ytd" localSheetId="10">'[46]Calcs - Act &amp; F''cast'!$C$421:$T$421</definedName>
    <definedName name="cap_circ_act_ytd" localSheetId="11">'[46]Calcs - Act &amp; F''cast'!$C$421:$T$421</definedName>
    <definedName name="cap_circ_act_ytd" localSheetId="8">'[46]Calcs - Act &amp; F''cast'!$C$421:$T$421</definedName>
    <definedName name="cap_circ_act_ytd">#REF!</definedName>
    <definedName name="cap_circ_bud" localSheetId="9">'[46]Inputs - Budget'!$C$421:$T$421</definedName>
    <definedName name="cap_circ_bud" localSheetId="10">'[46]Inputs - Budget'!$C$421:$T$421</definedName>
    <definedName name="cap_circ_bud" localSheetId="11">'[46]Inputs - Budget'!$C$421:$T$421</definedName>
    <definedName name="cap_circ_bud" localSheetId="8">'[46]Inputs - Budget'!$C$421:$T$421</definedName>
    <definedName name="cap_circ_bud">#REF!</definedName>
    <definedName name="cap_circ_bud_ytd" localSheetId="9">'[46]Calcs - Budget'!$C$421:$T$421</definedName>
    <definedName name="cap_circ_bud_ytd" localSheetId="10">'[46]Calcs - Budget'!$C$421:$T$421</definedName>
    <definedName name="cap_circ_bud_ytd" localSheetId="11">'[46]Calcs - Budget'!$C$421:$T$421</definedName>
    <definedName name="cap_circ_bud_ytd" localSheetId="8">'[46]Calcs - Budget'!$C$421:$T$421</definedName>
    <definedName name="cap_circ_bud_ytd">#REF!</definedName>
    <definedName name="cap_cmp_act" localSheetId="9">'[46]Inputs - Act &amp; F''cast'!$C$416:$T$416</definedName>
    <definedName name="cap_cmp_act" localSheetId="10">'[46]Inputs - Act &amp; F''cast'!$C$416:$T$416</definedName>
    <definedName name="cap_cmp_act" localSheetId="11">'[46]Inputs - Act &amp; F''cast'!$C$416:$T$416</definedName>
    <definedName name="cap_cmp_act" localSheetId="8">'[46]Inputs - Act &amp; F''cast'!$C$416:$T$416</definedName>
    <definedName name="cap_cmp_act">#REF!</definedName>
    <definedName name="cap_cmp_act_ytd" localSheetId="9">'[46]Calcs - Act &amp; F''cast'!$C$416:$T$416</definedName>
    <definedName name="cap_cmp_act_ytd" localSheetId="10">'[46]Calcs - Act &amp; F''cast'!$C$416:$T$416</definedName>
    <definedName name="cap_cmp_act_ytd" localSheetId="11">'[46]Calcs - Act &amp; F''cast'!$C$416:$T$416</definedName>
    <definedName name="cap_cmp_act_ytd" localSheetId="8">'[46]Calcs - Act &amp; F''cast'!$C$416:$T$416</definedName>
    <definedName name="cap_cmp_act_ytd">#REF!</definedName>
    <definedName name="cap_cmp_bud" localSheetId="9">'[46]Inputs - Budget'!$C$416:$T$416</definedName>
    <definedName name="cap_cmp_bud" localSheetId="10">'[46]Inputs - Budget'!$C$416:$T$416</definedName>
    <definedName name="cap_cmp_bud" localSheetId="11">'[46]Inputs - Budget'!$C$416:$T$416</definedName>
    <definedName name="cap_cmp_bud" localSheetId="8">'[46]Inputs - Budget'!$C$416:$T$416</definedName>
    <definedName name="cap_cmp_bud">#REF!</definedName>
    <definedName name="cap_cmp_bud_ytd" localSheetId="9">'[46]Calcs - Budget'!$C$416:$T$416</definedName>
    <definedName name="cap_cmp_bud_ytd" localSheetId="10">'[46]Calcs - Budget'!$C$416:$T$416</definedName>
    <definedName name="cap_cmp_bud_ytd" localSheetId="11">'[46]Calcs - Budget'!$C$416:$T$416</definedName>
    <definedName name="cap_cmp_bud_ytd" localSheetId="8">'[46]Calcs - Budget'!$C$416:$T$416</definedName>
    <definedName name="cap_cmp_bud_ytd">#REF!</definedName>
    <definedName name="cap_cmp_hf" localSheetId="9">'[46]Inputs - Hist &amp; Future'!$C$416:$T$416</definedName>
    <definedName name="cap_cmp_hf" localSheetId="10">'[46]Inputs - Hist &amp; Future'!$C$416:$T$416</definedName>
    <definedName name="cap_cmp_hf" localSheetId="11">'[46]Inputs - Hist &amp; Future'!$C$416:$T$416</definedName>
    <definedName name="cap_cmp_hf" localSheetId="8">'[46]Inputs - Hist &amp; Future'!$C$416:$T$416</definedName>
    <definedName name="cap_cmp_hf">#REF!</definedName>
    <definedName name="cap_con_act" localSheetId="9">'[46]Inputs - Act &amp; F''cast'!$C$412:$T$412</definedName>
    <definedName name="cap_con_act" localSheetId="10">'[46]Inputs - Act &amp; F''cast'!$C$412:$T$412</definedName>
    <definedName name="cap_con_act" localSheetId="11">'[46]Inputs - Act &amp; F''cast'!$C$412:$T$412</definedName>
    <definedName name="cap_con_act" localSheetId="8">'[46]Inputs - Act &amp; F''cast'!$C$412:$T$412</definedName>
    <definedName name="cap_con_act">#REF!</definedName>
    <definedName name="cap_con_act_ytd" localSheetId="9">'[46]Calcs - Act &amp; F''cast'!$C$412:$T$412</definedName>
    <definedName name="cap_con_act_ytd" localSheetId="10">'[46]Calcs - Act &amp; F''cast'!$C$412:$T$412</definedName>
    <definedName name="cap_con_act_ytd" localSheetId="11">'[46]Calcs - Act &amp; F''cast'!$C$412:$T$412</definedName>
    <definedName name="cap_con_act_ytd" localSheetId="8">'[46]Calcs - Act &amp; F''cast'!$C$412:$T$412</definedName>
    <definedName name="cap_con_act_ytd">#REF!</definedName>
    <definedName name="cap_con_bud" localSheetId="9">'[46]Inputs - Budget'!$C$412:$T$412</definedName>
    <definedName name="cap_con_bud" localSheetId="10">'[46]Inputs - Budget'!$C$412:$T$412</definedName>
    <definedName name="cap_con_bud" localSheetId="11">'[46]Inputs - Budget'!$C$412:$T$412</definedName>
    <definedName name="cap_con_bud" localSheetId="8">'[46]Inputs - Budget'!$C$412:$T$412</definedName>
    <definedName name="cap_con_bud">#REF!</definedName>
    <definedName name="cap_con_bud_ytd" localSheetId="9">'[46]Calcs - Budget'!$C$412:$T$412</definedName>
    <definedName name="cap_con_bud_ytd" localSheetId="10">'[46]Calcs - Budget'!$C$412:$T$412</definedName>
    <definedName name="cap_con_bud_ytd" localSheetId="11">'[46]Calcs - Budget'!$C$412:$T$412</definedName>
    <definedName name="cap_con_bud_ytd" localSheetId="8">'[46]Calcs - Budget'!$C$412:$T$412</definedName>
    <definedName name="cap_con_bud_ytd">#REF!</definedName>
    <definedName name="cap_con_hf" localSheetId="9">'[46]Inputs - Hist &amp; Future'!$C$412:$T$412</definedName>
    <definedName name="cap_con_hf" localSheetId="10">'[46]Inputs - Hist &amp; Future'!$C$412:$T$412</definedName>
    <definedName name="cap_con_hf" localSheetId="11">'[46]Inputs - Hist &amp; Future'!$C$412:$T$412</definedName>
    <definedName name="cap_con_hf" localSheetId="8">'[46]Inputs - Hist &amp; Future'!$C$412:$T$412</definedName>
    <definedName name="cap_con_hf">#REF!</definedName>
    <definedName name="cap_distn_act" localSheetId="9">'[46]Inputs - Act &amp; F''cast'!$C$423:$T$423</definedName>
    <definedName name="cap_distn_act" localSheetId="10">'[46]Inputs - Act &amp; F''cast'!$C$423:$T$423</definedName>
    <definedName name="cap_distn_act" localSheetId="11">'[46]Inputs - Act &amp; F''cast'!$C$423:$T$423</definedName>
    <definedName name="cap_distn_act" localSheetId="8">'[46]Inputs - Act &amp; F''cast'!$C$423:$T$423</definedName>
    <definedName name="cap_distn_act">#REF!</definedName>
    <definedName name="cap_distn_act_ytd" localSheetId="9">'[46]Calcs - Act &amp; F''cast'!$C$423:$T$423</definedName>
    <definedName name="cap_distn_act_ytd" localSheetId="10">'[46]Calcs - Act &amp; F''cast'!$C$423:$T$423</definedName>
    <definedName name="cap_distn_act_ytd" localSheetId="11">'[46]Calcs - Act &amp; F''cast'!$C$423:$T$423</definedName>
    <definedName name="cap_distn_act_ytd" localSheetId="8">'[46]Calcs - Act &amp; F''cast'!$C$423:$T$423</definedName>
    <definedName name="cap_distn_act_ytd">#REF!</definedName>
    <definedName name="cap_distn_bud" localSheetId="9">'[46]Inputs - Budget'!$C$423:$T$423</definedName>
    <definedName name="cap_distn_bud" localSheetId="10">'[46]Inputs - Budget'!$C$423:$T$423</definedName>
    <definedName name="cap_distn_bud" localSheetId="11">'[46]Inputs - Budget'!$C$423:$T$423</definedName>
    <definedName name="cap_distn_bud" localSheetId="8">'[46]Inputs - Budget'!$C$423:$T$423</definedName>
    <definedName name="cap_distn_bud">#REF!</definedName>
    <definedName name="cap_distn_bud_ytd" localSheetId="9">'[46]Calcs - Budget'!$C$423:$T$423</definedName>
    <definedName name="cap_distn_bud_ytd" localSheetId="10">'[46]Calcs - Budget'!$C$423:$T$423</definedName>
    <definedName name="cap_distn_bud_ytd" localSheetId="11">'[46]Calcs - Budget'!$C$423:$T$423</definedName>
    <definedName name="cap_distn_bud_ytd" localSheetId="8">'[46]Calcs - Budget'!$C$423:$T$423</definedName>
    <definedName name="cap_distn_bud_ytd">#REF!</definedName>
    <definedName name="cap_eng_act" localSheetId="9">'[46]Inputs - Act &amp; F''cast'!$C$411:$T$411</definedName>
    <definedName name="cap_eng_act" localSheetId="10">'[46]Inputs - Act &amp; F''cast'!$C$411:$T$411</definedName>
    <definedName name="cap_eng_act" localSheetId="11">'[46]Inputs - Act &amp; F''cast'!$C$411:$T$411</definedName>
    <definedName name="cap_eng_act" localSheetId="8">'[46]Inputs - Act &amp; F''cast'!$C$411:$T$411</definedName>
    <definedName name="cap_eng_act">#REF!</definedName>
    <definedName name="cap_eng_act_ytd" localSheetId="9">'[46]Calcs - Act &amp; F''cast'!$C$411:$T$411</definedName>
    <definedName name="cap_eng_act_ytd" localSheetId="10">'[46]Calcs - Act &amp; F''cast'!$C$411:$T$411</definedName>
    <definedName name="cap_eng_act_ytd" localSheetId="11">'[46]Calcs - Act &amp; F''cast'!$C$411:$T$411</definedName>
    <definedName name="cap_eng_act_ytd" localSheetId="8">'[46]Calcs - Act &amp; F''cast'!$C$411:$T$411</definedName>
    <definedName name="cap_eng_act_ytd">#REF!</definedName>
    <definedName name="cap_eng_bud" localSheetId="9">'[46]Inputs - Budget'!$C$411:$T$411</definedName>
    <definedName name="cap_eng_bud" localSheetId="10">'[46]Inputs - Budget'!$C$411:$T$411</definedName>
    <definedName name="cap_eng_bud" localSheetId="11">'[46]Inputs - Budget'!$C$411:$T$411</definedName>
    <definedName name="cap_eng_bud" localSheetId="8">'[46]Inputs - Budget'!$C$411:$T$411</definedName>
    <definedName name="cap_eng_bud">#REF!</definedName>
    <definedName name="cap_eng_bud_ytd" localSheetId="9">'[46]Calcs - Budget'!$C$411:$T$411</definedName>
    <definedName name="cap_eng_bud_ytd" localSheetId="10">'[46]Calcs - Budget'!$C$411:$T$411</definedName>
    <definedName name="cap_eng_bud_ytd" localSheetId="11">'[46]Calcs - Budget'!$C$411:$T$411</definedName>
    <definedName name="cap_eng_bud_ytd" localSheetId="8">'[46]Calcs - Budget'!$C$411:$T$411</definedName>
    <definedName name="cap_eng_bud_ytd">#REF!</definedName>
    <definedName name="cap_eng_hf" localSheetId="9">'[46]Inputs - Hist &amp; Future'!$C$411:$T$411</definedName>
    <definedName name="cap_eng_hf" localSheetId="10">'[46]Inputs - Hist &amp; Future'!$C$411:$T$411</definedName>
    <definedName name="cap_eng_hf" localSheetId="11">'[46]Inputs - Hist &amp; Future'!$C$411:$T$411</definedName>
    <definedName name="cap_eng_hf" localSheetId="8">'[46]Inputs - Hist &amp; Future'!$C$411:$T$411</definedName>
    <definedName name="cap_eng_hf">#REF!</definedName>
    <definedName name="cap_env_act" localSheetId="9">'[46]Inputs - Act &amp; F''cast'!$C$413:$T$413</definedName>
    <definedName name="cap_env_act" localSheetId="10">'[46]Inputs - Act &amp; F''cast'!$C$413:$T$413</definedName>
    <definedName name="cap_env_act" localSheetId="11">'[46]Inputs - Act &amp; F''cast'!$C$413:$T$413</definedName>
    <definedName name="cap_env_act" localSheetId="8">'[46]Inputs - Act &amp; F''cast'!$C$413:$T$413</definedName>
    <definedName name="cap_env_act">#REF!</definedName>
    <definedName name="cap_env_act_ytd" localSheetId="9">'[46]Calcs - Act &amp; F''cast'!$C$413:$T$413</definedName>
    <definedName name="cap_env_act_ytd" localSheetId="10">'[46]Calcs - Act &amp; F''cast'!$C$413:$T$413</definedName>
    <definedName name="cap_env_act_ytd" localSheetId="11">'[46]Calcs - Act &amp; F''cast'!$C$413:$T$413</definedName>
    <definedName name="cap_env_act_ytd" localSheetId="8">'[46]Calcs - Act &amp; F''cast'!$C$413:$T$413</definedName>
    <definedName name="cap_env_act_ytd">#REF!</definedName>
    <definedName name="cap_env_bud" localSheetId="9">'[46]Inputs - Budget'!$C$413:$T$413</definedName>
    <definedName name="cap_env_bud" localSheetId="10">'[46]Inputs - Budget'!$C$413:$T$413</definedName>
    <definedName name="cap_env_bud" localSheetId="11">'[46]Inputs - Budget'!$C$413:$T$413</definedName>
    <definedName name="cap_env_bud" localSheetId="8">'[46]Inputs - Budget'!$C$413:$T$413</definedName>
    <definedName name="cap_env_bud">#REF!</definedName>
    <definedName name="cap_env_bud_ytd" localSheetId="9">'[46]Calcs - Budget'!$C$413:$T$413</definedName>
    <definedName name="cap_env_bud_ytd" localSheetId="10">'[46]Calcs - Budget'!$C$413:$T$413</definedName>
    <definedName name="cap_env_bud_ytd" localSheetId="11">'[46]Calcs - Budget'!$C$413:$T$413</definedName>
    <definedName name="cap_env_bud_ytd" localSheetId="8">'[46]Calcs - Budget'!$C$413:$T$413</definedName>
    <definedName name="cap_env_bud_ytd">#REF!</definedName>
    <definedName name="cap_env_hf" localSheetId="9">'[46]Inputs - Hist &amp; Future'!$C$413:$T$413</definedName>
    <definedName name="cap_env_hf" localSheetId="10">'[46]Inputs - Hist &amp; Future'!$C$413:$T$413</definedName>
    <definedName name="cap_env_hf" localSheetId="11">'[46]Inputs - Hist &amp; Future'!$C$413:$T$413</definedName>
    <definedName name="cap_env_hf" localSheetId="8">'[46]Inputs - Hist &amp; Future'!$C$413:$T$413</definedName>
    <definedName name="cap_env_hf">#REF!</definedName>
    <definedName name="cap_grd_act" localSheetId="9">'[46]Inputs - Act &amp; F''cast'!$C$428:$T$428</definedName>
    <definedName name="cap_grd_act" localSheetId="10">'[46]Inputs - Act &amp; F''cast'!$C$428:$T$428</definedName>
    <definedName name="cap_grd_act" localSheetId="11">'[46]Inputs - Act &amp; F''cast'!$C$428:$T$428</definedName>
    <definedName name="cap_grd_act" localSheetId="8">'[46]Inputs - Act &amp; F''cast'!$C$428:$T$428</definedName>
    <definedName name="cap_grd_act">#REF!</definedName>
    <definedName name="cap_grd_act_ytd" localSheetId="9">'[46]Calcs - Act &amp; F''cast'!$C$428:$T$428</definedName>
    <definedName name="cap_grd_act_ytd" localSheetId="10">'[46]Calcs - Act &amp; F''cast'!$C$428:$T$428</definedName>
    <definedName name="cap_grd_act_ytd" localSheetId="11">'[46]Calcs - Act &amp; F''cast'!$C$428:$T$428</definedName>
    <definedName name="cap_grd_act_ytd" localSheetId="8">'[46]Calcs - Act &amp; F''cast'!$C$428:$T$428</definedName>
    <definedName name="cap_grd_act_ytd">#REF!</definedName>
    <definedName name="cap_grd_bud" localSheetId="9">'[46]Inputs - Budget'!$C$428:$T$428</definedName>
    <definedName name="cap_grd_bud" localSheetId="10">'[46]Inputs - Budget'!$C$428:$T$428</definedName>
    <definedName name="cap_grd_bud" localSheetId="11">'[46]Inputs - Budget'!$C$428:$T$428</definedName>
    <definedName name="cap_grd_bud" localSheetId="8">'[46]Inputs - Budget'!$C$428:$T$428</definedName>
    <definedName name="cap_grd_bud">#REF!</definedName>
    <definedName name="cap_grd_bud_ytd" localSheetId="9">'[46]Calcs - Budget'!$C$428:$T$428</definedName>
    <definedName name="cap_grd_bud_ytd" localSheetId="10">'[46]Calcs - Budget'!$C$428:$T$428</definedName>
    <definedName name="cap_grd_bud_ytd" localSheetId="11">'[46]Calcs - Budget'!$C$428:$T$428</definedName>
    <definedName name="cap_grd_bud_ytd" localSheetId="8">'[46]Calcs - Budget'!$C$428:$T$428</definedName>
    <definedName name="cap_grd_bud_ytd">#REF!</definedName>
    <definedName name="cap_ins_spares_act" localSheetId="9">'[46]Inputs - Act &amp; F''cast'!$C$445:$T$445</definedName>
    <definedName name="cap_ins_spares_act" localSheetId="10">'[46]Inputs - Act &amp; F''cast'!$C$445:$T$445</definedName>
    <definedName name="cap_ins_spares_act" localSheetId="11">'[46]Inputs - Act &amp; F''cast'!$C$445:$T$445</definedName>
    <definedName name="cap_ins_spares_act" localSheetId="8">'[46]Inputs - Act &amp; F''cast'!$C$445:$T$445</definedName>
    <definedName name="cap_ins_spares_act">#REF!</definedName>
    <definedName name="cap_ins_spares_act_ytd" localSheetId="9">'[46]Calcs - Act &amp; F''cast'!$C$445:$T$445</definedName>
    <definedName name="cap_ins_spares_act_ytd" localSheetId="10">'[46]Calcs - Act &amp; F''cast'!$C$445:$T$445</definedName>
    <definedName name="cap_ins_spares_act_ytd" localSheetId="11">'[46]Calcs - Act &amp; F''cast'!$C$445:$T$445</definedName>
    <definedName name="cap_ins_spares_act_ytd" localSheetId="8">'[46]Calcs - Act &amp; F''cast'!$C$445:$T$445</definedName>
    <definedName name="cap_ins_spares_act_ytd">#REF!</definedName>
    <definedName name="cap_ins_spares_bud" localSheetId="9">'[46]Inputs - Budget'!$C$445:$T$445</definedName>
    <definedName name="cap_ins_spares_bud" localSheetId="10">'[46]Inputs - Budget'!$C$445:$T$445</definedName>
    <definedName name="cap_ins_spares_bud" localSheetId="11">'[46]Inputs - Budget'!$C$445:$T$445</definedName>
    <definedName name="cap_ins_spares_bud" localSheetId="8">'[46]Inputs - Budget'!$C$445:$T$445</definedName>
    <definedName name="cap_ins_spares_bud">#REF!</definedName>
    <definedName name="cap_ins_spares_bud_ytd" localSheetId="9">'[46]Calcs - Budget'!$C$445:$T$445</definedName>
    <definedName name="cap_ins_spares_bud_ytd" localSheetId="10">'[46]Calcs - Budget'!$C$445:$T$445</definedName>
    <definedName name="cap_ins_spares_bud_ytd" localSheetId="11">'[46]Calcs - Budget'!$C$445:$T$445</definedName>
    <definedName name="cap_ins_spares_bud_ytd" localSheetId="8">'[46]Calcs - Budget'!$C$445:$T$445</definedName>
    <definedName name="cap_ins_spares_bud_ytd">#REF!</definedName>
    <definedName name="cap_is_act" localSheetId="9">'[46]Inputs - Act &amp; F''cast'!$C$414:$T$414</definedName>
    <definedName name="cap_is_act" localSheetId="10">'[46]Inputs - Act &amp; F''cast'!$C$414:$T$414</definedName>
    <definedName name="cap_is_act" localSheetId="11">'[46]Inputs - Act &amp; F''cast'!$C$414:$T$414</definedName>
    <definedName name="cap_is_act" localSheetId="8">'[46]Inputs - Act &amp; F''cast'!$C$414:$T$414</definedName>
    <definedName name="cap_is_act">#REF!</definedName>
    <definedName name="cap_is_act_ytd" localSheetId="9">'[46]Calcs - Act &amp; F''cast'!$C$414:$T$414</definedName>
    <definedName name="cap_is_act_ytd" localSheetId="10">'[46]Calcs - Act &amp; F''cast'!$C$414:$T$414</definedName>
    <definedName name="cap_is_act_ytd" localSheetId="11">'[46]Calcs - Act &amp; F''cast'!$C$414:$T$414</definedName>
    <definedName name="cap_is_act_ytd" localSheetId="8">'[46]Calcs - Act &amp; F''cast'!$C$414:$T$414</definedName>
    <definedName name="cap_is_act_ytd">#REF!</definedName>
    <definedName name="cap_is_bud" localSheetId="9">'[46]Inputs - Budget'!$C$414:$T$414</definedName>
    <definedName name="cap_is_bud" localSheetId="10">'[46]Inputs - Budget'!$C$414:$T$414</definedName>
    <definedName name="cap_is_bud" localSheetId="11">'[46]Inputs - Budget'!$C$414:$T$414</definedName>
    <definedName name="cap_is_bud" localSheetId="8">'[46]Inputs - Budget'!$C$414:$T$414</definedName>
    <definedName name="cap_is_bud">#REF!</definedName>
    <definedName name="cap_is_bud_ytd" localSheetId="9">'[46]Calcs - Budget'!$C$414:$T$414</definedName>
    <definedName name="cap_is_bud_ytd" localSheetId="10">'[46]Calcs - Budget'!$C$414:$T$414</definedName>
    <definedName name="cap_is_bud_ytd" localSheetId="11">'[46]Calcs - Budget'!$C$414:$T$414</definedName>
    <definedName name="cap_is_bud_ytd" localSheetId="8">'[46]Calcs - Budget'!$C$414:$T$414</definedName>
    <definedName name="cap_is_bud_ytd">#REF!</definedName>
    <definedName name="cap_is_hf" localSheetId="9">'[46]Inputs - Hist &amp; Future'!$C$414:$T$414</definedName>
    <definedName name="cap_is_hf" localSheetId="10">'[46]Inputs - Hist &amp; Future'!$C$414:$T$414</definedName>
    <definedName name="cap_is_hf" localSheetId="11">'[46]Inputs - Hist &amp; Future'!$C$414:$T$414</definedName>
    <definedName name="cap_is_hf" localSheetId="8">'[46]Inputs - Hist &amp; Future'!$C$414:$T$414</definedName>
    <definedName name="cap_is_hf">#REF!</definedName>
    <definedName name="cap_leach_act" localSheetId="9">'[46]Inputs - Act &amp; F''cast'!$C$437:$T$437</definedName>
    <definedName name="cap_leach_act" localSheetId="10">'[46]Inputs - Act &amp; F''cast'!$C$437:$T$437</definedName>
    <definedName name="cap_leach_act" localSheetId="11">'[46]Inputs - Act &amp; F''cast'!$C$437:$T$437</definedName>
    <definedName name="cap_leach_act" localSheetId="8">'[46]Inputs - Act &amp; F''cast'!$C$437:$T$437</definedName>
    <definedName name="cap_leach_act">#REF!</definedName>
    <definedName name="cap_leach_act_ytd" localSheetId="9">'[46]Calcs - Act &amp; F''cast'!$C$437:$T$437</definedName>
    <definedName name="cap_leach_act_ytd" localSheetId="10">'[46]Calcs - Act &amp; F''cast'!$C$437:$T$437</definedName>
    <definedName name="cap_leach_act_ytd" localSheetId="11">'[46]Calcs - Act &amp; F''cast'!$C$437:$T$437</definedName>
    <definedName name="cap_leach_act_ytd" localSheetId="8">'[46]Calcs - Act &amp; F''cast'!$C$437:$T$437</definedName>
    <definedName name="cap_leach_act_ytd">#REF!</definedName>
    <definedName name="cap_leach_bud" localSheetId="9">'[46]Inputs - Budget'!$C$437:$T$437</definedName>
    <definedName name="cap_leach_bud" localSheetId="10">'[46]Inputs - Budget'!$C$437:$T$437</definedName>
    <definedName name="cap_leach_bud" localSheetId="11">'[46]Inputs - Budget'!$C$437:$T$437</definedName>
    <definedName name="cap_leach_bud" localSheetId="8">'[46]Inputs - Budget'!$C$437:$T$437</definedName>
    <definedName name="cap_leach_bud">#REF!</definedName>
    <definedName name="cap_leach_bud_ytd" localSheetId="9">'[46]Calcs - Budget'!$C$437:$T$437</definedName>
    <definedName name="cap_leach_bud_ytd" localSheetId="10">'[46]Calcs - Budget'!$C$437:$T$437</definedName>
    <definedName name="cap_leach_bud_ytd" localSheetId="11">'[46]Calcs - Budget'!$C$437:$T$437</definedName>
    <definedName name="cap_leach_bud_ytd" localSheetId="8">'[46]Calcs - Budget'!$C$437:$T$437</definedName>
    <definedName name="cap_leach_bud_ytd">#REF!</definedName>
    <definedName name="cap_mineq_act" localSheetId="9">'[46]Inputs - Act &amp; F''cast'!$C$420:$T$420</definedName>
    <definedName name="cap_mineq_act" localSheetId="10">'[46]Inputs - Act &amp; F''cast'!$C$420:$T$420</definedName>
    <definedName name="cap_mineq_act" localSheetId="11">'[46]Inputs - Act &amp; F''cast'!$C$420:$T$420</definedName>
    <definedName name="cap_mineq_act" localSheetId="8">'[46]Inputs - Act &amp; F''cast'!$C$420:$T$420</definedName>
    <definedName name="cap_mineq_act">#REF!</definedName>
    <definedName name="cap_mineq_act_ytd" localSheetId="9">'[46]Calcs - Act &amp; F''cast'!$C$420:$T$420</definedName>
    <definedName name="cap_mineq_act_ytd" localSheetId="10">'[46]Calcs - Act &amp; F''cast'!$C$420:$T$420</definedName>
    <definedName name="cap_mineq_act_ytd" localSheetId="11">'[46]Calcs - Act &amp; F''cast'!$C$420:$T$420</definedName>
    <definedName name="cap_mineq_act_ytd" localSheetId="8">'[46]Calcs - Act &amp; F''cast'!$C$420:$T$420</definedName>
    <definedName name="cap_mineq_act_ytd">#REF!</definedName>
    <definedName name="cap_mineq_bud" localSheetId="9">'[46]Inputs - Budget'!$C$420:$T$420</definedName>
    <definedName name="cap_mineq_bud" localSheetId="10">'[46]Inputs - Budget'!$C$420:$T$420</definedName>
    <definedName name="cap_mineq_bud" localSheetId="11">'[46]Inputs - Budget'!$C$420:$T$420</definedName>
    <definedName name="cap_mineq_bud" localSheetId="8">'[46]Inputs - Budget'!$C$420:$T$420</definedName>
    <definedName name="cap_mineq_bud">#REF!</definedName>
    <definedName name="cap_mineq_bud_ytd" localSheetId="9">'[46]Calcs - Budget'!$C$420:$T$420</definedName>
    <definedName name="cap_mineq_bud_ytd" localSheetId="10">'[46]Calcs - Budget'!$C$420:$T$420</definedName>
    <definedName name="cap_mineq_bud_ytd" localSheetId="11">'[46]Calcs - Budget'!$C$420:$T$420</definedName>
    <definedName name="cap_mineq_bud_ytd" localSheetId="8">'[46]Calcs - Budget'!$C$420:$T$420</definedName>
    <definedName name="cap_mineq_bud_ytd">#REF!</definedName>
    <definedName name="cap_mm_act" localSheetId="9">'[46]Inputs - Act &amp; F''cast'!$C$407:$T$407</definedName>
    <definedName name="cap_mm_act" localSheetId="10">'[46]Inputs - Act &amp; F''cast'!$C$407:$T$407</definedName>
    <definedName name="cap_mm_act" localSheetId="11">'[46]Inputs - Act &amp; F''cast'!$C$407:$T$407</definedName>
    <definedName name="cap_mm_act" localSheetId="8">'[46]Inputs - Act &amp; F''cast'!$C$407:$T$407</definedName>
    <definedName name="cap_mm_act">#REF!</definedName>
    <definedName name="cap_mm_act_ytd" localSheetId="9">'[46]Calcs - Act &amp; F''cast'!$C$407:$T$407</definedName>
    <definedName name="cap_mm_act_ytd" localSheetId="10">'[46]Calcs - Act &amp; F''cast'!$C$407:$T$407</definedName>
    <definedName name="cap_mm_act_ytd" localSheetId="11">'[46]Calcs - Act &amp; F''cast'!$C$407:$T$407</definedName>
    <definedName name="cap_mm_act_ytd" localSheetId="8">'[46]Calcs - Act &amp; F''cast'!$C$407:$T$407</definedName>
    <definedName name="cap_mm_act_ytd">#REF!</definedName>
    <definedName name="cap_mm_bud" localSheetId="9">'[46]Inputs - Budget'!$C$407:$T$407</definedName>
    <definedName name="cap_mm_bud" localSheetId="10">'[46]Inputs - Budget'!$C$407:$T$407</definedName>
    <definedName name="cap_mm_bud" localSheetId="11">'[46]Inputs - Budget'!$C$407:$T$407</definedName>
    <definedName name="cap_mm_bud" localSheetId="8">'[46]Inputs - Budget'!$C$407:$T$407</definedName>
    <definedName name="cap_mm_bud">#REF!</definedName>
    <definedName name="cap_mm_bud_ytd" localSheetId="9">'[46]Calcs - Budget'!$C$407:$T$407</definedName>
    <definedName name="cap_mm_bud_ytd" localSheetId="10">'[46]Calcs - Budget'!$C$407:$T$407</definedName>
    <definedName name="cap_mm_bud_ytd" localSheetId="11">'[46]Calcs - Budget'!$C$407:$T$407</definedName>
    <definedName name="cap_mm_bud_ytd" localSheetId="8">'[46]Calcs - Budget'!$C$407:$T$407</definedName>
    <definedName name="cap_mm_bud_ytd">#REF!</definedName>
    <definedName name="cap_mm_hf" localSheetId="9">'[46]Inputs - Hist &amp; Future'!$C$407:$T$407</definedName>
    <definedName name="cap_mm_hf" localSheetId="10">'[46]Inputs - Hist &amp; Future'!$C$407:$T$407</definedName>
    <definedName name="cap_mm_hf" localSheetId="11">'[46]Inputs - Hist &amp; Future'!$C$407:$T$407</definedName>
    <definedName name="cap_mm_hf" localSheetId="8">'[46]Inputs - Hist &amp; Future'!$C$407:$T$407</definedName>
    <definedName name="cap_mm_hf">#REF!</definedName>
    <definedName name="cap_mop_act" localSheetId="9">'[46]Inputs - Act &amp; F''cast'!$C$406:$T$406</definedName>
    <definedName name="cap_mop_act" localSheetId="10">'[46]Inputs - Act &amp; F''cast'!$C$406:$T$406</definedName>
    <definedName name="cap_mop_act" localSheetId="11">'[46]Inputs - Act &amp; F''cast'!$C$406:$T$406</definedName>
    <definedName name="cap_mop_act" localSheetId="8">'[46]Inputs - Act &amp; F''cast'!$C$406:$T$406</definedName>
    <definedName name="cap_mop_act">#REF!</definedName>
    <definedName name="cap_mop_act_ytd" localSheetId="9">'[46]Calcs - Act &amp; F''cast'!$C$406:$T$406</definedName>
    <definedName name="cap_mop_act_ytd" localSheetId="10">'[46]Calcs - Act &amp; F''cast'!$C$406:$T$406</definedName>
    <definedName name="cap_mop_act_ytd" localSheetId="11">'[46]Calcs - Act &amp; F''cast'!$C$406:$T$406</definedName>
    <definedName name="cap_mop_act_ytd" localSheetId="8">'[46]Calcs - Act &amp; F''cast'!$C$406:$T$406</definedName>
    <definedName name="cap_mop_act_ytd">#REF!</definedName>
    <definedName name="cap_mop_bud" localSheetId="9">'[46]Inputs - Budget'!$C$406:$T$406</definedName>
    <definedName name="cap_mop_bud" localSheetId="10">'[46]Inputs - Budget'!$C$406:$T$406</definedName>
    <definedName name="cap_mop_bud" localSheetId="11">'[46]Inputs - Budget'!$C$406:$T$406</definedName>
    <definedName name="cap_mop_bud" localSheetId="8">'[46]Inputs - Budget'!$C$406:$T$406</definedName>
    <definedName name="cap_mop_bud">#REF!</definedName>
    <definedName name="cap_mop_bud_ytd" localSheetId="9">'[46]Calcs - Budget'!$C$406:$T$406</definedName>
    <definedName name="cap_mop_bud_ytd" localSheetId="10">'[46]Calcs - Budget'!$C$406:$T$406</definedName>
    <definedName name="cap_mop_bud_ytd" localSheetId="11">'[46]Calcs - Budget'!$C$406:$T$406</definedName>
    <definedName name="cap_mop_bud_ytd" localSheetId="8">'[46]Calcs - Budget'!$C$406:$T$406</definedName>
    <definedName name="cap_mop_bud_ytd">#REF!</definedName>
    <definedName name="cap_mop_hf" localSheetId="9">'[46]Inputs - Hist &amp; Future'!$C$406:$T$406</definedName>
    <definedName name="cap_mop_hf" localSheetId="10">'[46]Inputs - Hist &amp; Future'!$C$406:$T$406</definedName>
    <definedName name="cap_mop_hf" localSheetId="11">'[46]Inputs - Hist &amp; Future'!$C$406:$T$406</definedName>
    <definedName name="cap_mop_hf" localSheetId="8">'[46]Inputs - Hist &amp; Future'!$C$406:$T$406</definedName>
    <definedName name="cap_mop_hf">#REF!</definedName>
    <definedName name="cap_motors_act" localSheetId="9">'[46]Inputs - Act &amp; F''cast'!$C$425:$T$425</definedName>
    <definedName name="cap_motors_act" localSheetId="10">'[46]Inputs - Act &amp; F''cast'!$C$425:$T$425</definedName>
    <definedName name="cap_motors_act" localSheetId="11">'[46]Inputs - Act &amp; F''cast'!$C$425:$T$425</definedName>
    <definedName name="cap_motors_act" localSheetId="8">'[46]Inputs - Act &amp; F''cast'!$C$425:$T$425</definedName>
    <definedName name="cap_motors_act">#REF!</definedName>
    <definedName name="cap_motors_act_ytd" localSheetId="9">'[46]Calcs - Act &amp; F''cast'!$C$425:$T$425</definedName>
    <definedName name="cap_motors_act_ytd" localSheetId="10">'[46]Calcs - Act &amp; F''cast'!$C$425:$T$425</definedName>
    <definedName name="cap_motors_act_ytd" localSheetId="11">'[46]Calcs - Act &amp; F''cast'!$C$425:$T$425</definedName>
    <definedName name="cap_motors_act_ytd" localSheetId="8">'[46]Calcs - Act &amp; F''cast'!$C$425:$T$425</definedName>
    <definedName name="cap_motors_act_ytd">#REF!</definedName>
    <definedName name="cap_motors_bud" localSheetId="9">'[46]Inputs - Budget'!$C$425:$T$425</definedName>
    <definedName name="cap_motors_bud" localSheetId="10">'[46]Inputs - Budget'!$C$425:$T$425</definedName>
    <definedName name="cap_motors_bud" localSheetId="11">'[46]Inputs - Budget'!$C$425:$T$425</definedName>
    <definedName name="cap_motors_bud" localSheetId="8">'[46]Inputs - Budget'!$C$425:$T$425</definedName>
    <definedName name="cap_motors_bud">#REF!</definedName>
    <definedName name="cap_motors_bud_ytd" localSheetId="9">'[46]Calcs - Budget'!$C$425:$T$425</definedName>
    <definedName name="cap_motors_bud_ytd" localSheetId="10">'[46]Calcs - Budget'!$C$425:$T$425</definedName>
    <definedName name="cap_motors_bud_ytd" localSheetId="11">'[46]Calcs - Budget'!$C$425:$T$425</definedName>
    <definedName name="cap_motors_bud_ytd" localSheetId="8">'[46]Calcs - Budget'!$C$425:$T$425</definedName>
    <definedName name="cap_motors_bud_ytd">#REF!</definedName>
    <definedName name="cap_netwk_act" localSheetId="9">'[46]Inputs - Act &amp; F''cast'!$C$431:$T$431</definedName>
    <definedName name="cap_netwk_act" localSheetId="10">'[46]Inputs - Act &amp; F''cast'!$C$431:$T$431</definedName>
    <definedName name="cap_netwk_act" localSheetId="11">'[46]Inputs - Act &amp; F''cast'!$C$431:$T$431</definedName>
    <definedName name="cap_netwk_act" localSheetId="8">'[46]Inputs - Act &amp; F''cast'!$C$431:$T$431</definedName>
    <definedName name="cap_netwk_act">#REF!</definedName>
    <definedName name="cap_netwk_act_ytd" localSheetId="9">'[46]Calcs - Act &amp; F''cast'!$C$431:$T$431</definedName>
    <definedName name="cap_netwk_act_ytd" localSheetId="10">'[46]Calcs - Act &amp; F''cast'!$C$431:$T$431</definedName>
    <definedName name="cap_netwk_act_ytd" localSheetId="11">'[46]Calcs - Act &amp; F''cast'!$C$431:$T$431</definedName>
    <definedName name="cap_netwk_act_ytd" localSheetId="8">'[46]Calcs - Act &amp; F''cast'!$C$431:$T$431</definedName>
    <definedName name="cap_netwk_act_ytd">#REF!</definedName>
    <definedName name="cap_netwk_bud" localSheetId="9">'[46]Inputs - Budget'!$C$431:$T$431</definedName>
    <definedName name="cap_netwk_bud" localSheetId="10">'[46]Inputs - Budget'!$C$431:$T$431</definedName>
    <definedName name="cap_netwk_bud" localSheetId="11">'[46]Inputs - Budget'!$C$431:$T$431</definedName>
    <definedName name="cap_netwk_bud" localSheetId="8">'[46]Inputs - Budget'!$C$431:$T$431</definedName>
    <definedName name="cap_netwk_bud">#REF!</definedName>
    <definedName name="cap_netwk_bud_ytd" localSheetId="9">'[46]Calcs - Budget'!$C$431:$T$431</definedName>
    <definedName name="cap_netwk_bud_ytd" localSheetId="10">'[46]Calcs - Budget'!$C$431:$T$431</definedName>
    <definedName name="cap_netwk_bud_ytd" localSheetId="11">'[46]Calcs - Budget'!$C$431:$T$431</definedName>
    <definedName name="cap_netwk_bud_ytd" localSheetId="8">'[46]Calcs - Budget'!$C$431:$T$431</definedName>
    <definedName name="cap_netwk_bud_ytd">#REF!</definedName>
    <definedName name="cap_norte_act" localSheetId="9">'[46]Inputs - Act &amp; F''cast'!$C$439:$T$439</definedName>
    <definedName name="cap_norte_act" localSheetId="10">'[46]Inputs - Act &amp; F''cast'!$C$439:$T$439</definedName>
    <definedName name="cap_norte_act" localSheetId="11">'[46]Inputs - Act &amp; F''cast'!$C$439:$T$439</definedName>
    <definedName name="cap_norte_act" localSheetId="8">'[46]Inputs - Act &amp; F''cast'!$C$439:$T$439</definedName>
    <definedName name="cap_norte_act">#REF!</definedName>
    <definedName name="cap_norte_act_ytd" localSheetId="9">'[46]Calcs - Act &amp; F''cast'!$C$439:$T$439</definedName>
    <definedName name="cap_norte_act_ytd" localSheetId="10">'[46]Calcs - Act &amp; F''cast'!$C$439:$T$439</definedName>
    <definedName name="cap_norte_act_ytd" localSheetId="11">'[46]Calcs - Act &amp; F''cast'!$C$439:$T$439</definedName>
    <definedName name="cap_norte_act_ytd" localSheetId="8">'[46]Calcs - Act &amp; F''cast'!$C$439:$T$439</definedName>
    <definedName name="cap_norte_act_ytd">#REF!</definedName>
    <definedName name="cap_norte_bud" localSheetId="9">'[46]Inputs - Budget'!$C$439:$T$439</definedName>
    <definedName name="cap_norte_bud" localSheetId="10">'[46]Inputs - Budget'!$C$439:$T$439</definedName>
    <definedName name="cap_norte_bud" localSheetId="11">'[46]Inputs - Budget'!$C$439:$T$439</definedName>
    <definedName name="cap_norte_bud" localSheetId="8">'[46]Inputs - Budget'!$C$439:$T$439</definedName>
    <definedName name="cap_norte_bud">#REF!</definedName>
    <definedName name="cap_norte_bud_ytd" localSheetId="9">'[46]Calcs - Budget'!$C$439:$T$439</definedName>
    <definedName name="cap_norte_bud_ytd" localSheetId="10">'[46]Calcs - Budget'!$C$439:$T$439</definedName>
    <definedName name="cap_norte_bud_ytd" localSheetId="11">'[46]Calcs - Budget'!$C$439:$T$439</definedName>
    <definedName name="cap_norte_bud_ytd" localSheetId="8">'[46]Calcs - Budget'!$C$439:$T$439</definedName>
    <definedName name="cap_norte_bud_ytd">#REF!</definedName>
    <definedName name="cap_oth_act" localSheetId="9">'[46]Inputs - Act &amp; F''cast'!$C$418:$T$418</definedName>
    <definedName name="cap_oth_act" localSheetId="10">'[46]Inputs - Act &amp; F''cast'!$C$418:$T$418</definedName>
    <definedName name="cap_oth_act" localSheetId="11">'[46]Inputs - Act &amp; F''cast'!$C$418:$T$418</definedName>
    <definedName name="cap_oth_act" localSheetId="8">'[46]Inputs - Act &amp; F''cast'!$C$418:$T$418</definedName>
    <definedName name="cap_oth_act">#REF!</definedName>
    <definedName name="cap_oth_act_ytd" localSheetId="9">'[46]Calcs - Act &amp; F''cast'!$C$418:$T$418</definedName>
    <definedName name="cap_oth_act_ytd" localSheetId="10">'[46]Calcs - Act &amp; F''cast'!$C$418:$T$418</definedName>
    <definedName name="cap_oth_act_ytd" localSheetId="11">'[46]Calcs - Act &amp; F''cast'!$C$418:$T$418</definedName>
    <definedName name="cap_oth_act_ytd" localSheetId="8">'[46]Calcs - Act &amp; F''cast'!$C$418:$T$418</definedName>
    <definedName name="cap_oth_act_ytd">#REF!</definedName>
    <definedName name="cap_oth_bud" localSheetId="9">'[46]Inputs - Budget'!$C$418:$T$418</definedName>
    <definedName name="cap_oth_bud" localSheetId="10">'[46]Inputs - Budget'!$C$418:$T$418</definedName>
    <definedName name="cap_oth_bud" localSheetId="11">'[46]Inputs - Budget'!$C$418:$T$418</definedName>
    <definedName name="cap_oth_bud" localSheetId="8">'[46]Inputs - Budget'!$C$418:$T$418</definedName>
    <definedName name="cap_oth_bud">#REF!</definedName>
    <definedName name="cap_oth_bud_ytd" localSheetId="9">'[46]Calcs - Budget'!$C$418:$T$418</definedName>
    <definedName name="cap_oth_bud_ytd" localSheetId="10">'[46]Calcs - Budget'!$C$418:$T$418</definedName>
    <definedName name="cap_oth_bud_ytd" localSheetId="11">'[46]Calcs - Budget'!$C$418:$T$418</definedName>
    <definedName name="cap_oth_bud_ytd" localSheetId="8">'[46]Calcs - Budget'!$C$418:$T$418</definedName>
    <definedName name="cap_oth_bud_ytd">#REF!</definedName>
    <definedName name="cap_oth_hf" localSheetId="9">'[46]Inputs - Hist &amp; Future'!$C$418:$T$418</definedName>
    <definedName name="cap_oth_hf" localSheetId="10">'[46]Inputs - Hist &amp; Future'!$C$418:$T$418</definedName>
    <definedName name="cap_oth_hf" localSheetId="11">'[46]Inputs - Hist &amp; Future'!$C$418:$T$418</definedName>
    <definedName name="cap_oth_hf" localSheetId="8">'[46]Inputs - Hist &amp; Future'!$C$418:$T$418</definedName>
    <definedName name="cap_oth_hf">#REF!</definedName>
    <definedName name="cap_ox_act" localSheetId="9">'[46]Inputs - Act &amp; F''cast'!$C$410:$T$410</definedName>
    <definedName name="cap_ox_act" localSheetId="10">'[46]Inputs - Act &amp; F''cast'!$C$410:$T$410</definedName>
    <definedName name="cap_ox_act" localSheetId="11">'[46]Inputs - Act &amp; F''cast'!$C$410:$T$410</definedName>
    <definedName name="cap_ox_act" localSheetId="8">'[46]Inputs - Act &amp; F''cast'!$C$410:$T$410</definedName>
    <definedName name="cap_ox_act">#REF!</definedName>
    <definedName name="cap_ox_act_ytd" localSheetId="9">'[46]Calcs - Act &amp; F''cast'!$C$410:$T$410</definedName>
    <definedName name="cap_ox_act_ytd" localSheetId="10">'[46]Calcs - Act &amp; F''cast'!$C$410:$T$410</definedName>
    <definedName name="cap_ox_act_ytd" localSheetId="11">'[46]Calcs - Act &amp; F''cast'!$C$410:$T$410</definedName>
    <definedName name="cap_ox_act_ytd" localSheetId="8">'[46]Calcs - Act &amp; F''cast'!$C$410:$T$410</definedName>
    <definedName name="cap_ox_act_ytd">#REF!</definedName>
    <definedName name="cap_ox_bud" localSheetId="9">'[46]Inputs - Budget'!$C$410:$T$410</definedName>
    <definedName name="cap_ox_bud" localSheetId="10">'[46]Inputs - Budget'!$C$410:$T$410</definedName>
    <definedName name="cap_ox_bud" localSheetId="11">'[46]Inputs - Budget'!$C$410:$T$410</definedName>
    <definedName name="cap_ox_bud" localSheetId="8">'[46]Inputs - Budget'!$C$410:$T$410</definedName>
    <definedName name="cap_ox_bud">#REF!</definedName>
    <definedName name="cap_ox_bud_ytd" localSheetId="9">'[46]Calcs - Budget'!$C$410:$T$410</definedName>
    <definedName name="cap_ox_bud_ytd" localSheetId="10">'[46]Calcs - Budget'!$C$410:$T$410</definedName>
    <definedName name="cap_ox_bud_ytd" localSheetId="11">'[46]Calcs - Budget'!$C$410:$T$410</definedName>
    <definedName name="cap_ox_bud_ytd" localSheetId="8">'[46]Calcs - Budget'!$C$410:$T$410</definedName>
    <definedName name="cap_ox_bud_ytd">#REF!</definedName>
    <definedName name="cap_ox_exp_act" localSheetId="9">'[46]Inputs - Act &amp; F''cast'!$C$440:$T$440</definedName>
    <definedName name="cap_ox_exp_act" localSheetId="10">'[46]Inputs - Act &amp; F''cast'!$C$440:$T$440</definedName>
    <definedName name="cap_ox_exp_act" localSheetId="11">'[46]Inputs - Act &amp; F''cast'!$C$440:$T$440</definedName>
    <definedName name="cap_ox_exp_act" localSheetId="8">'[46]Inputs - Act &amp; F''cast'!$C$440:$T$440</definedName>
    <definedName name="cap_ox_exp_act">#REF!</definedName>
    <definedName name="cap_ox_exp_act_ytd" localSheetId="9">'[46]Calcs - Act &amp; F''cast'!$C$440:$T$440</definedName>
    <definedName name="cap_ox_exp_act_ytd" localSheetId="10">'[46]Calcs - Act &amp; F''cast'!$C$440:$T$440</definedName>
    <definedName name="cap_ox_exp_act_ytd" localSheetId="11">'[46]Calcs - Act &amp; F''cast'!$C$440:$T$440</definedName>
    <definedName name="cap_ox_exp_act_ytd" localSheetId="8">'[46]Calcs - Act &amp; F''cast'!$C$440:$T$440</definedName>
    <definedName name="cap_ox_exp_act_ytd">#REF!</definedName>
    <definedName name="cap_ox_exp_bud" localSheetId="9">'[46]Inputs - Budget'!$C$440:$T$440</definedName>
    <definedName name="cap_ox_exp_bud" localSheetId="10">'[46]Inputs - Budget'!$C$440:$T$440</definedName>
    <definedName name="cap_ox_exp_bud" localSheetId="11">'[46]Inputs - Budget'!$C$440:$T$440</definedName>
    <definedName name="cap_ox_exp_bud" localSheetId="8">'[46]Inputs - Budget'!$C$440:$T$440</definedName>
    <definedName name="cap_ox_exp_bud">#REF!</definedName>
    <definedName name="cap_ox_exp_bud_ytd" localSheetId="9">'[46]Calcs - Budget'!$C$440:$T$440</definedName>
    <definedName name="cap_ox_exp_bud_ytd" localSheetId="10">'[46]Calcs - Budget'!$C$440:$T$440</definedName>
    <definedName name="cap_ox_exp_bud_ytd" localSheetId="11">'[46]Calcs - Budget'!$C$440:$T$440</definedName>
    <definedName name="cap_ox_exp_bud_ytd" localSheetId="8">'[46]Calcs - Budget'!$C$440:$T$440</definedName>
    <definedName name="cap_ox_exp_bud_ytd">#REF!</definedName>
    <definedName name="cap_ox_hf" localSheetId="9">'[46]Inputs - Hist &amp; Future'!$C$410:$T$410</definedName>
    <definedName name="cap_ox_hf" localSheetId="10">'[46]Inputs - Hist &amp; Future'!$C$410:$T$410</definedName>
    <definedName name="cap_ox_hf" localSheetId="11">'[46]Inputs - Hist &amp; Future'!$C$410:$T$410</definedName>
    <definedName name="cap_ox_hf" localSheetId="8">'[46]Inputs - Hist &amp; Future'!$C$410:$T$410</definedName>
    <definedName name="cap_ox_hf">#REF!</definedName>
    <definedName name="cap_phase_iv_act" localSheetId="9">'[46]Inputs - Act &amp; F''cast'!$C$434:$T$434</definedName>
    <definedName name="cap_phase_iv_act" localSheetId="10">'[46]Inputs - Act &amp; F''cast'!$C$434:$T$434</definedName>
    <definedName name="cap_phase_iv_act" localSheetId="11">'[46]Inputs - Act &amp; F''cast'!$C$434:$T$434</definedName>
    <definedName name="cap_phase_iv_act" localSheetId="8">'[46]Inputs - Act &amp; F''cast'!$C$434:$T$434</definedName>
    <definedName name="cap_phase_iv_act">#REF!</definedName>
    <definedName name="cap_phase_iv_act_ytd" localSheetId="9">'[46]Calcs - Act &amp; F''cast'!$C$434:$T$434</definedName>
    <definedName name="cap_phase_iv_act_ytd" localSheetId="10">'[46]Calcs - Act &amp; F''cast'!$C$434:$T$434</definedName>
    <definedName name="cap_phase_iv_act_ytd" localSheetId="11">'[46]Calcs - Act &amp; F''cast'!$C$434:$T$434</definedName>
    <definedName name="cap_phase_iv_act_ytd" localSheetId="8">'[46]Calcs - Act &amp; F''cast'!$C$434:$T$434</definedName>
    <definedName name="cap_phase_iv_act_ytd">#REF!</definedName>
    <definedName name="cap_phase_iv_bud" localSheetId="9">'[46]Inputs - Budget'!$C$434:$T$434</definedName>
    <definedName name="cap_phase_iv_bud" localSheetId="10">'[46]Inputs - Budget'!$C$434:$T$434</definedName>
    <definedName name="cap_phase_iv_bud" localSheetId="11">'[46]Inputs - Budget'!$C$434:$T$434</definedName>
    <definedName name="cap_phase_iv_bud" localSheetId="8">'[46]Inputs - Budget'!$C$434:$T$434</definedName>
    <definedName name="cap_phase_iv_bud">#REF!</definedName>
    <definedName name="cap_phase_iv_bud_ytd" localSheetId="9">'[46]Calcs - Budget'!$C$434:$T$434</definedName>
    <definedName name="cap_phase_iv_bud_ytd" localSheetId="10">'[46]Calcs - Budget'!$C$434:$T$434</definedName>
    <definedName name="cap_phase_iv_bud_ytd" localSheetId="11">'[46]Calcs - Budget'!$C$434:$T$434</definedName>
    <definedName name="cap_phase_iv_bud_ytd" localSheetId="8">'[46]Calcs - Budget'!$C$434:$T$434</definedName>
    <definedName name="cap_phase_iv_bud_ytd">#REF!</definedName>
    <definedName name="cap_pit_act" localSheetId="9">'[46]Inputs - Act &amp; F''cast'!$C$436:$T$436</definedName>
    <definedName name="cap_pit_act" localSheetId="10">'[46]Inputs - Act &amp; F''cast'!$C$436:$T$436</definedName>
    <definedName name="cap_pit_act" localSheetId="11">'[46]Inputs - Act &amp; F''cast'!$C$436:$T$436</definedName>
    <definedName name="cap_pit_act" localSheetId="8">'[46]Inputs - Act &amp; F''cast'!$C$436:$T$436</definedName>
    <definedName name="cap_pit_act">#REF!</definedName>
    <definedName name="cap_pit_act_ytd" localSheetId="9">'[46]Calcs - Act &amp; F''cast'!$C$436:$T$436</definedName>
    <definedName name="cap_pit_act_ytd" localSheetId="10">'[46]Calcs - Act &amp; F''cast'!$C$436:$T$436</definedName>
    <definedName name="cap_pit_act_ytd" localSheetId="11">'[46]Calcs - Act &amp; F''cast'!$C$436:$T$436</definedName>
    <definedName name="cap_pit_act_ytd" localSheetId="8">'[46]Calcs - Act &amp; F''cast'!$C$436:$T$436</definedName>
    <definedName name="cap_pit_act_ytd">#REF!</definedName>
    <definedName name="cap_pit_bud" localSheetId="9">'[46]Inputs - Budget'!$C$436:$T$436</definedName>
    <definedName name="cap_pit_bud" localSheetId="10">'[46]Inputs - Budget'!$C$436:$T$436</definedName>
    <definedName name="cap_pit_bud" localSheetId="11">'[46]Inputs - Budget'!$C$436:$T$436</definedName>
    <definedName name="cap_pit_bud" localSheetId="8">'[46]Inputs - Budget'!$C$436:$T$436</definedName>
    <definedName name="cap_pit_bud">#REF!</definedName>
    <definedName name="cap_pit_bud_ytd" localSheetId="9">'[46]Calcs - Budget'!$C$436:$T$436</definedName>
    <definedName name="cap_pit_bud_ytd" localSheetId="10">'[46]Calcs - Budget'!$C$436:$T$436</definedName>
    <definedName name="cap_pit_bud_ytd" localSheetId="11">'[46]Calcs - Budget'!$C$436:$T$436</definedName>
    <definedName name="cap_pit_bud_ytd" localSheetId="8">'[46]Calcs - Budget'!$C$436:$T$436</definedName>
    <definedName name="cap_pit_bud_ytd">#REF!</definedName>
    <definedName name="cap_pm_act" localSheetId="9">'[46]Inputs - Act &amp; F''cast'!$C$409:$T$409</definedName>
    <definedName name="cap_pm_act" localSheetId="10">'[46]Inputs - Act &amp; F''cast'!$C$409:$T$409</definedName>
    <definedName name="cap_pm_act" localSheetId="11">'[46]Inputs - Act &amp; F''cast'!$C$409:$T$409</definedName>
    <definedName name="cap_pm_act" localSheetId="8">'[46]Inputs - Act &amp; F''cast'!$C$409:$T$409</definedName>
    <definedName name="cap_pm_act">#REF!</definedName>
    <definedName name="cap_pm_act_ytd" localSheetId="9">'[46]Calcs - Act &amp; F''cast'!$C$409:$T$409</definedName>
    <definedName name="cap_pm_act_ytd" localSheetId="10">'[46]Calcs - Act &amp; F''cast'!$C$409:$T$409</definedName>
    <definedName name="cap_pm_act_ytd" localSheetId="11">'[46]Calcs - Act &amp; F''cast'!$C$409:$T$409</definedName>
    <definedName name="cap_pm_act_ytd" localSheetId="8">'[46]Calcs - Act &amp; F''cast'!$C$409:$T$409</definedName>
    <definedName name="cap_pm_act_ytd">#REF!</definedName>
    <definedName name="cap_pm_bud" localSheetId="9">'[46]Inputs - Budget'!$C$409:$T$409</definedName>
    <definedName name="cap_pm_bud" localSheetId="10">'[46]Inputs - Budget'!$C$409:$T$409</definedName>
    <definedName name="cap_pm_bud" localSheetId="11">'[46]Inputs - Budget'!$C$409:$T$409</definedName>
    <definedName name="cap_pm_bud" localSheetId="8">'[46]Inputs - Budget'!$C$409:$T$409</definedName>
    <definedName name="cap_pm_bud">#REF!</definedName>
    <definedName name="cap_pm_bud_ytd" localSheetId="9">'[46]Calcs - Budget'!$C$409:$T$409</definedName>
    <definedName name="cap_pm_bud_ytd" localSheetId="10">'[46]Calcs - Budget'!$C$409:$T$409</definedName>
    <definedName name="cap_pm_bud_ytd" localSheetId="11">'[46]Calcs - Budget'!$C$409:$T$409</definedName>
    <definedName name="cap_pm_bud_ytd" localSheetId="8">'[46]Calcs - Budget'!$C$409:$T$409</definedName>
    <definedName name="cap_pm_bud_ytd">#REF!</definedName>
    <definedName name="cap_pm_hf" localSheetId="9">'[46]Inputs - Hist &amp; Future'!$C$409:$T$409</definedName>
    <definedName name="cap_pm_hf" localSheetId="10">'[46]Inputs - Hist &amp; Future'!$C$409:$T$409</definedName>
    <definedName name="cap_pm_hf" localSheetId="11">'[46]Inputs - Hist &amp; Future'!$C$409:$T$409</definedName>
    <definedName name="cap_pm_hf" localSheetId="8">'[46]Inputs - Hist &amp; Future'!$C$409:$T$409</definedName>
    <definedName name="cap_pm_hf">#REF!</definedName>
    <definedName name="cap_pop_act" localSheetId="9">'[46]Inputs - Act &amp; F''cast'!$C$408:$T$408</definedName>
    <definedName name="cap_pop_act" localSheetId="10">'[46]Inputs - Act &amp; F''cast'!$C$408:$T$408</definedName>
    <definedName name="cap_pop_act" localSheetId="11">'[46]Inputs - Act &amp; F''cast'!$C$408:$T$408</definedName>
    <definedName name="cap_pop_act" localSheetId="8">'[46]Inputs - Act &amp; F''cast'!$C$408:$T$408</definedName>
    <definedName name="cap_pop_act">#REF!</definedName>
    <definedName name="cap_pop_act_ytd" localSheetId="9">'[46]Calcs - Act &amp; F''cast'!$C$408:$T$408</definedName>
    <definedName name="cap_pop_act_ytd" localSheetId="10">'[46]Calcs - Act &amp; F''cast'!$C$408:$T$408</definedName>
    <definedName name="cap_pop_act_ytd" localSheetId="11">'[46]Calcs - Act &amp; F''cast'!$C$408:$T$408</definedName>
    <definedName name="cap_pop_act_ytd" localSheetId="8">'[46]Calcs - Act &amp; F''cast'!$C$408:$T$408</definedName>
    <definedName name="cap_pop_act_ytd">#REF!</definedName>
    <definedName name="cap_pop_bud" localSheetId="9">'[46]Inputs - Budget'!$C$408:$T$408</definedName>
    <definedName name="cap_pop_bud" localSheetId="10">'[46]Inputs - Budget'!$C$408:$T$408</definedName>
    <definedName name="cap_pop_bud" localSheetId="11">'[46]Inputs - Budget'!$C$408:$T$408</definedName>
    <definedName name="cap_pop_bud" localSheetId="8">'[46]Inputs - Budget'!$C$408:$T$408</definedName>
    <definedName name="cap_pop_bud">#REF!</definedName>
    <definedName name="cap_pop_bud_ytd" localSheetId="9">'[46]Calcs - Budget'!$C$408:$T$408</definedName>
    <definedName name="cap_pop_bud_ytd" localSheetId="10">'[46]Calcs - Budget'!$C$408:$T$408</definedName>
    <definedName name="cap_pop_bud_ytd" localSheetId="11">'[46]Calcs - Budget'!$C$408:$T$408</definedName>
    <definedName name="cap_pop_bud_ytd" localSheetId="8">'[46]Calcs - Budget'!$C$408:$T$408</definedName>
    <definedName name="cap_pop_bud_ytd">#REF!</definedName>
    <definedName name="cap_pop_hf" localSheetId="9">'[46]Inputs - Hist &amp; Future'!$C$408:$T$408</definedName>
    <definedName name="cap_pop_hf" localSheetId="10">'[46]Inputs - Hist &amp; Future'!$C$408:$T$408</definedName>
    <definedName name="cap_pop_hf" localSheetId="11">'[46]Inputs - Hist &amp; Future'!$C$408:$T$408</definedName>
    <definedName name="cap_pop_hf" localSheetId="8">'[46]Inputs - Hist &amp; Future'!$C$408:$T$408</definedName>
    <definedName name="cap_pop_hf">#REF!</definedName>
    <definedName name="cap_proj_act" localSheetId="9">'[46]Inputs - Act &amp; F''cast'!$C$417:$T$417</definedName>
    <definedName name="cap_proj_act" localSheetId="10">'[46]Inputs - Act &amp; F''cast'!$C$417:$T$417</definedName>
    <definedName name="cap_proj_act" localSheetId="11">'[46]Inputs - Act &amp; F''cast'!$C$417:$T$417</definedName>
    <definedName name="cap_proj_act" localSheetId="8">'[46]Inputs - Act &amp; F''cast'!$C$417:$T$417</definedName>
    <definedName name="cap_proj_act">#REF!</definedName>
    <definedName name="cap_proj_act_ytd" localSheetId="9">'[46]Calcs - Act &amp; F''cast'!$C$417:$T$417</definedName>
    <definedName name="cap_proj_act_ytd" localSheetId="10">'[46]Calcs - Act &amp; F''cast'!$C$417:$T$417</definedName>
    <definedName name="cap_proj_act_ytd" localSheetId="11">'[46]Calcs - Act &amp; F''cast'!$C$417:$T$417</definedName>
    <definedName name="cap_proj_act_ytd" localSheetId="8">'[46]Calcs - Act &amp; F''cast'!$C$417:$T$417</definedName>
    <definedName name="cap_proj_act_ytd">#REF!</definedName>
    <definedName name="cap_proj_bud" localSheetId="9">'[46]Inputs - Budget'!$C$417:$T$417</definedName>
    <definedName name="cap_proj_bud" localSheetId="10">'[46]Inputs - Budget'!$C$417:$T$417</definedName>
    <definedName name="cap_proj_bud" localSheetId="11">'[46]Inputs - Budget'!$C$417:$T$417</definedName>
    <definedName name="cap_proj_bud" localSheetId="8">'[46]Inputs - Budget'!$C$417:$T$417</definedName>
    <definedName name="cap_proj_bud">#REF!</definedName>
    <definedName name="cap_proj_bud_ytd" localSheetId="9">'[46]Calcs - Budget'!$C$417:$T$417</definedName>
    <definedName name="cap_proj_bud_ytd" localSheetId="10">'[46]Calcs - Budget'!$C$417:$T$417</definedName>
    <definedName name="cap_proj_bud_ytd" localSheetId="11">'[46]Calcs - Budget'!$C$417:$T$417</definedName>
    <definedName name="cap_proj_bud_ytd" localSheetId="8">'[46]Calcs - Budget'!$C$417:$T$417</definedName>
    <definedName name="cap_proj_bud_ytd">#REF!</definedName>
    <definedName name="cap_proj_hf" localSheetId="9">'[46]Inputs - Hist &amp; Future'!$C$417:$T$417</definedName>
    <definedName name="cap_proj_hf" localSheetId="10">'[46]Inputs - Hist &amp; Future'!$C$417:$T$417</definedName>
    <definedName name="cap_proj_hf" localSheetId="11">'[46]Inputs - Hist &amp; Future'!$C$417:$T$417</definedName>
    <definedName name="cap_proj_hf" localSheetId="8">'[46]Inputs - Hist &amp; Future'!$C$417:$T$417</definedName>
    <definedName name="cap_proj_hf">#REF!</definedName>
    <definedName name="cap_prt" localSheetId="9">[46]Capital!$B$2:$P$48</definedName>
    <definedName name="cap_prt" localSheetId="10">[46]Capital!$B$2:$P$48</definedName>
    <definedName name="cap_prt" localSheetId="11">[46]Capital!$B$2:$P$48</definedName>
    <definedName name="cap_prt" localSheetId="8">[46]Capital!$B$2:$P$48</definedName>
    <definedName name="cap_prt">#REF!</definedName>
    <definedName name="cap_punta_act" localSheetId="9">'[46]Inputs - Act &amp; F''cast'!$C$424:$T$424</definedName>
    <definedName name="cap_punta_act" localSheetId="10">'[46]Inputs - Act &amp; F''cast'!$C$424:$T$424</definedName>
    <definedName name="cap_punta_act" localSheetId="11">'[46]Inputs - Act &amp; F''cast'!$C$424:$T$424</definedName>
    <definedName name="cap_punta_act" localSheetId="8">'[46]Inputs - Act &amp; F''cast'!$C$424:$T$424</definedName>
    <definedName name="cap_punta_act">#REF!</definedName>
    <definedName name="cap_punta_act_ytd" localSheetId="9">'[46]Calcs - Act &amp; F''cast'!$C$424:$T$424</definedName>
    <definedName name="cap_punta_act_ytd" localSheetId="10">'[46]Calcs - Act &amp; F''cast'!$C$424:$T$424</definedName>
    <definedName name="cap_punta_act_ytd" localSheetId="11">'[46]Calcs - Act &amp; F''cast'!$C$424:$T$424</definedName>
    <definedName name="cap_punta_act_ytd" localSheetId="8">'[46]Calcs - Act &amp; F''cast'!$C$424:$T$424</definedName>
    <definedName name="cap_punta_act_ytd">#REF!</definedName>
    <definedName name="cap_punta_bud" localSheetId="9">'[46]Inputs - Budget'!$C$424:$T$424</definedName>
    <definedName name="cap_punta_bud" localSheetId="10">'[46]Inputs - Budget'!$C$424:$T$424</definedName>
    <definedName name="cap_punta_bud" localSheetId="11">'[46]Inputs - Budget'!$C$424:$T$424</definedName>
    <definedName name="cap_punta_bud" localSheetId="8">'[46]Inputs - Budget'!$C$424:$T$424</definedName>
    <definedName name="cap_punta_bud">#REF!</definedName>
    <definedName name="cap_punta_bud_ytd" localSheetId="9">'[46]Calcs - Budget'!$C$424:$T$424</definedName>
    <definedName name="cap_punta_bud_ytd" localSheetId="10">'[46]Calcs - Budget'!$C$424:$T$424</definedName>
    <definedName name="cap_punta_bud_ytd" localSheetId="11">'[46]Calcs - Budget'!$C$424:$T$424</definedName>
    <definedName name="cap_punta_bud_ytd" localSheetId="8">'[46]Calcs - Budget'!$C$424:$T$424</definedName>
    <definedName name="cap_punta_bud_ytd">#REF!</definedName>
    <definedName name="cap_pwr_line_act" localSheetId="9">'[46]Inputs - Act &amp; F''cast'!$C$442:$T$442</definedName>
    <definedName name="cap_pwr_line_act" localSheetId="10">'[46]Inputs - Act &amp; F''cast'!$C$442:$T$442</definedName>
    <definedName name="cap_pwr_line_act" localSheetId="11">'[46]Inputs - Act &amp; F''cast'!$C$442:$T$442</definedName>
    <definedName name="cap_pwr_line_act" localSheetId="8">'[46]Inputs - Act &amp; F''cast'!$C$442:$T$442</definedName>
    <definedName name="cap_pwr_line_act">#REF!</definedName>
    <definedName name="cap_pwr_line_act_ytd" localSheetId="9">'[46]Calcs - Act &amp; F''cast'!$C$442:$T$442</definedName>
    <definedName name="cap_pwr_line_act_ytd" localSheetId="10">'[46]Calcs - Act &amp; F''cast'!$C$442:$T$442</definedName>
    <definedName name="cap_pwr_line_act_ytd" localSheetId="11">'[46]Calcs - Act &amp; F''cast'!$C$442:$T$442</definedName>
    <definedName name="cap_pwr_line_act_ytd" localSheetId="8">'[46]Calcs - Act &amp; F''cast'!$C$442:$T$442</definedName>
    <definedName name="cap_pwr_line_act_ytd">#REF!</definedName>
    <definedName name="cap_pwr_line_bud" localSheetId="9">'[46]Inputs - Budget'!$C$442:$T$442</definedName>
    <definedName name="cap_pwr_line_bud" localSheetId="10">'[46]Inputs - Budget'!$C$442:$T$442</definedName>
    <definedName name="cap_pwr_line_bud" localSheetId="11">'[46]Inputs - Budget'!$C$442:$T$442</definedName>
    <definedName name="cap_pwr_line_bud" localSheetId="8">'[46]Inputs - Budget'!$C$442:$T$442</definedName>
    <definedName name="cap_pwr_line_bud">#REF!</definedName>
    <definedName name="cap_pwr_line_bud_ytd" localSheetId="9">'[46]Calcs - Budget'!$C$442:$T$442</definedName>
    <definedName name="cap_pwr_line_bud_ytd" localSheetId="10">'[46]Calcs - Budget'!$C$442:$T$442</definedName>
    <definedName name="cap_pwr_line_bud_ytd" localSheetId="11">'[46]Calcs - Budget'!$C$442:$T$442</definedName>
    <definedName name="cap_pwr_line_bud_ytd" localSheetId="8">'[46]Calcs - Budget'!$C$442:$T$442</definedName>
    <definedName name="cap_pwr_line_bud_ytd">#REF!</definedName>
    <definedName name="cap_reject_act" localSheetId="9">'[46]Inputs - Act &amp; F''cast'!$C$432:$T$432</definedName>
    <definedName name="cap_reject_act" localSheetId="10">'[46]Inputs - Act &amp; F''cast'!$C$432:$T$432</definedName>
    <definedName name="cap_reject_act" localSheetId="11">'[46]Inputs - Act &amp; F''cast'!$C$432:$T$432</definedName>
    <definedName name="cap_reject_act" localSheetId="8">'[46]Inputs - Act &amp; F''cast'!$C$432:$T$432</definedName>
    <definedName name="cap_reject_act">#REF!</definedName>
    <definedName name="cap_reject_act_ytd" localSheetId="9">'[46]Calcs - Act &amp; F''cast'!$C$432:$T$432</definedName>
    <definedName name="cap_reject_act_ytd" localSheetId="10">'[46]Calcs - Act &amp; F''cast'!$C$432:$T$432</definedName>
    <definedName name="cap_reject_act_ytd" localSheetId="11">'[46]Calcs - Act &amp; F''cast'!$C$432:$T$432</definedName>
    <definedName name="cap_reject_act_ytd" localSheetId="8">'[46]Calcs - Act &amp; F''cast'!$C$432:$T$432</definedName>
    <definedName name="cap_reject_act_ytd">#REF!</definedName>
    <definedName name="cap_reject_bud" localSheetId="9">'[46]Inputs - Budget'!$C$432:$T$432</definedName>
    <definedName name="cap_reject_bud" localSheetId="10">'[46]Inputs - Budget'!$C$432:$T$432</definedName>
    <definedName name="cap_reject_bud" localSheetId="11">'[46]Inputs - Budget'!$C$432:$T$432</definedName>
    <definedName name="cap_reject_bud" localSheetId="8">'[46]Inputs - Budget'!$C$432:$T$432</definedName>
    <definedName name="cap_reject_bud">#REF!</definedName>
    <definedName name="cap_reject_bud_ytd" localSheetId="9">'[46]Calcs - Budget'!$C$432:$T$432</definedName>
    <definedName name="cap_reject_bud_ytd" localSheetId="10">'[46]Calcs - Budget'!$C$432:$T$432</definedName>
    <definedName name="cap_reject_bud_ytd" localSheetId="11">'[46]Calcs - Budget'!$C$432:$T$432</definedName>
    <definedName name="cap_reject_bud_ytd" localSheetId="8">'[46]Calcs - Budget'!$C$432:$T$432</definedName>
    <definedName name="cap_reject_bud_ytd">#REF!</definedName>
    <definedName name="Cap_Rent" localSheetId="9">[92]COMP!#REF!</definedName>
    <definedName name="Cap_Rent">#REF!</definedName>
    <definedName name="cap_saf_act" localSheetId="9">'[46]Inputs - Act &amp; F''cast'!$C$415:$T$415</definedName>
    <definedName name="cap_saf_act" localSheetId="10">'[46]Inputs - Act &amp; F''cast'!$C$415:$T$415</definedName>
    <definedName name="cap_saf_act" localSheetId="11">'[46]Inputs - Act &amp; F''cast'!$C$415:$T$415</definedName>
    <definedName name="cap_saf_act" localSheetId="8">'[46]Inputs - Act &amp; F''cast'!$C$415:$T$415</definedName>
    <definedName name="cap_saf_act">#REF!</definedName>
    <definedName name="cap_saf_act_ytd" localSheetId="9">'[46]Calcs - Act &amp; F''cast'!$C$415:$T$415</definedName>
    <definedName name="cap_saf_act_ytd" localSheetId="10">'[46]Calcs - Act &amp; F''cast'!$C$415:$T$415</definedName>
    <definedName name="cap_saf_act_ytd" localSheetId="11">'[46]Calcs - Act &amp; F''cast'!$C$415:$T$415</definedName>
    <definedName name="cap_saf_act_ytd" localSheetId="8">'[46]Calcs - Act &amp; F''cast'!$C$415:$T$415</definedName>
    <definedName name="cap_saf_act_ytd">#REF!</definedName>
    <definedName name="cap_saf_bud" localSheetId="9">'[46]Inputs - Budget'!$C$415:$T$415</definedName>
    <definedName name="cap_saf_bud" localSheetId="10">'[46]Inputs - Budget'!$C$415:$T$415</definedName>
    <definedName name="cap_saf_bud" localSheetId="11">'[46]Inputs - Budget'!$C$415:$T$415</definedName>
    <definedName name="cap_saf_bud" localSheetId="8">'[46]Inputs - Budget'!$C$415:$T$415</definedName>
    <definedName name="cap_saf_bud">#REF!</definedName>
    <definedName name="cap_saf_bud_ytd" localSheetId="9">'[46]Calcs - Budget'!$C$415:$T$415</definedName>
    <definedName name="cap_saf_bud_ytd" localSheetId="10">'[46]Calcs - Budget'!$C$415:$T$415</definedName>
    <definedName name="cap_saf_bud_ytd" localSheetId="11">'[46]Calcs - Budget'!$C$415:$T$415</definedName>
    <definedName name="cap_saf_bud_ytd" localSheetId="8">'[46]Calcs - Budget'!$C$415:$T$415</definedName>
    <definedName name="cap_saf_bud_ytd">#REF!</definedName>
    <definedName name="cap_saf_hf" localSheetId="9">'[46]Inputs - Hist &amp; Future'!$C$415:$T$415</definedName>
    <definedName name="cap_saf_hf" localSheetId="10">'[46]Inputs - Hist &amp; Future'!$C$415:$T$415</definedName>
    <definedName name="cap_saf_hf" localSheetId="11">'[46]Inputs - Hist &amp; Future'!$C$415:$T$415</definedName>
    <definedName name="cap_saf_hf" localSheetId="8">'[46]Inputs - Hist &amp; Future'!$C$415:$T$415</definedName>
    <definedName name="cap_saf_hf">#REF!</definedName>
    <definedName name="cap_sap_act" localSheetId="9">'[46]Inputs - Act &amp; F''cast'!$C$441:$T$441</definedName>
    <definedName name="cap_sap_act" localSheetId="10">'[46]Inputs - Act &amp; F''cast'!$C$441:$T$441</definedName>
    <definedName name="cap_sap_act" localSheetId="11">'[46]Inputs - Act &amp; F''cast'!$C$441:$T$441</definedName>
    <definedName name="cap_sap_act" localSheetId="8">'[46]Inputs - Act &amp; F''cast'!$C$441:$T$441</definedName>
    <definedName name="cap_sap_act">#REF!</definedName>
    <definedName name="cap_sap_act_ytd" localSheetId="9">'[46]Calcs - Act &amp; F''cast'!$C$441:$T$441</definedName>
    <definedName name="cap_sap_act_ytd" localSheetId="10">'[46]Calcs - Act &amp; F''cast'!$C$441:$T$441</definedName>
    <definedName name="cap_sap_act_ytd" localSheetId="11">'[46]Calcs - Act &amp; F''cast'!$C$441:$T$441</definedName>
    <definedName name="cap_sap_act_ytd" localSheetId="8">'[46]Calcs - Act &amp; F''cast'!$C$441:$T$441</definedName>
    <definedName name="cap_sap_act_ytd">#REF!</definedName>
    <definedName name="cap_sap_bud" localSheetId="9">'[46]Inputs - Budget'!$C$441:$T$441</definedName>
    <definedName name="cap_sap_bud" localSheetId="10">'[46]Inputs - Budget'!$C$441:$T$441</definedName>
    <definedName name="cap_sap_bud" localSheetId="11">'[46]Inputs - Budget'!$C$441:$T$441</definedName>
    <definedName name="cap_sap_bud" localSheetId="8">'[46]Inputs - Budget'!$C$441:$T$441</definedName>
    <definedName name="cap_sap_bud">#REF!</definedName>
    <definedName name="cap_sap_bud_ytd" localSheetId="9">'[46]Calcs - Budget'!$C$441:$T$441</definedName>
    <definedName name="cap_sap_bud_ytd" localSheetId="10">'[46]Calcs - Budget'!$C$441:$T$441</definedName>
    <definedName name="cap_sap_bud_ytd" localSheetId="11">'[46]Calcs - Budget'!$C$441:$T$441</definedName>
    <definedName name="cap_sap_bud_ytd" localSheetId="8">'[46]Calcs - Budget'!$C$441:$T$441</definedName>
    <definedName name="cap_sap_bud_ytd">#REF!</definedName>
    <definedName name="cap_speed_act" localSheetId="9">'[46]Inputs - Act &amp; F''cast'!$C$426:$T$426</definedName>
    <definedName name="cap_speed_act" localSheetId="10">'[46]Inputs - Act &amp; F''cast'!$C$426:$T$426</definedName>
    <definedName name="cap_speed_act" localSheetId="11">'[46]Inputs - Act &amp; F''cast'!$C$426:$T$426</definedName>
    <definedName name="cap_speed_act" localSheetId="8">'[46]Inputs - Act &amp; F''cast'!$C$426:$T$426</definedName>
    <definedName name="cap_speed_act">#REF!</definedName>
    <definedName name="cap_speed_act_ytd" localSheetId="9">'[46]Calcs - Act &amp; F''cast'!$C$426:$T$426</definedName>
    <definedName name="cap_speed_act_ytd" localSheetId="10">'[46]Calcs - Act &amp; F''cast'!$C$426:$T$426</definedName>
    <definedName name="cap_speed_act_ytd" localSheetId="11">'[46]Calcs - Act &amp; F''cast'!$C$426:$T$426</definedName>
    <definedName name="cap_speed_act_ytd" localSheetId="8">'[46]Calcs - Act &amp; F''cast'!$C$426:$T$426</definedName>
    <definedName name="cap_speed_act_ytd">#REF!</definedName>
    <definedName name="cap_speed_bud" localSheetId="9">'[46]Inputs - Budget'!$C$426:$T$426</definedName>
    <definedName name="cap_speed_bud" localSheetId="10">'[46]Inputs - Budget'!$C$426:$T$426</definedName>
    <definedName name="cap_speed_bud" localSheetId="11">'[46]Inputs - Budget'!$C$426:$T$426</definedName>
    <definedName name="cap_speed_bud" localSheetId="8">'[46]Inputs - Budget'!$C$426:$T$426</definedName>
    <definedName name="cap_speed_bud">#REF!</definedName>
    <definedName name="cap_speed_bud_ytd" localSheetId="9">'[46]Calcs - Budget'!$C$426:$T$426</definedName>
    <definedName name="cap_speed_bud_ytd" localSheetId="10">'[46]Calcs - Budget'!$C$426:$T$426</definedName>
    <definedName name="cap_speed_bud_ytd" localSheetId="11">'[46]Calcs - Budget'!$C$426:$T$426</definedName>
    <definedName name="cap_speed_bud_ytd" localSheetId="8">'[46]Calcs - Budget'!$C$426:$T$426</definedName>
    <definedName name="cap_speed_bud_ytd">#REF!</definedName>
    <definedName name="cap_sulphide_act" localSheetId="9">'[46]Inputs - Act &amp; F''cast'!$C$438:$T$438</definedName>
    <definedName name="cap_sulphide_act" localSheetId="10">'[46]Inputs - Act &amp; F''cast'!$C$438:$T$438</definedName>
    <definedName name="cap_sulphide_act" localSheetId="11">'[46]Inputs - Act &amp; F''cast'!$C$438:$T$438</definedName>
    <definedName name="cap_sulphide_act" localSheetId="8">'[46]Inputs - Act &amp; F''cast'!$C$438:$T$438</definedName>
    <definedName name="cap_sulphide_act">#REF!</definedName>
    <definedName name="cap_sulphide_act_ytd" localSheetId="9">'[46]Calcs - Act &amp; F''cast'!$C$438:$T$438</definedName>
    <definedName name="cap_sulphide_act_ytd" localSheetId="10">'[46]Calcs - Act &amp; F''cast'!$C$438:$T$438</definedName>
    <definedName name="cap_sulphide_act_ytd" localSheetId="11">'[46]Calcs - Act &amp; F''cast'!$C$438:$T$438</definedName>
    <definedName name="cap_sulphide_act_ytd" localSheetId="8">'[46]Calcs - Act &amp; F''cast'!$C$438:$T$438</definedName>
    <definedName name="cap_sulphide_act_ytd">#REF!</definedName>
    <definedName name="cap_sulphide_bud" localSheetId="9">'[46]Inputs - Budget'!$C$438:$T$438</definedName>
    <definedName name="cap_sulphide_bud" localSheetId="10">'[46]Inputs - Budget'!$C$438:$T$438</definedName>
    <definedName name="cap_sulphide_bud" localSheetId="11">'[46]Inputs - Budget'!$C$438:$T$438</definedName>
    <definedName name="cap_sulphide_bud" localSheetId="8">'[46]Inputs - Budget'!$C$438:$T$438</definedName>
    <definedName name="cap_sulphide_bud">#REF!</definedName>
    <definedName name="cap_sulphide_bud_ytd" localSheetId="9">'[46]Calcs - Budget'!$C$438:$T$438</definedName>
    <definedName name="cap_sulphide_bud_ytd" localSheetId="10">'[46]Calcs - Budget'!$C$438:$T$438</definedName>
    <definedName name="cap_sulphide_bud_ytd" localSheetId="11">'[46]Calcs - Budget'!$C$438:$T$438</definedName>
    <definedName name="cap_sulphide_bud_ytd" localSheetId="8">'[46]Calcs - Budget'!$C$438:$T$438</definedName>
    <definedName name="cap_sulphide_bud_ytd">#REF!</definedName>
    <definedName name="cap_tails_act" localSheetId="9">'[46]Inputs - Act &amp; F''cast'!$C$443:$T$443</definedName>
    <definedName name="cap_tails_act" localSheetId="10">'[46]Inputs - Act &amp; F''cast'!$C$443:$T$443</definedName>
    <definedName name="cap_tails_act" localSheetId="11">'[46]Inputs - Act &amp; F''cast'!$C$443:$T$443</definedName>
    <definedName name="cap_tails_act" localSheetId="8">'[46]Inputs - Act &amp; F''cast'!$C$443:$T$443</definedName>
    <definedName name="cap_tails_act">#REF!</definedName>
    <definedName name="cap_tails_act_ytd" localSheetId="9">'[46]Calcs - Act &amp; F''cast'!$C$443:$T$443</definedName>
    <definedName name="cap_tails_act_ytd" localSheetId="10">'[46]Calcs - Act &amp; F''cast'!$C$443:$T$443</definedName>
    <definedName name="cap_tails_act_ytd" localSheetId="11">'[46]Calcs - Act &amp; F''cast'!$C$443:$T$443</definedName>
    <definedName name="cap_tails_act_ytd" localSheetId="8">'[46]Calcs - Act &amp; F''cast'!$C$443:$T$443</definedName>
    <definedName name="cap_tails_act_ytd">#REF!</definedName>
    <definedName name="cap_tails_bud" localSheetId="9">'[46]Inputs - Budget'!$C$443:$T$443</definedName>
    <definedName name="cap_tails_bud" localSheetId="10">'[46]Inputs - Budget'!$C$443:$T$443</definedName>
    <definedName name="cap_tails_bud" localSheetId="11">'[46]Inputs - Budget'!$C$443:$T$443</definedName>
    <definedName name="cap_tails_bud" localSheetId="8">'[46]Inputs - Budget'!$C$443:$T$443</definedName>
    <definedName name="cap_tails_bud">#REF!</definedName>
    <definedName name="cap_tails_bud_ytd" localSheetId="9">'[46]Calcs - Budget'!$C$443:$T$443</definedName>
    <definedName name="cap_tails_bud_ytd" localSheetId="10">'[46]Calcs - Budget'!$C$443:$T$443</definedName>
    <definedName name="cap_tails_bud_ytd" localSheetId="11">'[46]Calcs - Budget'!$C$443:$T$443</definedName>
    <definedName name="cap_tails_bud_ytd" localSheetId="8">'[46]Calcs - Budget'!$C$443:$T$443</definedName>
    <definedName name="cap_tails_bud_ytd">#REF!</definedName>
    <definedName name="cap_tank_act" localSheetId="9">'[46]Inputs - Act &amp; F''cast'!$C$429:$T$429</definedName>
    <definedName name="cap_tank_act" localSheetId="10">'[46]Inputs - Act &amp; F''cast'!$C$429:$T$429</definedName>
    <definedName name="cap_tank_act" localSheetId="11">'[46]Inputs - Act &amp; F''cast'!$C$429:$T$429</definedName>
    <definedName name="cap_tank_act" localSheetId="8">'[46]Inputs - Act &amp; F''cast'!$C$429:$T$429</definedName>
    <definedName name="cap_tank_act">#REF!</definedName>
    <definedName name="cap_tank_act_ytd" localSheetId="9">'[46]Calcs - Act &amp; F''cast'!$C$429:$T$429</definedName>
    <definedName name="cap_tank_act_ytd" localSheetId="10">'[46]Calcs - Act &amp; F''cast'!$C$429:$T$429</definedName>
    <definedName name="cap_tank_act_ytd" localSheetId="11">'[46]Calcs - Act &amp; F''cast'!$C$429:$T$429</definedName>
    <definedName name="cap_tank_act_ytd" localSheetId="8">'[46]Calcs - Act &amp; F''cast'!$C$429:$T$429</definedName>
    <definedName name="cap_tank_act_ytd">#REF!</definedName>
    <definedName name="cap_tank_bud" localSheetId="9">'[46]Inputs - Budget'!$C$429:$T$429</definedName>
    <definedName name="cap_tank_bud" localSheetId="10">'[46]Inputs - Budget'!$C$429:$T$429</definedName>
    <definedName name="cap_tank_bud" localSheetId="11">'[46]Inputs - Budget'!$C$429:$T$429</definedName>
    <definedName name="cap_tank_bud" localSheetId="8">'[46]Inputs - Budget'!$C$429:$T$429</definedName>
    <definedName name="cap_tank_bud">#REF!</definedName>
    <definedName name="cap_tank_bud_ytd" localSheetId="9">'[46]Calcs - Budget'!$C$429:$T$429</definedName>
    <definedName name="cap_tank_bud_ytd" localSheetId="10">'[46]Calcs - Budget'!$C$429:$T$429</definedName>
    <definedName name="cap_tank_bud_ytd" localSheetId="11">'[46]Calcs - Budget'!$C$429:$T$429</definedName>
    <definedName name="cap_tank_bud_ytd" localSheetId="8">'[46]Calcs - Budget'!$C$429:$T$429</definedName>
    <definedName name="cap_tank_bud_ytd">#REF!</definedName>
    <definedName name="cap_tfr_bar_act" localSheetId="9">'[46]Inputs - Act &amp; F''cast'!$C$444:$T$444</definedName>
    <definedName name="cap_tfr_bar_act" localSheetId="10">'[46]Inputs - Act &amp; F''cast'!$C$444:$T$444</definedName>
    <definedName name="cap_tfr_bar_act" localSheetId="11">'[46]Inputs - Act &amp; F''cast'!$C$444:$T$444</definedName>
    <definedName name="cap_tfr_bar_act" localSheetId="8">'[46]Inputs - Act &amp; F''cast'!$C$444:$T$444</definedName>
    <definedName name="cap_tfr_bar_act">#REF!</definedName>
    <definedName name="cap_tfr_bar_act_ytd" localSheetId="9">'[46]Calcs - Act &amp; F''cast'!$C$444:$T$444</definedName>
    <definedName name="cap_tfr_bar_act_ytd" localSheetId="10">'[46]Calcs - Act &amp; F''cast'!$C$444:$T$444</definedName>
    <definedName name="cap_tfr_bar_act_ytd" localSheetId="11">'[46]Calcs - Act &amp; F''cast'!$C$444:$T$444</definedName>
    <definedName name="cap_tfr_bar_act_ytd" localSheetId="8">'[46]Calcs - Act &amp; F''cast'!$C$444:$T$444</definedName>
    <definedName name="cap_tfr_bar_act_ytd">#REF!</definedName>
    <definedName name="cap_tfr_bar_bud" localSheetId="9">'[46]Inputs - Budget'!$C$444:$T$444</definedName>
    <definedName name="cap_tfr_bar_bud" localSheetId="10">'[46]Inputs - Budget'!$C$444:$T$444</definedName>
    <definedName name="cap_tfr_bar_bud" localSheetId="11">'[46]Inputs - Budget'!$C$444:$T$444</definedName>
    <definedName name="cap_tfr_bar_bud" localSheetId="8">'[46]Inputs - Budget'!$C$444:$T$444</definedName>
    <definedName name="cap_tfr_bar_bud">#REF!</definedName>
    <definedName name="cap_tfr_bar_bud_ytd" localSheetId="9">'[46]Calcs - Budget'!$C$444:$T$444</definedName>
    <definedName name="cap_tfr_bar_bud_ytd" localSheetId="10">'[46]Calcs - Budget'!$C$444:$T$444</definedName>
    <definedName name="cap_tfr_bar_bud_ytd" localSheetId="11">'[46]Calcs - Budget'!$C$444:$T$444</definedName>
    <definedName name="cap_tfr_bar_bud_ytd" localSheetId="8">'[46]Calcs - Budget'!$C$444:$T$444</definedName>
    <definedName name="cap_tfr_bar_bud_ytd">#REF!</definedName>
    <definedName name="cap_tot_act" localSheetId="9">'[46]Inputs - Act &amp; F''cast'!$C$433:$T$433</definedName>
    <definedName name="cap_tot_act" localSheetId="10">'[46]Inputs - Act &amp; F''cast'!$C$433:$T$433</definedName>
    <definedName name="cap_tot_act" localSheetId="11">'[46]Inputs - Act &amp; F''cast'!$C$433:$T$433</definedName>
    <definedName name="cap_tot_act" localSheetId="8">'[46]Inputs - Act &amp; F''cast'!$C$433:$T$433</definedName>
    <definedName name="cap_tot_act">#REF!</definedName>
    <definedName name="cap_tot_act_ytd" localSheetId="9">'[46]Calcs - Act &amp; F''cast'!$C$433:$T$433</definedName>
    <definedName name="cap_tot_act_ytd" localSheetId="10">'[46]Calcs - Act &amp; F''cast'!$C$433:$T$433</definedName>
    <definedName name="cap_tot_act_ytd" localSheetId="11">'[46]Calcs - Act &amp; F''cast'!$C$433:$T$433</definedName>
    <definedName name="cap_tot_act_ytd" localSheetId="8">'[46]Calcs - Act &amp; F''cast'!$C$433:$T$433</definedName>
    <definedName name="cap_tot_act_ytd">#REF!</definedName>
    <definedName name="cap_tot_all_act" localSheetId="9">'[46]Calcs - Act &amp; F''cast'!$C$589:$T$589</definedName>
    <definedName name="cap_tot_all_act" localSheetId="10">'[46]Calcs - Act &amp; F''cast'!$C$589:$T$589</definedName>
    <definedName name="cap_tot_all_act" localSheetId="11">'[46]Calcs - Act &amp; F''cast'!$C$589:$T$589</definedName>
    <definedName name="cap_tot_all_act" localSheetId="8">'[46]Calcs - Act &amp; F''cast'!$C$589:$T$589</definedName>
    <definedName name="cap_tot_all_act">#REF!</definedName>
    <definedName name="cap_tot_all_act_ytd" localSheetId="9">'[46]Calcs - Act &amp; F''cast'!$C$714:$T$714</definedName>
    <definedName name="cap_tot_all_act_ytd" localSheetId="10">'[46]Calcs - Act &amp; F''cast'!$C$714:$T$714</definedName>
    <definedName name="cap_tot_all_act_ytd" localSheetId="11">'[46]Calcs - Act &amp; F''cast'!$C$714:$T$714</definedName>
    <definedName name="cap_tot_all_act_ytd" localSheetId="8">'[46]Calcs - Act &amp; F''cast'!$C$714:$T$714</definedName>
    <definedName name="cap_tot_all_act_ytd">#REF!</definedName>
    <definedName name="cap_tot_all_bud" localSheetId="9">'[46]Calcs - Budget'!$C$589:$T$589</definedName>
    <definedName name="cap_tot_all_bud" localSheetId="10">'[46]Calcs - Budget'!$C$589:$T$589</definedName>
    <definedName name="cap_tot_all_bud" localSheetId="11">'[46]Calcs - Budget'!$C$589:$T$589</definedName>
    <definedName name="cap_tot_all_bud" localSheetId="8">'[46]Calcs - Budget'!$C$589:$T$589</definedName>
    <definedName name="cap_tot_all_bud">#REF!</definedName>
    <definedName name="cap_tot_all_bud_ytd" localSheetId="9">'[46]Calcs - Budget'!$C$714:$T$714</definedName>
    <definedName name="cap_tot_all_bud_ytd" localSheetId="10">'[46]Calcs - Budget'!$C$714:$T$714</definedName>
    <definedName name="cap_tot_all_bud_ytd" localSheetId="11">'[46]Calcs - Budget'!$C$714:$T$714</definedName>
    <definedName name="cap_tot_all_bud_ytd" localSheetId="8">'[46]Calcs - Budget'!$C$714:$T$714</definedName>
    <definedName name="cap_tot_all_bud_ytd">#REF!</definedName>
    <definedName name="cap_tot_all_hf" localSheetId="9">'[46]Inputs - Hist &amp; Future'!$C$549:$T$549</definedName>
    <definedName name="cap_tot_all_hf" localSheetId="10">'[46]Inputs - Hist &amp; Future'!$C$549:$T$549</definedName>
    <definedName name="cap_tot_all_hf" localSheetId="11">'[46]Inputs - Hist &amp; Future'!$C$549:$T$549</definedName>
    <definedName name="cap_tot_all_hf" localSheetId="8">'[46]Inputs - Hist &amp; Future'!$C$549:$T$549</definedName>
    <definedName name="cap_tot_all_hf">#REF!</definedName>
    <definedName name="cap_tot_bud" localSheetId="9">'[46]Inputs - Budget'!$C$433:$T$433</definedName>
    <definedName name="cap_tot_bud" localSheetId="10">'[46]Inputs - Budget'!$C$433:$T$433</definedName>
    <definedName name="cap_tot_bud" localSheetId="11">'[46]Inputs - Budget'!$C$433:$T$433</definedName>
    <definedName name="cap_tot_bud" localSheetId="8">'[46]Inputs - Budget'!$C$433:$T$433</definedName>
    <definedName name="cap_tot_bud">#REF!</definedName>
    <definedName name="cap_tot_bud_ytd" localSheetId="9">'[46]Calcs - Budget'!$C$433:$T$433</definedName>
    <definedName name="cap_tot_bud_ytd" localSheetId="10">'[46]Calcs - Budget'!$C$433:$T$433</definedName>
    <definedName name="cap_tot_bud_ytd" localSheetId="11">'[46]Calcs - Budget'!$C$433:$T$433</definedName>
    <definedName name="cap_tot_bud_ytd" localSheetId="8">'[46]Calcs - Budget'!$C$433:$T$433</definedName>
    <definedName name="cap_tot_bud_ytd">#REF!</definedName>
    <definedName name="cap_water_rights_act" localSheetId="9">'[46]Inputs - Act &amp; F''cast'!$C$435:$T$435</definedName>
    <definedName name="cap_water_rights_act" localSheetId="10">'[46]Inputs - Act &amp; F''cast'!$C$435:$T$435</definedName>
    <definedName name="cap_water_rights_act" localSheetId="11">'[46]Inputs - Act &amp; F''cast'!$C$435:$T$435</definedName>
    <definedName name="cap_water_rights_act" localSheetId="8">'[46]Inputs - Act &amp; F''cast'!$C$435:$T$435</definedName>
    <definedName name="cap_water_rights_act">#REF!</definedName>
    <definedName name="cap_water_rights_act_ytd" localSheetId="9">'[46]Calcs - Act &amp; F''cast'!$C$435:$T$435</definedName>
    <definedName name="cap_water_rights_act_ytd" localSheetId="10">'[46]Calcs - Act &amp; F''cast'!$C$435:$T$435</definedName>
    <definedName name="cap_water_rights_act_ytd" localSheetId="11">'[46]Calcs - Act &amp; F''cast'!$C$435:$T$435</definedName>
    <definedName name="cap_water_rights_act_ytd" localSheetId="8">'[46]Calcs - Act &amp; F''cast'!$C$435:$T$435</definedName>
    <definedName name="cap_water_rights_act_ytd">#REF!</definedName>
    <definedName name="cap_water_rights_bud" localSheetId="9">'[46]Inputs - Budget'!$C$435:$T$435</definedName>
    <definedName name="cap_water_rights_bud" localSheetId="10">'[46]Inputs - Budget'!$C$435:$T$435</definedName>
    <definedName name="cap_water_rights_bud" localSheetId="11">'[46]Inputs - Budget'!$C$435:$T$435</definedName>
    <definedName name="cap_water_rights_bud" localSheetId="8">'[46]Inputs - Budget'!$C$435:$T$435</definedName>
    <definedName name="cap_water_rights_bud">#REF!</definedName>
    <definedName name="cap_water_rights_bud_ytd" localSheetId="9">'[46]Calcs - Budget'!$C$435:$T$435</definedName>
    <definedName name="cap_water_rights_bud_ytd" localSheetId="10">'[46]Calcs - Budget'!$C$435:$T$435</definedName>
    <definedName name="cap_water_rights_bud_ytd" localSheetId="11">'[46]Calcs - Budget'!$C$435:$T$435</definedName>
    <definedName name="cap_water_rights_bud_ytd" localSheetId="8">'[46]Calcs - Budget'!$C$435:$T$435</definedName>
    <definedName name="cap_water_rights_bud_ytd">#REF!</definedName>
    <definedName name="cap_waterpipe_act" localSheetId="9">'[46]Inputs - Act &amp; F''cast'!$C$427:$T$427</definedName>
    <definedName name="cap_waterpipe_act" localSheetId="10">'[46]Inputs - Act &amp; F''cast'!$C$427:$T$427</definedName>
    <definedName name="cap_waterpipe_act" localSheetId="11">'[46]Inputs - Act &amp; F''cast'!$C$427:$T$427</definedName>
    <definedName name="cap_waterpipe_act" localSheetId="8">'[46]Inputs - Act &amp; F''cast'!$C$427:$T$427</definedName>
    <definedName name="cap_waterpipe_act">#REF!</definedName>
    <definedName name="cap_waterpipe_act_ytd" localSheetId="9">'[46]Calcs - Act &amp; F''cast'!$C$427:$T$427</definedName>
    <definedName name="cap_waterpipe_act_ytd" localSheetId="10">'[46]Calcs - Act &amp; F''cast'!$C$427:$T$427</definedName>
    <definedName name="cap_waterpipe_act_ytd" localSheetId="11">'[46]Calcs - Act &amp; F''cast'!$C$427:$T$427</definedName>
    <definedName name="cap_waterpipe_act_ytd" localSheetId="8">'[46]Calcs - Act &amp; F''cast'!$C$427:$T$427</definedName>
    <definedName name="cap_waterpipe_act_ytd">#REF!</definedName>
    <definedName name="cap_waterpipe_bud" localSheetId="9">'[46]Inputs - Budget'!$C$427:$T$427</definedName>
    <definedName name="cap_waterpipe_bud" localSheetId="10">'[46]Inputs - Budget'!$C$427:$T$427</definedName>
    <definedName name="cap_waterpipe_bud" localSheetId="11">'[46]Inputs - Budget'!$C$427:$T$427</definedName>
    <definedName name="cap_waterpipe_bud" localSheetId="8">'[46]Inputs - Budget'!$C$427:$T$427</definedName>
    <definedName name="cap_waterpipe_bud">#REF!</definedName>
    <definedName name="cap_waterpipe_bud_ytd" localSheetId="9">'[46]Calcs - Budget'!$C$427:$T$427</definedName>
    <definedName name="cap_waterpipe_bud_ytd" localSheetId="10">'[46]Calcs - Budget'!$C$427:$T$427</definedName>
    <definedName name="cap_waterpipe_bud_ytd" localSheetId="11">'[46]Calcs - Budget'!$C$427:$T$427</definedName>
    <definedName name="cap_waterpipe_bud_ytd" localSheetId="8">'[46]Calcs - Budget'!$C$427:$T$427</definedName>
    <definedName name="cap_waterpipe_bud_ytd">#REF!</definedName>
    <definedName name="cap_watersys_act" localSheetId="9">'[46]Inputs - Act &amp; F''cast'!$C$430:$T$430</definedName>
    <definedName name="cap_watersys_act" localSheetId="10">'[46]Inputs - Act &amp; F''cast'!$C$430:$T$430</definedName>
    <definedName name="cap_watersys_act" localSheetId="11">'[46]Inputs - Act &amp; F''cast'!$C$430:$T$430</definedName>
    <definedName name="cap_watersys_act" localSheetId="8">'[46]Inputs - Act &amp; F''cast'!$C$430:$T$430</definedName>
    <definedName name="cap_watersys_act">#REF!</definedName>
    <definedName name="cap_watersys_act_ytd" localSheetId="9">'[46]Calcs - Act &amp; F''cast'!$C$430:$T$430</definedName>
    <definedName name="cap_watersys_act_ytd" localSheetId="10">'[46]Calcs - Act &amp; F''cast'!$C$430:$T$430</definedName>
    <definedName name="cap_watersys_act_ytd" localSheetId="11">'[46]Calcs - Act &amp; F''cast'!$C$430:$T$430</definedName>
    <definedName name="cap_watersys_act_ytd" localSheetId="8">'[46]Calcs - Act &amp; F''cast'!$C$430:$T$430</definedName>
    <definedName name="cap_watersys_act_ytd">#REF!</definedName>
    <definedName name="cap_watersys_bud" localSheetId="9">'[46]Inputs - Budget'!$C$430:$T$430</definedName>
    <definedName name="cap_watersys_bud" localSheetId="10">'[46]Inputs - Budget'!$C$430:$T$430</definedName>
    <definedName name="cap_watersys_bud" localSheetId="11">'[46]Inputs - Budget'!$C$430:$T$430</definedName>
    <definedName name="cap_watersys_bud" localSheetId="8">'[46]Inputs - Budget'!$C$430:$T$430</definedName>
    <definedName name="cap_watersys_bud">#REF!</definedName>
    <definedName name="cap_watersys_bud_ytd" localSheetId="9">'[46]Calcs - Budget'!$C$430:$T$430</definedName>
    <definedName name="cap_watersys_bud_ytd" localSheetId="10">'[46]Calcs - Budget'!$C$430:$T$430</definedName>
    <definedName name="cap_watersys_bud_ytd" localSheetId="11">'[46]Calcs - Budget'!$C$430:$T$430</definedName>
    <definedName name="cap_watersys_bud_ytd" localSheetId="8">'[46]Calcs - Budget'!$C$430:$T$430</definedName>
    <definedName name="cap_watersys_bud_ytd">#REF!</definedName>
    <definedName name="capengag00">#REF!</definedName>
    <definedName name="capengag01">#REF!</definedName>
    <definedName name="capengag02">#REF!</definedName>
    <definedName name="capengag95">#REF!</definedName>
    <definedName name="capengag96">#REF!</definedName>
    <definedName name="capengag97">#REF!</definedName>
    <definedName name="capengag98">#REF!</definedName>
    <definedName name="capengag99">#REF!</definedName>
    <definedName name="CapEst" localSheetId="9">'[93]Non-QSI Data'!$A$20:$G$31</definedName>
    <definedName name="CapEst" localSheetId="10">'[93]Non-QSI Data'!$A$20:$G$31</definedName>
    <definedName name="CapEst" localSheetId="11">'[93]Non-QSI Data'!$A$20:$G$31</definedName>
    <definedName name="CapEst" localSheetId="8">'[93]Non-QSI Data'!$A$20:$G$31</definedName>
    <definedName name="CapEst">#REF!</definedName>
    <definedName name="CAPEX">#REF!</definedName>
    <definedName name="CAPEX__Financial">#REF!</definedName>
    <definedName name="CAPEX__Intangibles">#REF!</definedName>
    <definedName name="CAPEX_LTM" localSheetId="9">[92]COMP!$U$65</definedName>
    <definedName name="CAPEX_LTM">#REF!</definedName>
    <definedName name="CAPEX_RESPOSTA" localSheetId="9">[44]PROJECTION!#REF!</definedName>
    <definedName name="CAPEX_RESPOSTA" localSheetId="10">[44]PROJECTION!#REF!</definedName>
    <definedName name="CAPEX_RESPOSTA" localSheetId="11">[44]PROJECTION!#REF!</definedName>
    <definedName name="CAPEX_RESPOSTA" localSheetId="8">[44]PROJECTION!#REF!</definedName>
    <definedName name="CAPEX_RESPOSTA">#REF!</definedName>
    <definedName name="CAPEX00">#REF!</definedName>
    <definedName name="CAPEX00PF">#REF!</definedName>
    <definedName name="CAPEX01">#REF!</definedName>
    <definedName name="CAPEX02">#REF!</definedName>
    <definedName name="CAPEX98">#REF!</definedName>
    <definedName name="CAPEX99">#REF!</definedName>
    <definedName name="Capital">#REF!</definedName>
    <definedName name="CAPITAL_BASE">#REF!</definedName>
    <definedName name="Capital_Spending_Assumptions" localSheetId="9">'[94]CIII &amp; OKC AR'!$B$143:$C$148</definedName>
    <definedName name="Capital_Spending_Assumptions" localSheetId="10">'[94]CIII &amp; OKC AR'!$B$143:$C$148</definedName>
    <definedName name="Capital_Spending_Assumptions" localSheetId="11">'[94]CIII &amp; OKC AR'!$B$143:$C$148</definedName>
    <definedName name="Capital_Spending_Assumptions" localSheetId="8">'[94]CIII &amp; OKC AR'!$B$143:$C$148</definedName>
    <definedName name="Capital_Spending_Assumptions">#REF!</definedName>
    <definedName name="capltc_box1">#REF!</definedName>
    <definedName name="capltc_box2">#REF!</definedName>
    <definedName name="capltc_box3">#REF!</definedName>
    <definedName name="CAPLTC_STICK0">#REF!</definedName>
    <definedName name="CAPLTC_TICK0">#REF!</definedName>
    <definedName name="capltctop">#REF!</definedName>
    <definedName name="CapRev" localSheetId="9">'[95]Non-QSI Data'!$A$14:$G$19</definedName>
    <definedName name="CapRev" localSheetId="10">'[95]Non-QSI Data'!$A$14:$G$19</definedName>
    <definedName name="CapRev" localSheetId="11">'[95]Non-QSI Data'!$A$14:$G$19</definedName>
    <definedName name="CapRev" localSheetId="8">'[95]Non-QSI Data'!$A$14:$G$19</definedName>
    <definedName name="CapRev">#REF!</definedName>
    <definedName name="CapSpeVar" localSheetId="9">[75]MasterData!$C$13</definedName>
    <definedName name="CapSpeVar" localSheetId="10">[75]MasterData!$C$13</definedName>
    <definedName name="CapSpeVar" localSheetId="11">[75]MasterData!$C$13</definedName>
    <definedName name="CapSpeVar" localSheetId="8">[75]MasterData!$C$13</definedName>
    <definedName name="CapSpeVar">#REF!</definedName>
    <definedName name="cas" localSheetId="9">#REF!</definedName>
    <definedName name="cas" localSheetId="16">#REF!</definedName>
    <definedName name="cas" localSheetId="7">#REF!</definedName>
    <definedName name="cas" localSheetId="6">#REF!</definedName>
    <definedName name="cas">#REF!</definedName>
    <definedName name="Cash" localSheetId="9">[42]Data_Download!$C$4:$AU$4</definedName>
    <definedName name="Cash" localSheetId="10">[42]Data_Download!$C$4:$AU$4</definedName>
    <definedName name="Cash" localSheetId="11">[42]Data_Download!$C$4:$AU$4</definedName>
    <definedName name="Cash" localSheetId="8">[42]Data_Download!$C$4:$AU$4</definedName>
    <definedName name="Cash">#REF!</definedName>
    <definedName name="Cash_DCF" localSheetId="9">[42]Data_Download!$C$33:$AZ$33</definedName>
    <definedName name="Cash_DCF" localSheetId="10">[42]Data_Download!$C$33:$AZ$33</definedName>
    <definedName name="Cash_DCF" localSheetId="11">[42]Data_Download!$C$33:$AZ$33</definedName>
    <definedName name="Cash_DCF" localSheetId="8">[42]Data_Download!$C$33:$AZ$33</definedName>
    <definedName name="Cash_DCF">#REF!</definedName>
    <definedName name="Cash_Debt">#REF!</definedName>
    <definedName name="CASH_FLOW" localSheetId="9">'[96]IS A'!#REF!</definedName>
    <definedName name="cash_flow">#REF!</definedName>
    <definedName name="CASH_FLOW_ANALYSIS">#REF!</definedName>
    <definedName name="Cash_fore" localSheetId="9">[42]Data_Download!$E$43:$W$43</definedName>
    <definedName name="Cash_fore" localSheetId="10">[42]Data_Download!$E$43:$W$43</definedName>
    <definedName name="Cash_fore" localSheetId="11">[42]Data_Download!$E$43:$W$43</definedName>
    <definedName name="Cash_fore" localSheetId="8">[42]Data_Download!$E$43:$W$43</definedName>
    <definedName name="Cash_fore">#REF!</definedName>
    <definedName name="cash_fv">#REF!</definedName>
    <definedName name="Cash_growth" localSheetId="9">[42]Data_Download!$M$152:$Q$152</definedName>
    <definedName name="Cash_growth" localSheetId="10">[42]Data_Download!$M$152:$Q$152</definedName>
    <definedName name="Cash_growth" localSheetId="11">[42]Data_Download!$M$152:$Q$152</definedName>
    <definedName name="Cash_growth" localSheetId="8">[42]Data_Download!$M$152:$Q$152</definedName>
    <definedName name="Cash_growth">#REF!</definedName>
    <definedName name="Cash_growth_fore" localSheetId="9">[42]Data_Download!$E$55:$W$55</definedName>
    <definedName name="Cash_growth_fore" localSheetId="10">[42]Data_Download!$E$55:$W$55</definedName>
    <definedName name="Cash_growth_fore" localSheetId="11">[42]Data_Download!$E$55:$W$55</definedName>
    <definedName name="Cash_growth_fore" localSheetId="8">[42]Data_Download!$E$55:$W$55</definedName>
    <definedName name="Cash_growth_fore">#REF!</definedName>
    <definedName name="Cash_Operating_Taxes" localSheetId="9">[42]Data_Download!$C$39:$AU$39</definedName>
    <definedName name="Cash_Operating_Taxes" localSheetId="10">[42]Data_Download!$C$39:$AU$39</definedName>
    <definedName name="Cash_Operating_Taxes" localSheetId="11">[42]Data_Download!$C$39:$AU$39</definedName>
    <definedName name="Cash_Operating_Taxes" localSheetId="8">[42]Data_Download!$C$39:$AU$39</definedName>
    <definedName name="Cash_Operating_Taxes">#REF!</definedName>
    <definedName name="Cash_operating_taxes_fore" localSheetId="9">[42]Data_Download!$E$28:$G$28</definedName>
    <definedName name="Cash_operating_taxes_fore" localSheetId="10">[42]Data_Download!$E$28:$G$28</definedName>
    <definedName name="Cash_operating_taxes_fore" localSheetId="11">[42]Data_Download!$E$28:$G$28</definedName>
    <definedName name="Cash_operating_taxes_fore" localSheetId="8">[42]Data_Download!$E$28:$G$28</definedName>
    <definedName name="Cash_operating_taxes_fore">#REF!</definedName>
    <definedName name="cash_terminal">#REF!</definedName>
    <definedName name="CASH00">#REF!</definedName>
    <definedName name="CASH01">#REF!</definedName>
    <definedName name="CASH02">#REF!</definedName>
    <definedName name="CASH03">#REF!</definedName>
    <definedName name="cash1991">#REF!</definedName>
    <definedName name="cash1992">#REF!</definedName>
    <definedName name="cash1993">#REF!</definedName>
    <definedName name="cash1994">#REF!</definedName>
    <definedName name="cash1995">#REF!</definedName>
    <definedName name="cash1996">#REF!</definedName>
    <definedName name="cash1997">#REF!</definedName>
    <definedName name="cash1998">#REF!</definedName>
    <definedName name="cash1999">#REF!</definedName>
    <definedName name="cash2000">#REF!</definedName>
    <definedName name="CASH99">#REF!</definedName>
    <definedName name="CashAndMarketableSecurities" localSheetId="9">[92]COMP!#REF!</definedName>
    <definedName name="CashAndMarketableSecurities">#REF!</definedName>
    <definedName name="CashFloGrphs">#REF!</definedName>
    <definedName name="CASHFLOW" localSheetId="9">#REF!</definedName>
    <definedName name="CASHFLOW" localSheetId="16">#REF!</definedName>
    <definedName name="CashFlow" localSheetId="7">#REF!</definedName>
    <definedName name="CashFlow" localSheetId="6">#REF!</definedName>
    <definedName name="CASHFLOW">#REF!</definedName>
    <definedName name="Cashflow_side">#REF!</definedName>
    <definedName name="Cashflow_top" localSheetId="9">'[97]Annual Financials'!#REF!</definedName>
    <definedName name="Cashflow_top">#REF!</definedName>
    <definedName name="CashFlowGraphs">#REF!</definedName>
    <definedName name="CASHINT00">#REF!</definedName>
    <definedName name="CASHINT01">#REF!</definedName>
    <definedName name="CASHINT02">#REF!</definedName>
    <definedName name="CASHINT03">#REF!</definedName>
    <definedName name="CASHINT99">#REF!</definedName>
    <definedName name="Category" localSheetId="9">'[98]Control Sheet'!$C$43</definedName>
    <definedName name="Category" localSheetId="10">'[98]Control Sheet'!$C$43</definedName>
    <definedName name="Category" localSheetId="11">'[98]Control Sheet'!$C$43</definedName>
    <definedName name="Category" localSheetId="8">'[98]Control Sheet'!$C$43</definedName>
    <definedName name="Category">#REF!</definedName>
    <definedName name="cath_grd_a_act_ytd" localSheetId="9">'[46]Calcs - Act &amp; F''cast'!$C$50:$T$50</definedName>
    <definedName name="cath_grd_a_act_ytd" localSheetId="10">'[46]Calcs - Act &amp; F''cast'!$C$50:$T$50</definedName>
    <definedName name="cath_grd_a_act_ytd" localSheetId="11">'[46]Calcs - Act &amp; F''cast'!$C$50:$T$50</definedName>
    <definedName name="cath_grd_a_act_ytd" localSheetId="8">'[46]Calcs - Act &amp; F''cast'!$C$50:$T$50</definedName>
    <definedName name="cath_grd_a_act_ytd">#REF!</definedName>
    <definedName name="cath_grd_a_bud_ytd" localSheetId="9">'[46]Calcs - Budget'!$C$50:$T$50</definedName>
    <definedName name="cath_grd_a_bud_ytd" localSheetId="10">'[46]Calcs - Budget'!$C$50:$T$50</definedName>
    <definedName name="cath_grd_a_bud_ytd" localSheetId="11">'[46]Calcs - Budget'!$C$50:$T$50</definedName>
    <definedName name="cath_grd_a_bud_ytd" localSheetId="8">'[46]Calcs - Budget'!$C$50:$T$50</definedName>
    <definedName name="cath_grd_a_bud_ytd">#REF!</definedName>
    <definedName name="cath_grd_a_hf" localSheetId="9">'[46]Inputs - Hist &amp; Future'!$C$50:$T$50</definedName>
    <definedName name="cath_grd_a_hf" localSheetId="10">'[46]Inputs - Hist &amp; Future'!$C$50:$T$50</definedName>
    <definedName name="cath_grd_a_hf" localSheetId="11">'[46]Inputs - Hist &amp; Future'!$C$50:$T$50</definedName>
    <definedName name="cath_grd_a_hf" localSheetId="8">'[46]Inputs - Hist &amp; Future'!$C$50:$T$50</definedName>
    <definedName name="cath_grd_a_hf">#REF!</definedName>
    <definedName name="cath_prod_act" localSheetId="9">'[46]Inputs - Act &amp; F''cast'!$C$49:$T$49</definedName>
    <definedName name="cath_prod_act" localSheetId="10">'[46]Inputs - Act &amp; F''cast'!$C$49:$T$49</definedName>
    <definedName name="cath_prod_act" localSheetId="11">'[46]Inputs - Act &amp; F''cast'!$C$49:$T$49</definedName>
    <definedName name="cath_prod_act" localSheetId="8">'[46]Inputs - Act &amp; F''cast'!$C$49:$T$49</definedName>
    <definedName name="cath_prod_act">#REF!</definedName>
    <definedName name="cath_prod_act_ytd" localSheetId="9">'[46]Calcs - Act &amp; F''cast'!$C$49:$T$49</definedName>
    <definedName name="cath_prod_act_ytd" localSheetId="10">'[46]Calcs - Act &amp; F''cast'!$C$49:$T$49</definedName>
    <definedName name="cath_prod_act_ytd" localSheetId="11">'[46]Calcs - Act &amp; F''cast'!$C$49:$T$49</definedName>
    <definedName name="cath_prod_act_ytd" localSheetId="8">'[46]Calcs - Act &amp; F''cast'!$C$49:$T$49</definedName>
    <definedName name="cath_prod_act_ytd">#REF!</definedName>
    <definedName name="cath_prod_bud" localSheetId="9">'[46]Inputs - Budget'!$C$49:$T$49</definedName>
    <definedName name="cath_prod_bud" localSheetId="10">'[46]Inputs - Budget'!$C$49:$T$49</definedName>
    <definedName name="cath_prod_bud" localSheetId="11">'[46]Inputs - Budget'!$C$49:$T$49</definedName>
    <definedName name="cath_prod_bud" localSheetId="8">'[46]Inputs - Budget'!$C$49:$T$49</definedName>
    <definedName name="cath_prod_bud">#REF!</definedName>
    <definedName name="cath_prod_bud_ytd" localSheetId="9">'[46]Calcs - Budget'!$C$49:$T$49</definedName>
    <definedName name="cath_prod_bud_ytd" localSheetId="10">'[46]Calcs - Budget'!$C$49:$T$49</definedName>
    <definedName name="cath_prod_bud_ytd" localSheetId="11">'[46]Calcs - Budget'!$C$49:$T$49</definedName>
    <definedName name="cath_prod_bud_ytd" localSheetId="8">'[46]Calcs - Budget'!$C$49:$T$49</definedName>
    <definedName name="cath_prod_bud_ytd">#REF!</definedName>
    <definedName name="cath_prod_hf" localSheetId="9">'[46]Inputs - Hist &amp; Future'!$C$49:$T$49</definedName>
    <definedName name="cath_prod_hf" localSheetId="10">'[46]Inputs - Hist &amp; Future'!$C$49:$T$49</definedName>
    <definedName name="cath_prod_hf" localSheetId="11">'[46]Inputs - Hist &amp; Future'!$C$49:$T$49</definedName>
    <definedName name="cath_prod_hf" localSheetId="8">'[46]Inputs - Hist &amp; Future'!$C$49:$T$49</definedName>
    <definedName name="cath_prod_hf">#REF!</definedName>
    <definedName name="cath_prod_per_mth_hf" localSheetId="9">'[46]Inputs - Hist &amp; Future'!$C$439:$T$439</definedName>
    <definedName name="cath_prod_per_mth_hf" localSheetId="10">'[46]Inputs - Hist &amp; Future'!$C$439:$T$439</definedName>
    <definedName name="cath_prod_per_mth_hf" localSheetId="11">'[46]Inputs - Hist &amp; Future'!$C$439:$T$439</definedName>
    <definedName name="cath_prod_per_mth_hf" localSheetId="8">'[46]Inputs - Hist &amp; Future'!$C$439:$T$439</definedName>
    <definedName name="cath_prod_per_mth_hf">#REF!</definedName>
    <definedName name="cath_prod_qtr_fc_dec" localSheetId="9">'[46]Inputs - Qtrly Forecasts'!$C$52:$T$52</definedName>
    <definedName name="cath_prod_qtr_fc_dec" localSheetId="10">'[46]Inputs - Qtrly Forecasts'!$C$52:$T$52</definedName>
    <definedName name="cath_prod_qtr_fc_dec" localSheetId="11">'[46]Inputs - Qtrly Forecasts'!$C$52:$T$52</definedName>
    <definedName name="cath_prod_qtr_fc_dec" localSheetId="8">'[46]Inputs - Qtrly Forecasts'!$C$52:$T$52</definedName>
    <definedName name="cath_prod_qtr_fc_dec">#REF!</definedName>
    <definedName name="cath_prod_qtr_fc_dec_ytd" localSheetId="9">'[46]Calcs - Qtrly Forecasts'!$C$64:$T$64</definedName>
    <definedName name="cath_prod_qtr_fc_dec_ytd" localSheetId="10">'[46]Calcs - Qtrly Forecasts'!$C$64:$T$64</definedName>
    <definedName name="cath_prod_qtr_fc_dec_ytd" localSheetId="11">'[46]Calcs - Qtrly Forecasts'!$C$64:$T$64</definedName>
    <definedName name="cath_prod_qtr_fc_dec_ytd" localSheetId="8">'[46]Calcs - Qtrly Forecasts'!$C$64:$T$64</definedName>
    <definedName name="cath_prod_qtr_fc_dec_ytd">#REF!</definedName>
    <definedName name="cath_prod_qtr_fc_mar" localSheetId="9">'[46]Inputs - Qtrly Forecasts'!$C$90:$T$90</definedName>
    <definedName name="cath_prod_qtr_fc_mar" localSheetId="10">'[46]Inputs - Qtrly Forecasts'!$C$90:$T$90</definedName>
    <definedName name="cath_prod_qtr_fc_mar" localSheetId="11">'[46]Inputs - Qtrly Forecasts'!$C$90:$T$90</definedName>
    <definedName name="cath_prod_qtr_fc_mar" localSheetId="8">'[46]Inputs - Qtrly Forecasts'!$C$90:$T$90</definedName>
    <definedName name="cath_prod_qtr_fc_mar">#REF!</definedName>
    <definedName name="cath_prod_qtr_fc_mar_ytd" localSheetId="9">'[46]Calcs - Qtrly Forecasts'!$C$101:$T$101</definedName>
    <definedName name="cath_prod_qtr_fc_mar_ytd" localSheetId="10">'[46]Calcs - Qtrly Forecasts'!$C$101:$T$101</definedName>
    <definedName name="cath_prod_qtr_fc_mar_ytd" localSheetId="11">'[46]Calcs - Qtrly Forecasts'!$C$101:$T$101</definedName>
    <definedName name="cath_prod_qtr_fc_mar_ytd" localSheetId="8">'[46]Calcs - Qtrly Forecasts'!$C$101:$T$101</definedName>
    <definedName name="cath_prod_qtr_fc_mar_ytd">#REF!</definedName>
    <definedName name="cath_prod_qtr_fc_sept" localSheetId="9">'[46]Inputs - Qtrly Forecasts'!$C$14:$T$14</definedName>
    <definedName name="cath_prod_qtr_fc_sept" localSheetId="10">'[46]Inputs - Qtrly Forecasts'!$C$14:$T$14</definedName>
    <definedName name="cath_prod_qtr_fc_sept" localSheetId="11">'[46]Inputs - Qtrly Forecasts'!$C$14:$T$14</definedName>
    <definedName name="cath_prod_qtr_fc_sept" localSheetId="8">'[46]Inputs - Qtrly Forecasts'!$C$14:$T$14</definedName>
    <definedName name="cath_prod_qtr_fc_sept">#REF!</definedName>
    <definedName name="cath_prod_qtr_fc_sept_ytd" localSheetId="9">'[46]Calcs - Qtrly Forecasts'!$C$27:$T$27</definedName>
    <definedName name="cath_prod_qtr_fc_sept_ytd" localSheetId="10">'[46]Calcs - Qtrly Forecasts'!$C$27:$T$27</definedName>
    <definedName name="cath_prod_qtr_fc_sept_ytd" localSheetId="11">'[46]Calcs - Qtrly Forecasts'!$C$27:$T$27</definedName>
    <definedName name="cath_prod_qtr_fc_sept_ytd" localSheetId="8">'[46]Calcs - Qtrly Forecasts'!$C$27:$T$27</definedName>
    <definedName name="cath_prod_qtr_fc_sept_ytd">#REF!</definedName>
    <definedName name="cb">#REF!</definedName>
    <definedName name="cb_sChart12595BBC">#REF!</definedName>
    <definedName name="cb_sChart12595BBC_opts" hidden="1">"1, 1, 1, False, 2, True, False, , 0, False, False, 2, 2"</definedName>
    <definedName name="cb_sChart12595E44">#REF!</definedName>
    <definedName name="cb_sChart12595E44_opts" hidden="1">"1, 3, 1, False, 2, True, False, , 0, True, False, 2, 2"</definedName>
    <definedName name="cbxo_txtFreeTxt1">#REF!</definedName>
    <definedName name="cbxo_txtFreeTxt2">#REF!</definedName>
    <definedName name="cbxo_txtFreeTxt3">#REF!</definedName>
    <definedName name="cbxo_txtFreeTxt4">#REF!</definedName>
    <definedName name="cccc" localSheetId="9" hidden="1">{"sales",#N/A,FALSE,"AGN Model";"p&amp;L growth",#N/A,FALSE,"AGN Model";"cash flow",#N/A,FALSE,"AGN Model";"balance sheet",#N/A,FALSE,"AGN Model"}</definedName>
    <definedName name="cccc" localSheetId="10" hidden="1">{"sales",#N/A,FALSE,"AGN Model";"p&amp;L growth",#N/A,FALSE,"AGN Model";"cash flow",#N/A,FALSE,"AGN Model";"balance sheet",#N/A,FALSE,"AGN Model"}</definedName>
    <definedName name="cccc" localSheetId="7" hidden="1">{"sales",#N/A,FALSE,"AGN Model";"p&amp;L growth",#N/A,FALSE,"AGN Model";"cash flow",#N/A,FALSE,"AGN Model";"balance sheet",#N/A,FALSE,"AGN Model"}</definedName>
    <definedName name="cccc" localSheetId="6" hidden="1">{"sales",#N/A,FALSE,"AGN Model";"p&amp;L growth",#N/A,FALSE,"AGN Model";"cash flow",#N/A,FALSE,"AGN Model";"balance sheet",#N/A,FALSE,"AGN Model"}</definedName>
    <definedName name="cccc" localSheetId="11" hidden="1">{"sales",#N/A,FALSE,"AGN Model";"p&amp;L growth",#N/A,FALSE,"AGN Model";"cash flow",#N/A,FALSE,"AGN Model";"balance sheet",#N/A,FALSE,"AGN Model"}</definedName>
    <definedName name="cccc" localSheetId="8" hidden="1">{"sales",#N/A,FALSE,"AGN Model";"p&amp;L growth",#N/A,FALSE,"AGN Model";"cash flow",#N/A,FALSE,"AGN Model";"balance sheet",#N/A,FALSE,"AGN Model"}</definedName>
    <definedName name="cccc" hidden="1">{"sales",#N/A,FALSE,"AGN Model";"p&amp;L growth",#N/A,FALSE,"AGN Model";"cash flow",#N/A,FALSE,"AGN Model";"balance sheet",#N/A,FALSE,"AGN Model"}</definedName>
    <definedName name="CE">#REF!</definedName>
    <definedName name="Celexa" localSheetId="9">[81]Celexa!$A$6:$V$139</definedName>
    <definedName name="Celexa">#REF!</definedName>
    <definedName name="celka1" localSheetId="9">[43]Sensitivities!$H$80</definedName>
    <definedName name="celka1">#REF!</definedName>
    <definedName name="celka2" localSheetId="9">[43]Sensitivities!$I$80</definedName>
    <definedName name="celka2">#REF!</definedName>
    <definedName name="celka3" localSheetId="9">[43]Sensitivities!$J$80</definedName>
    <definedName name="celka3">#REF!</definedName>
    <definedName name="celka4" localSheetId="9">[43]Sensitivities!$K$80</definedName>
    <definedName name="celka4">#REF!</definedName>
    <definedName name="celka5" localSheetId="9">[43]Sensitivities!$L$80</definedName>
    <definedName name="celka5">#REF!</definedName>
    <definedName name="celka6" localSheetId="9">[43]Sensitivities!$M$80</definedName>
    <definedName name="celka6">#REF!</definedName>
    <definedName name="celka7" localSheetId="9">[43]Sensitivities!$N$80</definedName>
    <definedName name="celka7">#REF!</definedName>
    <definedName name="celkb1" localSheetId="9">[43]Sensitivities!$H$81</definedName>
    <definedName name="celkb1">#REF!</definedName>
    <definedName name="celkb2" localSheetId="9">[43]Sensitivities!$I$81</definedName>
    <definedName name="celkb2">#REF!</definedName>
    <definedName name="celkb3" localSheetId="9">[43]Sensitivities!$J$81</definedName>
    <definedName name="celkb3">#REF!</definedName>
    <definedName name="celkb4" localSheetId="9">[43]Sensitivities!$K$81</definedName>
    <definedName name="celkb4">#REF!</definedName>
    <definedName name="celkb5" localSheetId="9">[43]Sensitivities!$L$81</definedName>
    <definedName name="celkb5">#REF!</definedName>
    <definedName name="celkb6" localSheetId="9">[43]Sensitivities!$M$81</definedName>
    <definedName name="celkb6">#REF!</definedName>
    <definedName name="celkb7" localSheetId="9">[43]Sensitivities!$N$81</definedName>
    <definedName name="celkb7">#REF!</definedName>
    <definedName name="celkc1" localSheetId="9">[43]Sensitivities!$H$82</definedName>
    <definedName name="celkc1">#REF!</definedName>
    <definedName name="celkc2" localSheetId="9">[43]Sensitivities!$I$82</definedName>
    <definedName name="celkc2">#REF!</definedName>
    <definedName name="celkc3" localSheetId="9">[43]Sensitivities!$J$82</definedName>
    <definedName name="celkc3">#REF!</definedName>
    <definedName name="celkc4" localSheetId="9">[43]Sensitivities!$K$82</definedName>
    <definedName name="celkc4">#REF!</definedName>
    <definedName name="celkc5" localSheetId="9">[43]Sensitivities!$L$82</definedName>
    <definedName name="celkc5">#REF!</definedName>
    <definedName name="celkc6" localSheetId="9">[43]Sensitivities!$M$82</definedName>
    <definedName name="celkc6">#REF!</definedName>
    <definedName name="celkc7" localSheetId="9">[43]Sensitivities!$N$82</definedName>
    <definedName name="celkc7">#REF!</definedName>
    <definedName name="celkd1" localSheetId="9">[43]Sensitivities!$H$83</definedName>
    <definedName name="celkd1">#REF!</definedName>
    <definedName name="celkd2" localSheetId="9">[43]Sensitivities!$I$83</definedName>
    <definedName name="celkd2">#REF!</definedName>
    <definedName name="celkd3" localSheetId="9">[43]Sensitivities!$J$83</definedName>
    <definedName name="celkd3">#REF!</definedName>
    <definedName name="celkd4" localSheetId="9">[43]Sensitivities!$K$83</definedName>
    <definedName name="celkd4">#REF!</definedName>
    <definedName name="celkd5" localSheetId="9">[43]Sensitivities!$L$83</definedName>
    <definedName name="celkd5">#REF!</definedName>
    <definedName name="celkd6" localSheetId="9">[43]Sensitivities!$M$83</definedName>
    <definedName name="celkd6">#REF!</definedName>
    <definedName name="celkd7" localSheetId="9">[43]Sensitivities!$N$83</definedName>
    <definedName name="celkd7">#REF!</definedName>
    <definedName name="celke1" localSheetId="9">[43]Sensitivities!$H$84</definedName>
    <definedName name="celke1">#REF!</definedName>
    <definedName name="celke2" localSheetId="9">[43]Sensitivities!$I$84</definedName>
    <definedName name="celke2">#REF!</definedName>
    <definedName name="celke3" localSheetId="9">[43]Sensitivities!$J$84</definedName>
    <definedName name="celke3">#REF!</definedName>
    <definedName name="celke4" localSheetId="9">[43]Sensitivities!$K$84</definedName>
    <definedName name="celke4">#REF!</definedName>
    <definedName name="celke5" localSheetId="9">[43]Sensitivities!$L$84</definedName>
    <definedName name="celke5">#REF!</definedName>
    <definedName name="celke6" localSheetId="9">[43]Sensitivities!$M$84</definedName>
    <definedName name="celke6">#REF!</definedName>
    <definedName name="celke7" localSheetId="9">[43]Sensitivities!$N$84</definedName>
    <definedName name="celke7">#REF!</definedName>
    <definedName name="cell_a1" localSheetId="9">[43]Sensitivities!$H$63</definedName>
    <definedName name="cell_a1">#REF!</definedName>
    <definedName name="cell_a2" localSheetId="9">[43]Sensitivities!$I$63</definedName>
    <definedName name="cell_a2">#REF!</definedName>
    <definedName name="cell_a3" localSheetId="9">[43]Sensitivities!$J$63</definedName>
    <definedName name="cell_a3">#REF!</definedName>
    <definedName name="cell_a4" localSheetId="9">[43]Sensitivities!$K$63</definedName>
    <definedName name="cell_a4">#REF!</definedName>
    <definedName name="cell_a5" localSheetId="9">[43]Sensitivities!$L$63</definedName>
    <definedName name="cell_a5">#REF!</definedName>
    <definedName name="cell_a6" localSheetId="9">[43]Sensitivities!$M$63</definedName>
    <definedName name="cell_a6">#REF!</definedName>
    <definedName name="cell_a7" localSheetId="9">[43]Sensitivities!$N$63</definedName>
    <definedName name="cell_a7">#REF!</definedName>
    <definedName name="cell_b1" localSheetId="9">[43]Sensitivities!$H$64</definedName>
    <definedName name="cell_b1">#REF!</definedName>
    <definedName name="cell_b2" localSheetId="9">[43]Sensitivities!$I$64</definedName>
    <definedName name="cell_b2">#REF!</definedName>
    <definedName name="cell_b3" localSheetId="9">[43]Sensitivities!$J$64</definedName>
    <definedName name="cell_b3">#REF!</definedName>
    <definedName name="cell_b4" localSheetId="9">[43]Sensitivities!$K$64</definedName>
    <definedName name="cell_b4">#REF!</definedName>
    <definedName name="cell_b5" localSheetId="9">[43]Sensitivities!$L$64</definedName>
    <definedName name="cell_b5">#REF!</definedName>
    <definedName name="cell_b6" localSheetId="9">[43]Sensitivities!$M$64</definedName>
    <definedName name="cell_b6">#REF!</definedName>
    <definedName name="cell_b7" localSheetId="9">[43]Sensitivities!$N$64</definedName>
    <definedName name="cell_b7">#REF!</definedName>
    <definedName name="cell_c1" localSheetId="9">[43]Sensitivities!$H$65</definedName>
    <definedName name="cell_c1">#REF!</definedName>
    <definedName name="cell_c2" localSheetId="9">[43]Sensitivities!$I$65</definedName>
    <definedName name="cell_c2">#REF!</definedName>
    <definedName name="cell_c3" localSheetId="9">[43]Sensitivities!$J$65</definedName>
    <definedName name="cell_c3">#REF!</definedName>
    <definedName name="cell_c4" localSheetId="9">[43]Sensitivities!$K$65</definedName>
    <definedName name="cell_c4">#REF!</definedName>
    <definedName name="cell_c5" localSheetId="9">[43]Sensitivities!$L$65</definedName>
    <definedName name="cell_c5">#REF!</definedName>
    <definedName name="cell_c6" localSheetId="9">[43]Sensitivities!$M$65</definedName>
    <definedName name="cell_c6">#REF!</definedName>
    <definedName name="cell_c7" localSheetId="9">[43]Sensitivities!$N$65</definedName>
    <definedName name="cell_c7">#REF!</definedName>
    <definedName name="cell_d1" localSheetId="9">[43]Sensitivities!$H$66</definedName>
    <definedName name="cell_d1">#REF!</definedName>
    <definedName name="cell_d2" localSheetId="9">[43]Sensitivities!$I$66</definedName>
    <definedName name="cell_d2">#REF!</definedName>
    <definedName name="cell_d3" localSheetId="9">[43]Sensitivities!$J$66</definedName>
    <definedName name="cell_d3">#REF!</definedName>
    <definedName name="cell_d4" localSheetId="9">[43]Sensitivities!$K$66</definedName>
    <definedName name="cell_d4">#REF!</definedName>
    <definedName name="cell_d5" localSheetId="9">[43]Sensitivities!$L$66</definedName>
    <definedName name="cell_d5">#REF!</definedName>
    <definedName name="cell_d6" localSheetId="9">[43]Sensitivities!$M$66</definedName>
    <definedName name="cell_d6">#REF!</definedName>
    <definedName name="cell_d7" localSheetId="9">[43]Sensitivities!$N$66</definedName>
    <definedName name="cell_d7">#REF!</definedName>
    <definedName name="cell_e1" localSheetId="9">[43]Sensitivities!$H$67</definedName>
    <definedName name="cell_e1">#REF!</definedName>
    <definedName name="cell_e2" localSheetId="9">[43]Sensitivities!$I$67</definedName>
    <definedName name="cell_e2">#REF!</definedName>
    <definedName name="cell_e3" localSheetId="9">[43]Sensitivities!$J$67</definedName>
    <definedName name="cell_e3">#REF!</definedName>
    <definedName name="cell_e4" localSheetId="9">[43]Sensitivities!$K$67</definedName>
    <definedName name="cell_e4">#REF!</definedName>
    <definedName name="cell_e5" localSheetId="9">[43]Sensitivities!$L$67</definedName>
    <definedName name="cell_e5">#REF!</definedName>
    <definedName name="cell_e6" localSheetId="9">[43]Sensitivities!$M$67</definedName>
    <definedName name="cell_e6">#REF!</definedName>
    <definedName name="cell_e7" localSheetId="9">[43]Sensitivities!$N$67</definedName>
    <definedName name="cell_e7">#REF!</definedName>
    <definedName name="Cellsdown" localSheetId="9">[65]Sheet1!$X$5</definedName>
    <definedName name="Cellsdown">#REF!</definedName>
    <definedName name="CF" localSheetId="9">'[51]Control Sheet'!$C$35</definedName>
    <definedName name="CF" localSheetId="10">'[51]Control Sheet'!$C$35</definedName>
    <definedName name="CF" localSheetId="11">'[51]Control Sheet'!$C$35</definedName>
    <definedName name="CF" localSheetId="8">'[51]Control Sheet'!$C$35</definedName>
    <definedName name="CF">#REF!</definedName>
    <definedName name="CF_ASSOC">#REF!</definedName>
    <definedName name="CF_begcash">#REF!</definedName>
    <definedName name="cf_cap_int_act" localSheetId="9">'[46]Inputs - Act &amp; F''cast'!$C$368:$T$368</definedName>
    <definedName name="cf_cap_int_act" localSheetId="10">'[46]Inputs - Act &amp; F''cast'!$C$368:$T$368</definedName>
    <definedName name="cf_cap_int_act" localSheetId="11">'[46]Inputs - Act &amp; F''cast'!$C$368:$T$368</definedName>
    <definedName name="cf_cap_int_act" localSheetId="8">'[46]Inputs - Act &amp; F''cast'!$C$368:$T$368</definedName>
    <definedName name="cf_cap_int_act">#REF!</definedName>
    <definedName name="cf_cap_int_act_ytd" localSheetId="9">'[46]Calcs - Act &amp; F''cast'!$C$368:$T$368</definedName>
    <definedName name="cf_cap_int_act_ytd" localSheetId="10">'[46]Calcs - Act &amp; F''cast'!$C$368:$T$368</definedName>
    <definedName name="cf_cap_int_act_ytd" localSheetId="11">'[46]Calcs - Act &amp; F''cast'!$C$368:$T$368</definedName>
    <definedName name="cf_cap_int_act_ytd" localSheetId="8">'[46]Calcs - Act &amp; F''cast'!$C$368:$T$368</definedName>
    <definedName name="cf_cap_int_act_ytd">#REF!</definedName>
    <definedName name="cf_cap_int_bud" localSheetId="9">'[46]Inputs - Budget'!$C$368:$T$368</definedName>
    <definedName name="cf_cap_int_bud" localSheetId="10">'[46]Inputs - Budget'!$C$368:$T$368</definedName>
    <definedName name="cf_cap_int_bud" localSheetId="11">'[46]Inputs - Budget'!$C$368:$T$368</definedName>
    <definedName name="cf_cap_int_bud" localSheetId="8">'[46]Inputs - Budget'!$C$368:$T$368</definedName>
    <definedName name="cf_cap_int_bud">#REF!</definedName>
    <definedName name="cf_cap_int_bud_ytd" localSheetId="9">'[46]Calcs - Budget'!$C$368:$T$368</definedName>
    <definedName name="cf_cap_int_bud_ytd" localSheetId="10">'[46]Calcs - Budget'!$C$368:$T$368</definedName>
    <definedName name="cf_cap_int_bud_ytd" localSheetId="11">'[46]Calcs - Budget'!$C$368:$T$368</definedName>
    <definedName name="cf_cap_int_bud_ytd" localSheetId="8">'[46]Calcs - Budget'!$C$368:$T$368</definedName>
    <definedName name="cf_cap_int_bud_ytd">#REF!</definedName>
    <definedName name="cf_cap_int_hf" localSheetId="9">'[46]Inputs - Hist &amp; Future'!$C$368:$T$368</definedName>
    <definedName name="cf_cap_int_hf" localSheetId="10">'[46]Inputs - Hist &amp; Future'!$C$368:$T$368</definedName>
    <definedName name="cf_cap_int_hf" localSheetId="11">'[46]Inputs - Hist &amp; Future'!$C$368:$T$368</definedName>
    <definedName name="cf_cap_int_hf" localSheetId="8">'[46]Inputs - Hist &amp; Future'!$C$368:$T$368</definedName>
    <definedName name="cf_cap_int_hf">#REF!</definedName>
    <definedName name="CF_Cell">#REF!</definedName>
    <definedName name="cf_cf_before_fund_act" localSheetId="9">'[46]Calcs - Act &amp; F''cast'!$C$601:$T$601</definedName>
    <definedName name="cf_cf_before_fund_act" localSheetId="10">'[46]Calcs - Act &amp; F''cast'!$C$601:$T$601</definedName>
    <definedName name="cf_cf_before_fund_act" localSheetId="11">'[46]Calcs - Act &amp; F''cast'!$C$601:$T$601</definedName>
    <definedName name="cf_cf_before_fund_act" localSheetId="8">'[46]Calcs - Act &amp; F''cast'!$C$601:$T$601</definedName>
    <definedName name="cf_cf_before_fund_act">#REF!</definedName>
    <definedName name="cf_cf_before_fund_act_ytd" localSheetId="9">'[46]Calcs - Act &amp; F''cast'!$C$726:$T$726</definedName>
    <definedName name="cf_cf_before_fund_act_ytd" localSheetId="10">'[46]Calcs - Act &amp; F''cast'!$C$726:$T$726</definedName>
    <definedName name="cf_cf_before_fund_act_ytd" localSheetId="11">'[46]Calcs - Act &amp; F''cast'!$C$726:$T$726</definedName>
    <definedName name="cf_cf_before_fund_act_ytd" localSheetId="8">'[46]Calcs - Act &amp; F''cast'!$C$726:$T$726</definedName>
    <definedName name="cf_cf_before_fund_act_ytd">#REF!</definedName>
    <definedName name="cf_cf_before_fund_bud" localSheetId="9">'[46]Calcs - Budget'!$C$601:$T$601</definedName>
    <definedName name="cf_cf_before_fund_bud" localSheetId="10">'[46]Calcs - Budget'!$C$601:$T$601</definedName>
    <definedName name="cf_cf_before_fund_bud" localSheetId="11">'[46]Calcs - Budget'!$C$601:$T$601</definedName>
    <definedName name="cf_cf_before_fund_bud" localSheetId="8">'[46]Calcs - Budget'!$C$601:$T$601</definedName>
    <definedName name="cf_cf_before_fund_bud">#REF!</definedName>
    <definedName name="cf_cf_before_fund_bud_ytd" localSheetId="9">'[46]Calcs - Budget'!$C$726:$T$726</definedName>
    <definedName name="cf_cf_before_fund_bud_ytd" localSheetId="10">'[46]Calcs - Budget'!$C$726:$T$726</definedName>
    <definedName name="cf_cf_before_fund_bud_ytd" localSheetId="11">'[46]Calcs - Budget'!$C$726:$T$726</definedName>
    <definedName name="cf_cf_before_fund_bud_ytd" localSheetId="8">'[46]Calcs - Budget'!$C$726:$T$726</definedName>
    <definedName name="cf_cf_before_fund_bud_ytd">#REF!</definedName>
    <definedName name="cf_cf_before_fund_hf" localSheetId="9">'[46]Inputs - Hist &amp; Future'!$C$560:$T$560</definedName>
    <definedName name="cf_cf_before_fund_hf" localSheetId="10">'[46]Inputs - Hist &amp; Future'!$C$560:$T$560</definedName>
    <definedName name="cf_cf_before_fund_hf" localSheetId="11">'[46]Inputs - Hist &amp; Future'!$C$560:$T$560</definedName>
    <definedName name="cf_cf_before_fund_hf" localSheetId="8">'[46]Inputs - Hist &amp; Future'!$C$560:$T$560</definedName>
    <definedName name="cf_cf_before_fund_hf">#REF!</definedName>
    <definedName name="CF_commondiv">#REF!</definedName>
    <definedName name="CF_convertdebt">#REF!</definedName>
    <definedName name="cf_cr_move_act" localSheetId="9">'[46]Calcs - Act &amp; F''cast'!$C$592:$T$592</definedName>
    <definedName name="cf_cr_move_act" localSheetId="10">'[46]Calcs - Act &amp; F''cast'!$C$592:$T$592</definedName>
    <definedName name="cf_cr_move_act" localSheetId="11">'[46]Calcs - Act &amp; F''cast'!$C$592:$T$592</definedName>
    <definedName name="cf_cr_move_act" localSheetId="8">'[46]Calcs - Act &amp; F''cast'!$C$592:$T$592</definedName>
    <definedName name="cf_cr_move_act">#REF!</definedName>
    <definedName name="cf_cr_move_act_ytd" localSheetId="9">'[46]Calcs - Act &amp; F''cast'!$C$717:$T$717</definedName>
    <definedName name="cf_cr_move_act_ytd" localSheetId="10">'[46]Calcs - Act &amp; F''cast'!$C$717:$T$717</definedName>
    <definedName name="cf_cr_move_act_ytd" localSheetId="11">'[46]Calcs - Act &amp; F''cast'!$C$717:$T$717</definedName>
    <definedName name="cf_cr_move_act_ytd" localSheetId="8">'[46]Calcs - Act &amp; F''cast'!$C$717:$T$717</definedName>
    <definedName name="cf_cr_move_act_ytd">#REF!</definedName>
    <definedName name="cf_cr_move_bud" localSheetId="9">'[46]Calcs - Budget'!$C$592:$T$592</definedName>
    <definedName name="cf_cr_move_bud" localSheetId="10">'[46]Calcs - Budget'!$C$592:$T$592</definedName>
    <definedName name="cf_cr_move_bud" localSheetId="11">'[46]Calcs - Budget'!$C$592:$T$592</definedName>
    <definedName name="cf_cr_move_bud" localSheetId="8">'[46]Calcs - Budget'!$C$592:$T$592</definedName>
    <definedName name="cf_cr_move_bud">#REF!</definedName>
    <definedName name="cf_cr_move_bud_ytd" localSheetId="9">'[46]Calcs - Budget'!$C$717:$T$717</definedName>
    <definedName name="cf_cr_move_bud_ytd" localSheetId="10">'[46]Calcs - Budget'!$C$717:$T$717</definedName>
    <definedName name="cf_cr_move_bud_ytd" localSheetId="11">'[46]Calcs - Budget'!$C$717:$T$717</definedName>
    <definedName name="cf_cr_move_bud_ytd" localSheetId="8">'[46]Calcs - Budget'!$C$717:$T$717</definedName>
    <definedName name="cf_cr_move_bud_ytd">#REF!</definedName>
    <definedName name="cf_cr_move_hf" localSheetId="9">'[46]Inputs - Hist &amp; Future'!$C$551:$T$551</definedName>
    <definedName name="cf_cr_move_hf" localSheetId="10">'[46]Inputs - Hist &amp; Future'!$C$551:$T$551</definedName>
    <definedName name="cf_cr_move_hf" localSheetId="11">'[46]Inputs - Hist &amp; Future'!$C$551:$T$551</definedName>
    <definedName name="cf_cr_move_hf" localSheetId="8">'[46]Inputs - Hist &amp; Future'!$C$551:$T$551</definedName>
    <definedName name="cf_cr_move_hf">#REF!</definedName>
    <definedName name="cf_csh_wrk_prof_act" localSheetId="9">'[46]Calcs - Act &amp; F''cast'!$C$597:$T$597</definedName>
    <definedName name="cf_csh_wrk_prof_act" localSheetId="10">'[46]Calcs - Act &amp; F''cast'!$C$597:$T$597</definedName>
    <definedName name="cf_csh_wrk_prof_act" localSheetId="11">'[46]Calcs - Act &amp; F''cast'!$C$597:$T$597</definedName>
    <definedName name="cf_csh_wrk_prof_act" localSheetId="8">'[46]Calcs - Act &amp; F''cast'!$C$597:$T$597</definedName>
    <definedName name="cf_csh_wrk_prof_act">#REF!</definedName>
    <definedName name="cf_csh_wrk_prof_act_ytd" localSheetId="9">'[46]Calcs - Act &amp; F''cast'!$C$722:$T$722</definedName>
    <definedName name="cf_csh_wrk_prof_act_ytd" localSheetId="10">'[46]Calcs - Act &amp; F''cast'!$C$722:$T$722</definedName>
    <definedName name="cf_csh_wrk_prof_act_ytd" localSheetId="11">'[46]Calcs - Act &amp; F''cast'!$C$722:$T$722</definedName>
    <definedName name="cf_csh_wrk_prof_act_ytd" localSheetId="8">'[46]Calcs - Act &amp; F''cast'!$C$722:$T$722</definedName>
    <definedName name="cf_csh_wrk_prof_act_ytd">#REF!</definedName>
    <definedName name="cf_csh_wrk_prof_bud" localSheetId="9">'[46]Calcs - Budget'!$C$597:$T$597</definedName>
    <definedName name="cf_csh_wrk_prof_bud" localSheetId="10">'[46]Calcs - Budget'!$C$597:$T$597</definedName>
    <definedName name="cf_csh_wrk_prof_bud" localSheetId="11">'[46]Calcs - Budget'!$C$597:$T$597</definedName>
    <definedName name="cf_csh_wrk_prof_bud" localSheetId="8">'[46]Calcs - Budget'!$C$597:$T$597</definedName>
    <definedName name="cf_csh_wrk_prof_bud">#REF!</definedName>
    <definedName name="cf_csh_wrk_prof_bud_ytd" localSheetId="9">'[46]Calcs - Budget'!$C$722:$T$722</definedName>
    <definedName name="cf_csh_wrk_prof_bud_ytd" localSheetId="10">'[46]Calcs - Budget'!$C$722:$T$722</definedName>
    <definedName name="cf_csh_wrk_prof_bud_ytd" localSheetId="11">'[46]Calcs - Budget'!$C$722:$T$722</definedName>
    <definedName name="cf_csh_wrk_prof_bud_ytd" localSheetId="8">'[46]Calcs - Budget'!$C$722:$T$722</definedName>
    <definedName name="cf_csh_wrk_prof_bud_ytd">#REF!</definedName>
    <definedName name="cf_csh_wrk_prof_hf" localSheetId="9">'[46]Inputs - Hist &amp; Future'!$C$556:$T$556</definedName>
    <definedName name="cf_csh_wrk_prof_hf" localSheetId="10">'[46]Inputs - Hist &amp; Future'!$C$556:$T$556</definedName>
    <definedName name="cf_csh_wrk_prof_hf" localSheetId="11">'[46]Inputs - Hist &amp; Future'!$C$556:$T$556</definedName>
    <definedName name="cf_csh_wrk_prof_hf" localSheetId="8">'[46]Inputs - Hist &amp; Future'!$C$556:$T$556</definedName>
    <definedName name="cf_csh_wrk_prof_hf">#REF!</definedName>
    <definedName name="CF_CTP">#REF!</definedName>
    <definedName name="cf_debt_act" localSheetId="9">'[46]Inputs - Act &amp; F''cast'!$C$369:$T$369</definedName>
    <definedName name="cf_debt_act" localSheetId="10">'[46]Inputs - Act &amp; F''cast'!$C$369:$T$369</definedName>
    <definedName name="cf_debt_act" localSheetId="11">'[46]Inputs - Act &amp; F''cast'!$C$369:$T$369</definedName>
    <definedName name="cf_debt_act" localSheetId="8">'[46]Inputs - Act &amp; F''cast'!$C$369:$T$369</definedName>
    <definedName name="cf_debt_act">#REF!</definedName>
    <definedName name="cf_debt_act_ytd" localSheetId="9">'[46]Calcs - Act &amp; F''cast'!$C$369:$T$369</definedName>
    <definedName name="cf_debt_act_ytd" localSheetId="10">'[46]Calcs - Act &amp; F''cast'!$C$369:$T$369</definedName>
    <definedName name="cf_debt_act_ytd" localSheetId="11">'[46]Calcs - Act &amp; F''cast'!$C$369:$T$369</definedName>
    <definedName name="cf_debt_act_ytd" localSheetId="8">'[46]Calcs - Act &amp; F''cast'!$C$369:$T$369</definedName>
    <definedName name="cf_debt_act_ytd">#REF!</definedName>
    <definedName name="cf_debt_bud" localSheetId="9">'[46]Inputs - Budget'!$C$369:$T$369</definedName>
    <definedName name="cf_debt_bud" localSheetId="10">'[46]Inputs - Budget'!$C$369:$T$369</definedName>
    <definedName name="cf_debt_bud" localSheetId="11">'[46]Inputs - Budget'!$C$369:$T$369</definedName>
    <definedName name="cf_debt_bud" localSheetId="8">'[46]Inputs - Budget'!$C$369:$T$369</definedName>
    <definedName name="cf_debt_bud">#REF!</definedName>
    <definedName name="cf_debt_bud_ytd" localSheetId="9">'[46]Calcs - Budget'!$C$369:$T$369</definedName>
    <definedName name="cf_debt_bud_ytd" localSheetId="10">'[46]Calcs - Budget'!$C$369:$T$369</definedName>
    <definedName name="cf_debt_bud_ytd" localSheetId="11">'[46]Calcs - Budget'!$C$369:$T$369</definedName>
    <definedName name="cf_debt_bud_ytd" localSheetId="8">'[46]Calcs - Budget'!$C$369:$T$369</definedName>
    <definedName name="cf_debt_bud_ytd">#REF!</definedName>
    <definedName name="cf_debt_hf" localSheetId="9">'[46]Inputs - Hist &amp; Future'!$C$369:$T$369</definedName>
    <definedName name="cf_debt_hf" localSheetId="10">'[46]Inputs - Hist &amp; Future'!$C$369:$T$369</definedName>
    <definedName name="cf_debt_hf" localSheetId="11">'[46]Inputs - Hist &amp; Future'!$C$369:$T$369</definedName>
    <definedName name="cf_debt_hf" localSheetId="8">'[46]Inputs - Hist &amp; Future'!$C$369:$T$369</definedName>
    <definedName name="cf_debt_hf">#REF!</definedName>
    <definedName name="CF_deferredtaxes">#REF!</definedName>
    <definedName name="CF_DEPR">#REF!</definedName>
    <definedName name="CF_deprec">#REF!</definedName>
    <definedName name="CF_Depreciation" localSheetId="9">'[86]BS-CF'!#REF!</definedName>
    <definedName name="CF_Depreciation" localSheetId="10">'[86]BS-CF'!#REF!</definedName>
    <definedName name="CF_Depreciation" localSheetId="11">'[86]BS-CF'!#REF!</definedName>
    <definedName name="CF_Depreciation" localSheetId="8">'[86]BS-CF'!#REF!</definedName>
    <definedName name="CF_Depreciation">#REF!</definedName>
    <definedName name="CF_DFairValue" localSheetId="9">'[86]BS-CF'!#REF!</definedName>
    <definedName name="CF_DFairValue" localSheetId="10">'[86]BS-CF'!#REF!</definedName>
    <definedName name="CF_DFairValue" localSheetId="11">'[86]BS-CF'!#REF!</definedName>
    <definedName name="CF_DFairValue" localSheetId="8">'[86]BS-CF'!#REF!</definedName>
    <definedName name="CF_DFairValue">#REF!</definedName>
    <definedName name="cf_dividends_act" localSheetId="9">'[46]Inputs - Act &amp; F''cast'!$C$371:$T$371</definedName>
    <definedName name="cf_dividends_act" localSheetId="10">'[46]Inputs - Act &amp; F''cast'!$C$371:$T$371</definedName>
    <definedName name="cf_dividends_act" localSheetId="11">'[46]Inputs - Act &amp; F''cast'!$C$371:$T$371</definedName>
    <definedName name="cf_dividends_act" localSheetId="8">'[46]Inputs - Act &amp; F''cast'!$C$371:$T$371</definedName>
    <definedName name="cf_dividends_act">#REF!</definedName>
    <definedName name="cf_dividends_act_ytd" localSheetId="9">'[46]Calcs - Act &amp; F''cast'!$C$371:$T$371</definedName>
    <definedName name="cf_dividends_act_ytd" localSheetId="10">'[46]Calcs - Act &amp; F''cast'!$C$371:$T$371</definedName>
    <definedName name="cf_dividends_act_ytd" localSheetId="11">'[46]Calcs - Act &amp; F''cast'!$C$371:$T$371</definedName>
    <definedName name="cf_dividends_act_ytd" localSheetId="8">'[46]Calcs - Act &amp; F''cast'!$C$371:$T$371</definedName>
    <definedName name="cf_dividends_act_ytd">#REF!</definedName>
    <definedName name="cf_dividends_bud" localSheetId="9">'[46]Inputs - Budget'!$C$371:$T$371</definedName>
    <definedName name="cf_dividends_bud" localSheetId="10">'[46]Inputs - Budget'!$C$371:$T$371</definedName>
    <definedName name="cf_dividends_bud" localSheetId="11">'[46]Inputs - Budget'!$C$371:$T$371</definedName>
    <definedName name="cf_dividends_bud" localSheetId="8">'[46]Inputs - Budget'!$C$371:$T$371</definedName>
    <definedName name="cf_dividends_bud">#REF!</definedName>
    <definedName name="cf_dividends_bud_ytd" localSheetId="9">'[46]Calcs - Budget'!$C$371:$T$371</definedName>
    <definedName name="cf_dividends_bud_ytd" localSheetId="10">'[46]Calcs - Budget'!$C$371:$T$371</definedName>
    <definedName name="cf_dividends_bud_ytd" localSheetId="11">'[46]Calcs - Budget'!$C$371:$T$371</definedName>
    <definedName name="cf_dividends_bud_ytd" localSheetId="8">'[46]Calcs - Budget'!$C$371:$T$371</definedName>
    <definedName name="cf_dividends_bud_ytd">#REF!</definedName>
    <definedName name="cf_dividends_hf" localSheetId="9">'[46]Inputs - Hist &amp; Future'!$C$371:$T$371</definedName>
    <definedName name="cf_dividends_hf" localSheetId="10">'[46]Inputs - Hist &amp; Future'!$C$371:$T$371</definedName>
    <definedName name="cf_dividends_hf" localSheetId="11">'[46]Inputs - Hist &amp; Future'!$C$371:$T$371</definedName>
    <definedName name="cf_dividends_hf" localSheetId="8">'[46]Inputs - Hist &amp; Future'!$C$371:$T$371</definedName>
    <definedName name="cf_dividends_hf">#REF!</definedName>
    <definedName name="cf_dr_move_act" localSheetId="9">'[46]Calcs - Act &amp; F''cast'!$C$593:$T$593</definedName>
    <definedName name="cf_dr_move_act" localSheetId="10">'[46]Calcs - Act &amp; F''cast'!$C$593:$T$593</definedName>
    <definedName name="cf_dr_move_act" localSheetId="11">'[46]Calcs - Act &amp; F''cast'!$C$593:$T$593</definedName>
    <definedName name="cf_dr_move_act" localSheetId="8">'[46]Calcs - Act &amp; F''cast'!$C$593:$T$593</definedName>
    <definedName name="cf_dr_move_act">#REF!</definedName>
    <definedName name="cf_dr_move_act_ytd" localSheetId="9">'[46]Calcs - Act &amp; F''cast'!$C$718:$T$718</definedName>
    <definedName name="cf_dr_move_act_ytd" localSheetId="10">'[46]Calcs - Act &amp; F''cast'!$C$718:$T$718</definedName>
    <definedName name="cf_dr_move_act_ytd" localSheetId="11">'[46]Calcs - Act &amp; F''cast'!$C$718:$T$718</definedName>
    <definedName name="cf_dr_move_act_ytd" localSheetId="8">'[46]Calcs - Act &amp; F''cast'!$C$718:$T$718</definedName>
    <definedName name="cf_dr_move_act_ytd">#REF!</definedName>
    <definedName name="cf_dr_move_bud" localSheetId="9">'[46]Calcs - Budget'!$C$593:$T$593</definedName>
    <definedName name="cf_dr_move_bud" localSheetId="10">'[46]Calcs - Budget'!$C$593:$T$593</definedName>
    <definedName name="cf_dr_move_bud" localSheetId="11">'[46]Calcs - Budget'!$C$593:$T$593</definedName>
    <definedName name="cf_dr_move_bud" localSheetId="8">'[46]Calcs - Budget'!$C$593:$T$593</definedName>
    <definedName name="cf_dr_move_bud">#REF!</definedName>
    <definedName name="cf_dr_move_bud_ytd" localSheetId="9">'[46]Calcs - Budget'!$C$718:$T$718</definedName>
    <definedName name="cf_dr_move_bud_ytd" localSheetId="10">'[46]Calcs - Budget'!$C$718:$T$718</definedName>
    <definedName name="cf_dr_move_bud_ytd" localSheetId="11">'[46]Calcs - Budget'!$C$718:$T$718</definedName>
    <definedName name="cf_dr_move_bud_ytd" localSheetId="8">'[46]Calcs - Budget'!$C$718:$T$718</definedName>
    <definedName name="cf_dr_move_bud_ytd">#REF!</definedName>
    <definedName name="cf_dr_move_hf" localSheetId="9">'[46]Inputs - Hist &amp; Future'!$C$552:$T$552</definedName>
    <definedName name="cf_dr_move_hf" localSheetId="10">'[46]Inputs - Hist &amp; Future'!$C$552:$T$552</definedName>
    <definedName name="cf_dr_move_hf" localSheetId="11">'[46]Inputs - Hist &amp; Future'!$C$552:$T$552</definedName>
    <definedName name="cf_dr_move_hf" localSheetId="8">'[46]Inputs - Hist &amp; Future'!$C$552:$T$552</definedName>
    <definedName name="cf_dr_move_hf">#REF!</definedName>
    <definedName name="cf_ebit_cf_act" localSheetId="9">'[46]Calcs - Act &amp; F''cast'!$C$602:$T$602</definedName>
    <definedName name="cf_ebit_cf_act" localSheetId="10">'[46]Calcs - Act &amp; F''cast'!$C$602:$T$602</definedName>
    <definedName name="cf_ebit_cf_act" localSheetId="11">'[46]Calcs - Act &amp; F''cast'!$C$602:$T$602</definedName>
    <definedName name="cf_ebit_cf_act" localSheetId="8">'[46]Calcs - Act &amp; F''cast'!$C$602:$T$602</definedName>
    <definedName name="cf_ebit_cf_act">#REF!</definedName>
    <definedName name="cf_ebit_cf_act_ytd" localSheetId="9">'[46]Calcs - Act &amp; F''cast'!$C$727:$T$727</definedName>
    <definedName name="cf_ebit_cf_act_ytd" localSheetId="10">'[46]Calcs - Act &amp; F''cast'!$C$727:$T$727</definedName>
    <definedName name="cf_ebit_cf_act_ytd" localSheetId="11">'[46]Calcs - Act &amp; F''cast'!$C$727:$T$727</definedName>
    <definedName name="cf_ebit_cf_act_ytd" localSheetId="8">'[46]Calcs - Act &amp; F''cast'!$C$727:$T$727</definedName>
    <definedName name="cf_ebit_cf_act_ytd">#REF!</definedName>
    <definedName name="cf_ebit_cf_bud" localSheetId="9">'[46]Calcs - Budget'!$C$602:$T$602</definedName>
    <definedName name="cf_ebit_cf_bud" localSheetId="10">'[46]Calcs - Budget'!$C$602:$T$602</definedName>
    <definedName name="cf_ebit_cf_bud" localSheetId="11">'[46]Calcs - Budget'!$C$602:$T$602</definedName>
    <definedName name="cf_ebit_cf_bud" localSheetId="8">'[46]Calcs - Budget'!$C$602:$T$602</definedName>
    <definedName name="cf_ebit_cf_bud">#REF!</definedName>
    <definedName name="cf_ebit_cf_bud_ytd" localSheetId="9">'[46]Calcs - Budget'!$C$727:$T$727</definedName>
    <definedName name="cf_ebit_cf_bud_ytd" localSheetId="10">'[46]Calcs - Budget'!$C$727:$T$727</definedName>
    <definedName name="cf_ebit_cf_bud_ytd" localSheetId="11">'[46]Calcs - Budget'!$C$727:$T$727</definedName>
    <definedName name="cf_ebit_cf_bud_ytd" localSheetId="8">'[46]Calcs - Budget'!$C$727:$T$727</definedName>
    <definedName name="cf_ebit_cf_bud_ytd">#REF!</definedName>
    <definedName name="cf_ebit_cf_hf" localSheetId="9">'[46]Inputs - Hist &amp; Future'!$C$561:$T$561</definedName>
    <definedName name="cf_ebit_cf_hf" localSheetId="10">'[46]Inputs - Hist &amp; Future'!$C$561:$T$561</definedName>
    <definedName name="cf_ebit_cf_hf" localSheetId="11">'[46]Inputs - Hist &amp; Future'!$C$561:$T$561</definedName>
    <definedName name="cf_ebit_cf_hf" localSheetId="8">'[46]Inputs - Hist &amp; Future'!$C$561:$T$561</definedName>
    <definedName name="cf_ebit_cf_hf">#REF!</definedName>
    <definedName name="cf_fcf_act" localSheetId="9">'[46]Calcs - Act &amp; F''cast'!$C$599:$T$599</definedName>
    <definedName name="cf_fcf_act" localSheetId="10">'[46]Calcs - Act &amp; F''cast'!$C$599:$T$599</definedName>
    <definedName name="cf_fcf_act" localSheetId="11">'[46]Calcs - Act &amp; F''cast'!$C$599:$T$599</definedName>
    <definedName name="cf_fcf_act" localSheetId="8">'[46]Calcs - Act &amp; F''cast'!$C$599:$T$599</definedName>
    <definedName name="cf_fcf_act">#REF!</definedName>
    <definedName name="cf_fcf_act_ytd" localSheetId="9">'[46]Calcs - Act &amp; F''cast'!$C$724:$T$724</definedName>
    <definedName name="cf_fcf_act_ytd" localSheetId="10">'[46]Calcs - Act &amp; F''cast'!$C$724:$T$724</definedName>
    <definedName name="cf_fcf_act_ytd" localSheetId="11">'[46]Calcs - Act &amp; F''cast'!$C$724:$T$724</definedName>
    <definedName name="cf_fcf_act_ytd" localSheetId="8">'[46]Calcs - Act &amp; F''cast'!$C$724:$T$724</definedName>
    <definedName name="cf_fcf_act_ytd">#REF!</definedName>
    <definedName name="cf_fcf_bud" localSheetId="9">'[46]Calcs - Budget'!$C$599:$T$599</definedName>
    <definedName name="cf_fcf_bud" localSheetId="10">'[46]Calcs - Budget'!$C$599:$T$599</definedName>
    <definedName name="cf_fcf_bud" localSheetId="11">'[46]Calcs - Budget'!$C$599:$T$599</definedName>
    <definedName name="cf_fcf_bud" localSheetId="8">'[46]Calcs - Budget'!$C$599:$T$599</definedName>
    <definedName name="cf_fcf_bud">#REF!</definedName>
    <definedName name="cf_fcf_bud_ytd" localSheetId="9">'[46]Calcs - Budget'!$C$724:$T$724</definedName>
    <definedName name="cf_fcf_bud_ytd" localSheetId="10">'[46]Calcs - Budget'!$C$724:$T$724</definedName>
    <definedName name="cf_fcf_bud_ytd" localSheetId="11">'[46]Calcs - Budget'!$C$724:$T$724</definedName>
    <definedName name="cf_fcf_bud_ytd" localSheetId="8">'[46]Calcs - Budget'!$C$724:$T$724</definedName>
    <definedName name="cf_fcf_bud_ytd">#REF!</definedName>
    <definedName name="cf_fcf_hf" localSheetId="9">'[46]Inputs - Hist &amp; Future'!$C$558:$T$558</definedName>
    <definedName name="cf_fcf_hf" localSheetId="10">'[46]Inputs - Hist &amp; Future'!$C$558:$T$558</definedName>
    <definedName name="cf_fcf_hf" localSheetId="11">'[46]Inputs - Hist &amp; Future'!$C$558:$T$558</definedName>
    <definedName name="cf_fcf_hf" localSheetId="8">'[46]Inputs - Hist &amp; Future'!$C$558:$T$558</definedName>
    <definedName name="cf_fcf_hf">#REF!</definedName>
    <definedName name="cf_fcf_qtr_fc_dec" localSheetId="9">'[46]Inputs - Qtrly Forecasts'!$C$74:$T$74</definedName>
    <definedName name="cf_fcf_qtr_fc_dec" localSheetId="10">'[46]Inputs - Qtrly Forecasts'!$C$74:$T$74</definedName>
    <definedName name="cf_fcf_qtr_fc_dec" localSheetId="11">'[46]Inputs - Qtrly Forecasts'!$C$74:$T$74</definedName>
    <definedName name="cf_fcf_qtr_fc_dec" localSheetId="8">'[46]Inputs - Qtrly Forecasts'!$C$74:$T$74</definedName>
    <definedName name="cf_fcf_qtr_fc_dec">#REF!</definedName>
    <definedName name="cf_fcf_qtr_fc_dec_ytd" localSheetId="9">'[46]Calcs - Qtrly Forecasts'!$C$78:$T$78</definedName>
    <definedName name="cf_fcf_qtr_fc_dec_ytd" localSheetId="10">'[46]Calcs - Qtrly Forecasts'!$C$78:$T$78</definedName>
    <definedName name="cf_fcf_qtr_fc_dec_ytd" localSheetId="11">'[46]Calcs - Qtrly Forecasts'!$C$78:$T$78</definedName>
    <definedName name="cf_fcf_qtr_fc_dec_ytd" localSheetId="8">'[46]Calcs - Qtrly Forecasts'!$C$78:$T$78</definedName>
    <definedName name="cf_fcf_qtr_fc_dec_ytd">#REF!</definedName>
    <definedName name="cf_fcf_qtr_fc_mar" localSheetId="9">'[46]Inputs - Qtrly Forecasts'!$C$112:$T$112</definedName>
    <definedName name="cf_fcf_qtr_fc_mar" localSheetId="10">'[46]Inputs - Qtrly Forecasts'!$C$112:$T$112</definedName>
    <definedName name="cf_fcf_qtr_fc_mar" localSheetId="11">'[46]Inputs - Qtrly Forecasts'!$C$112:$T$112</definedName>
    <definedName name="cf_fcf_qtr_fc_mar" localSheetId="8">'[46]Inputs - Qtrly Forecasts'!$C$112:$T$112</definedName>
    <definedName name="cf_fcf_qtr_fc_mar">#REF!</definedName>
    <definedName name="cf_fcf_qtr_fc_mar_ytd" localSheetId="9">'[46]Calcs - Qtrly Forecasts'!$C$115:$T$115</definedName>
    <definedName name="cf_fcf_qtr_fc_mar_ytd" localSheetId="10">'[46]Calcs - Qtrly Forecasts'!$C$115:$T$115</definedName>
    <definedName name="cf_fcf_qtr_fc_mar_ytd" localSheetId="11">'[46]Calcs - Qtrly Forecasts'!$C$115:$T$115</definedName>
    <definedName name="cf_fcf_qtr_fc_mar_ytd" localSheetId="8">'[46]Calcs - Qtrly Forecasts'!$C$115:$T$115</definedName>
    <definedName name="cf_fcf_qtr_fc_mar_ytd">#REF!</definedName>
    <definedName name="cf_fcf_qtr_fc_sept" localSheetId="9">'[46]Inputs - Qtrly Forecasts'!$C$36:$T$36</definedName>
    <definedName name="cf_fcf_qtr_fc_sept" localSheetId="10">'[46]Inputs - Qtrly Forecasts'!$C$36:$T$36</definedName>
    <definedName name="cf_fcf_qtr_fc_sept" localSheetId="11">'[46]Inputs - Qtrly Forecasts'!$C$36:$T$36</definedName>
    <definedName name="cf_fcf_qtr_fc_sept" localSheetId="8">'[46]Inputs - Qtrly Forecasts'!$C$36:$T$36</definedName>
    <definedName name="cf_fcf_qtr_fc_sept">#REF!</definedName>
    <definedName name="cf_fcf_qtr_fc_sept_ytd" localSheetId="9">'[46]Calcs - Qtrly Forecasts'!$C$41:$T$41</definedName>
    <definedName name="cf_fcf_qtr_fc_sept_ytd" localSheetId="10">'[46]Calcs - Qtrly Forecasts'!$C$41:$T$41</definedName>
    <definedName name="cf_fcf_qtr_fc_sept_ytd" localSheetId="11">'[46]Calcs - Qtrly Forecasts'!$C$41:$T$41</definedName>
    <definedName name="cf_fcf_qtr_fc_sept_ytd" localSheetId="8">'[46]Calcs - Qtrly Forecasts'!$C$41:$T$41</definedName>
    <definedName name="cf_fcf_qtr_fc_sept_ytd">#REF!</definedName>
    <definedName name="CF_GAIN_LOSS">#REF!</definedName>
    <definedName name="CF_gwamort">#REF!</definedName>
    <definedName name="cf_int_act" localSheetId="9">'[46]Inputs - Act &amp; F''cast'!$C$370:$T$370</definedName>
    <definedName name="cf_int_act" localSheetId="10">'[46]Inputs - Act &amp; F''cast'!$C$370:$T$370</definedName>
    <definedName name="cf_int_act" localSheetId="11">'[46]Inputs - Act &amp; F''cast'!$C$370:$T$370</definedName>
    <definedName name="cf_int_act" localSheetId="8">'[46]Inputs - Act &amp; F''cast'!$C$370:$T$370</definedName>
    <definedName name="cf_int_act">#REF!</definedName>
    <definedName name="cf_int_act_ytd" localSheetId="9">'[46]Calcs - Act &amp; F''cast'!$C$370:$T$370</definedName>
    <definedName name="cf_int_act_ytd" localSheetId="10">'[46]Calcs - Act &amp; F''cast'!$C$370:$T$370</definedName>
    <definedName name="cf_int_act_ytd" localSheetId="11">'[46]Calcs - Act &amp; F''cast'!$C$370:$T$370</definedName>
    <definedName name="cf_int_act_ytd" localSheetId="8">'[46]Calcs - Act &amp; F''cast'!$C$370:$T$370</definedName>
    <definedName name="cf_int_act_ytd">#REF!</definedName>
    <definedName name="cf_int_bud" localSheetId="9">'[46]Inputs - Budget'!$C$370:$T$370</definedName>
    <definedName name="cf_int_bud" localSheetId="10">'[46]Inputs - Budget'!$C$370:$T$370</definedName>
    <definedName name="cf_int_bud" localSheetId="11">'[46]Inputs - Budget'!$C$370:$T$370</definedName>
    <definedName name="cf_int_bud" localSheetId="8">'[46]Inputs - Budget'!$C$370:$T$370</definedName>
    <definedName name="cf_int_bud">#REF!</definedName>
    <definedName name="cf_int_bud_ytd" localSheetId="9">'[46]Calcs - Budget'!$C$370:$T$370</definedName>
    <definedName name="cf_int_bud_ytd" localSheetId="10">'[46]Calcs - Budget'!$C$370:$T$370</definedName>
    <definedName name="cf_int_bud_ytd" localSheetId="11">'[46]Calcs - Budget'!$C$370:$T$370</definedName>
    <definedName name="cf_int_bud_ytd" localSheetId="8">'[46]Calcs - Budget'!$C$370:$T$370</definedName>
    <definedName name="cf_int_bud_ytd">#REF!</definedName>
    <definedName name="cf_int_hf" localSheetId="9">'[46]Inputs - Hist &amp; Future'!$C$370:$T$370</definedName>
    <definedName name="cf_int_hf" localSheetId="10">'[46]Inputs - Hist &amp; Future'!$C$370:$T$370</definedName>
    <definedName name="cf_int_hf" localSheetId="11">'[46]Inputs - Hist &amp; Future'!$C$370:$T$370</definedName>
    <definedName name="cf_int_hf" localSheetId="8">'[46]Inputs - Hist &amp; Future'!$C$370:$T$370</definedName>
    <definedName name="cf_int_hf">#REF!</definedName>
    <definedName name="CF_intangiblesamort">#REF!</definedName>
    <definedName name="cf_inv_move_act" localSheetId="9">'[46]Calcs - Act &amp; F''cast'!$C$591:$T$591</definedName>
    <definedName name="cf_inv_move_act" localSheetId="10">'[46]Calcs - Act &amp; F''cast'!$C$591:$T$591</definedName>
    <definedName name="cf_inv_move_act" localSheetId="11">'[46]Calcs - Act &amp; F''cast'!$C$591:$T$591</definedName>
    <definedName name="cf_inv_move_act" localSheetId="8">'[46]Calcs - Act &amp; F''cast'!$C$591:$T$591</definedName>
    <definedName name="cf_inv_move_act">#REF!</definedName>
    <definedName name="cf_inv_move_act_ytd" localSheetId="9">'[46]Calcs - Act &amp; F''cast'!$C$716:$T$716</definedName>
    <definedName name="cf_inv_move_act_ytd" localSheetId="10">'[46]Calcs - Act &amp; F''cast'!$C$716:$T$716</definedName>
    <definedName name="cf_inv_move_act_ytd" localSheetId="11">'[46]Calcs - Act &amp; F''cast'!$C$716:$T$716</definedName>
    <definedName name="cf_inv_move_act_ytd" localSheetId="8">'[46]Calcs - Act &amp; F''cast'!$C$716:$T$716</definedName>
    <definedName name="cf_inv_move_act_ytd">#REF!</definedName>
    <definedName name="cf_inv_move_bud" localSheetId="9">'[46]Calcs - Budget'!$C$591:$T$591</definedName>
    <definedName name="cf_inv_move_bud" localSheetId="10">'[46]Calcs - Budget'!$C$591:$T$591</definedName>
    <definedName name="cf_inv_move_bud" localSheetId="11">'[46]Calcs - Budget'!$C$591:$T$591</definedName>
    <definedName name="cf_inv_move_bud" localSheetId="8">'[46]Calcs - Budget'!$C$591:$T$591</definedName>
    <definedName name="cf_inv_move_bud">#REF!</definedName>
    <definedName name="cf_inv_move_bud_ytd" localSheetId="9">'[46]Calcs - Budget'!$C$716:$T$716</definedName>
    <definedName name="cf_inv_move_bud_ytd" localSheetId="10">'[46]Calcs - Budget'!$C$716:$T$716</definedName>
    <definedName name="cf_inv_move_bud_ytd" localSheetId="11">'[46]Calcs - Budget'!$C$716:$T$716</definedName>
    <definedName name="cf_inv_move_bud_ytd" localSheetId="8">'[46]Calcs - Budget'!$C$716:$T$716</definedName>
    <definedName name="cf_inv_move_bud_ytd">#REF!</definedName>
    <definedName name="cf_inv_move_hf" localSheetId="9">'[46]Inputs - Hist &amp; Future'!$C$550:$T$550</definedName>
    <definedName name="cf_inv_move_hf" localSheetId="10">'[46]Inputs - Hist &amp; Future'!$C$550:$T$550</definedName>
    <definedName name="cf_inv_move_hf" localSheetId="11">'[46]Inputs - Hist &amp; Future'!$C$550:$T$550</definedName>
    <definedName name="cf_inv_move_hf" localSheetId="8">'[46]Inputs - Hist &amp; Future'!$C$550:$T$550</definedName>
    <definedName name="cf_inv_move_hf">#REF!</definedName>
    <definedName name="CF_IssuanceCosts" localSheetId="9">'[86]BS-CF'!#REF!</definedName>
    <definedName name="CF_IssuanceCosts" localSheetId="10">'[86]BS-CF'!#REF!</definedName>
    <definedName name="CF_IssuanceCosts" localSheetId="11">'[86]BS-CF'!#REF!</definedName>
    <definedName name="CF_IssuanceCosts" localSheetId="8">'[86]BS-CF'!#REF!</definedName>
    <definedName name="CF_IssuanceCosts">#REF!</definedName>
    <definedName name="CF_IssuanceProceeds" localSheetId="9">'[86]BS-CF'!#REF!</definedName>
    <definedName name="CF_IssuanceProceeds" localSheetId="10">'[86]BS-CF'!#REF!</definedName>
    <definedName name="CF_IssuanceProceeds" localSheetId="11">'[86]BS-CF'!#REF!</definedName>
    <definedName name="CF_IssuanceProceeds" localSheetId="8">'[86]BS-CF'!#REF!</definedName>
    <definedName name="CF_IssuanceProceeds">#REF!</definedName>
    <definedName name="CF_IssuanceProceedsPreferred" localSheetId="9">'[86]BS-CF'!#REF!</definedName>
    <definedName name="CF_IssuanceProceedsPreferred" localSheetId="10">'[86]BS-CF'!#REF!</definedName>
    <definedName name="CF_IssuanceProceedsPreferred" localSheetId="11">'[86]BS-CF'!#REF!</definedName>
    <definedName name="CF_IssuanceProceedsPreferred" localSheetId="8">'[86]BS-CF'!#REF!</definedName>
    <definedName name="CF_IssuanceProceedsPreferred">#REF!</definedName>
    <definedName name="CF_IssuanceProceedsPreferredC" localSheetId="9">'[86]BS-CF'!#REF!</definedName>
    <definedName name="CF_IssuanceProceedsPreferredC" localSheetId="10">'[86]BS-CF'!#REF!</definedName>
    <definedName name="CF_IssuanceProceedsPreferredC" localSheetId="11">'[86]BS-CF'!#REF!</definedName>
    <definedName name="CF_IssuanceProceedsPreferredC" localSheetId="8">'[86]BS-CF'!#REF!</definedName>
    <definedName name="CF_IssuanceProceedsPreferredC">#REF!</definedName>
    <definedName name="CF_minority">#REF!</definedName>
    <definedName name="cf_net_fcf_act_ytd" localSheetId="9">'[46]Calcs - Act &amp; F''cast'!$C$725:$T$725</definedName>
    <definedName name="cf_net_fcf_act_ytd" localSheetId="10">'[46]Calcs - Act &amp; F''cast'!$C$725:$T$725</definedName>
    <definedName name="cf_net_fcf_act_ytd" localSheetId="11">'[46]Calcs - Act &amp; F''cast'!$C$725:$T$725</definedName>
    <definedName name="cf_net_fcf_act_ytd" localSheetId="8">'[46]Calcs - Act &amp; F''cast'!$C$725:$T$725</definedName>
    <definedName name="cf_net_fcf_act_ytd">#REF!</definedName>
    <definedName name="cf_net_fcf_bud" localSheetId="9">'[46]Calcs - Budget'!$C$600:$T$600</definedName>
    <definedName name="cf_net_fcf_bud" localSheetId="10">'[46]Calcs - Budget'!$C$600:$T$600</definedName>
    <definedName name="cf_net_fcf_bud" localSheetId="11">'[46]Calcs - Budget'!$C$600:$T$600</definedName>
    <definedName name="cf_net_fcf_bud" localSheetId="8">'[46]Calcs - Budget'!$C$600:$T$600</definedName>
    <definedName name="cf_net_fcf_bud">#REF!</definedName>
    <definedName name="cf_net_fcf_bud_ytd" localSheetId="9">'[46]Calcs - Budget'!$C$725:$T$725</definedName>
    <definedName name="cf_net_fcf_bud_ytd" localSheetId="10">'[46]Calcs - Budget'!$C$725:$T$725</definedName>
    <definedName name="cf_net_fcf_bud_ytd" localSheetId="11">'[46]Calcs - Budget'!$C$725:$T$725</definedName>
    <definedName name="cf_net_fcf_bud_ytd" localSheetId="8">'[46]Calcs - Budget'!$C$725:$T$725</definedName>
    <definedName name="cf_net_fcf_bud_ytd">#REF!</definedName>
    <definedName name="cf_net_fcf_hf" localSheetId="9">'[46]Inputs - Hist &amp; Future'!$C$559:$T$559</definedName>
    <definedName name="cf_net_fcf_hf" localSheetId="10">'[46]Inputs - Hist &amp; Future'!$C$559:$T$559</definedName>
    <definedName name="cf_net_fcf_hf" localSheetId="11">'[46]Inputs - Hist &amp; Future'!$C$559:$T$559</definedName>
    <definedName name="cf_net_fcf_hf" localSheetId="8">'[46]Inputs - Hist &amp; Future'!$C$559:$T$559</definedName>
    <definedName name="cf_net_fcf_hf">#REF!</definedName>
    <definedName name="CF_netinc">#REF!</definedName>
    <definedName name="cf_non_nopat_tax_act" localSheetId="9">'[46]Inputs - Act &amp; F''cast'!$C$367:$T$367</definedName>
    <definedName name="cf_non_nopat_tax_act" localSheetId="10">'[46]Inputs - Act &amp; F''cast'!$C$367:$T$367</definedName>
    <definedName name="cf_non_nopat_tax_act" localSheetId="11">'[46]Inputs - Act &amp; F''cast'!$C$367:$T$367</definedName>
    <definedName name="cf_non_nopat_tax_act" localSheetId="8">'[46]Inputs - Act &amp; F''cast'!$C$367:$T$367</definedName>
    <definedName name="cf_non_nopat_tax_act">#REF!</definedName>
    <definedName name="cf_non_nopat_tax_act_ytd" localSheetId="9">'[46]Calcs - Act &amp; F''cast'!$C$367:$T$367</definedName>
    <definedName name="cf_non_nopat_tax_act_ytd" localSheetId="10">'[46]Calcs - Act &amp; F''cast'!$C$367:$T$367</definedName>
    <definedName name="cf_non_nopat_tax_act_ytd" localSheetId="11">'[46]Calcs - Act &amp; F''cast'!$C$367:$T$367</definedName>
    <definedName name="cf_non_nopat_tax_act_ytd" localSheetId="8">'[46]Calcs - Act &amp; F''cast'!$C$367:$T$367</definedName>
    <definedName name="cf_non_nopat_tax_act_ytd">#REF!</definedName>
    <definedName name="cf_non_nopat_tax_bud" localSheetId="9">'[46]Inputs - Budget'!$C$367:$T$367</definedName>
    <definedName name="cf_non_nopat_tax_bud" localSheetId="10">'[46]Inputs - Budget'!$C$367:$T$367</definedName>
    <definedName name="cf_non_nopat_tax_bud" localSheetId="11">'[46]Inputs - Budget'!$C$367:$T$367</definedName>
    <definedName name="cf_non_nopat_tax_bud" localSheetId="8">'[46]Inputs - Budget'!$C$367:$T$367</definedName>
    <definedName name="cf_non_nopat_tax_bud">#REF!</definedName>
    <definedName name="cf_non_nopat_tax_bud_ytd" localSheetId="9">'[46]Calcs - Budget'!$C$367:$T$367</definedName>
    <definedName name="cf_non_nopat_tax_bud_ytd" localSheetId="10">'[46]Calcs - Budget'!$C$367:$T$367</definedName>
    <definedName name="cf_non_nopat_tax_bud_ytd" localSheetId="11">'[46]Calcs - Budget'!$C$367:$T$367</definedName>
    <definedName name="cf_non_nopat_tax_bud_ytd" localSheetId="8">'[46]Calcs - Budget'!$C$367:$T$367</definedName>
    <definedName name="cf_non_nopat_tax_bud_ytd">#REF!</definedName>
    <definedName name="cf_non_nopat_tax_hf" localSheetId="9">'[46]Inputs - Hist &amp; Future'!$C$367:$T$367</definedName>
    <definedName name="cf_non_nopat_tax_hf" localSheetId="10">'[46]Inputs - Hist &amp; Future'!$C$367:$T$367</definedName>
    <definedName name="cf_non_nopat_tax_hf" localSheetId="11">'[46]Inputs - Hist &amp; Future'!$C$367:$T$367</definedName>
    <definedName name="cf_non_nopat_tax_hf" localSheetId="8">'[46]Inputs - Hist &amp; Future'!$C$367:$T$367</definedName>
    <definedName name="cf_non_nopat_tax_hf">#REF!</definedName>
    <definedName name="cf_nopat_tax_act" localSheetId="9">'[46]Inputs - Act &amp; F''cast'!$C$366:$T$366</definedName>
    <definedName name="cf_nopat_tax_act" localSheetId="10">'[46]Inputs - Act &amp; F''cast'!$C$366:$T$366</definedName>
    <definedName name="cf_nopat_tax_act" localSheetId="11">'[46]Inputs - Act &amp; F''cast'!$C$366:$T$366</definedName>
    <definedName name="cf_nopat_tax_act" localSheetId="8">'[46]Inputs - Act &amp; F''cast'!$C$366:$T$366</definedName>
    <definedName name="cf_nopat_tax_act">#REF!</definedName>
    <definedName name="cf_nopat_tax_act_ytd" localSheetId="9">'[46]Calcs - Act &amp; F''cast'!$C$366:$T$366</definedName>
    <definedName name="cf_nopat_tax_act_ytd" localSheetId="10">'[46]Calcs - Act &amp; F''cast'!$C$366:$T$366</definedName>
    <definedName name="cf_nopat_tax_act_ytd" localSheetId="11">'[46]Calcs - Act &amp; F''cast'!$C$366:$T$366</definedName>
    <definedName name="cf_nopat_tax_act_ytd" localSheetId="8">'[46]Calcs - Act &amp; F''cast'!$C$366:$T$366</definedName>
    <definedName name="cf_nopat_tax_act_ytd">#REF!</definedName>
    <definedName name="cf_nopat_tax_bud" localSheetId="9">'[46]Inputs - Budget'!$C$366:$T$366</definedName>
    <definedName name="cf_nopat_tax_bud" localSheetId="10">'[46]Inputs - Budget'!$C$366:$T$366</definedName>
    <definedName name="cf_nopat_tax_bud" localSheetId="11">'[46]Inputs - Budget'!$C$366:$T$366</definedName>
    <definedName name="cf_nopat_tax_bud" localSheetId="8">'[46]Inputs - Budget'!$C$366:$T$366</definedName>
    <definedName name="cf_nopat_tax_bud">#REF!</definedName>
    <definedName name="cf_nopat_tax_bud_ytd" localSheetId="9">'[46]Calcs - Budget'!$C$366:$T$366</definedName>
    <definedName name="cf_nopat_tax_bud_ytd" localSheetId="10">'[46]Calcs - Budget'!$C$366:$T$366</definedName>
    <definedName name="cf_nopat_tax_bud_ytd" localSheetId="11">'[46]Calcs - Budget'!$C$366:$T$366</definedName>
    <definedName name="cf_nopat_tax_bud_ytd" localSheetId="8">'[46]Calcs - Budget'!$C$366:$T$366</definedName>
    <definedName name="cf_nopat_tax_bud_ytd">#REF!</definedName>
    <definedName name="cf_nopat_tax_hf" localSheetId="9">'[46]Inputs - Hist &amp; Future'!$C$366:$T$366</definedName>
    <definedName name="cf_nopat_tax_hf" localSheetId="10">'[46]Inputs - Hist &amp; Future'!$C$366:$T$366</definedName>
    <definedName name="cf_nopat_tax_hf" localSheetId="11">'[46]Inputs - Hist &amp; Future'!$C$366:$T$366</definedName>
    <definedName name="cf_nopat_tax_hf" localSheetId="8">'[46]Inputs - Hist &amp; Future'!$C$366:$T$366</definedName>
    <definedName name="cf_nopat_tax_hf">#REF!</definedName>
    <definedName name="CF_NWC">#REF!</definedName>
    <definedName name="cf_op_margin_act" localSheetId="9">'[46]Calcs - Act &amp; F''cast'!$C$596:$T$596</definedName>
    <definedName name="cf_op_margin_act" localSheetId="10">'[46]Calcs - Act &amp; F''cast'!$C$596:$T$596</definedName>
    <definedName name="cf_op_margin_act" localSheetId="11">'[46]Calcs - Act &amp; F''cast'!$C$596:$T$596</definedName>
    <definedName name="cf_op_margin_act" localSheetId="8">'[46]Calcs - Act &amp; F''cast'!$C$596:$T$596</definedName>
    <definedName name="cf_op_margin_act">#REF!</definedName>
    <definedName name="cf_op_margin_act_ytd" localSheetId="9">'[46]Calcs - Act &amp; F''cast'!$C$721:$T$721</definedName>
    <definedName name="cf_op_margin_act_ytd" localSheetId="10">'[46]Calcs - Act &amp; F''cast'!$C$721:$T$721</definedName>
    <definedName name="cf_op_margin_act_ytd" localSheetId="11">'[46]Calcs - Act &amp; F''cast'!$C$721:$T$721</definedName>
    <definedName name="cf_op_margin_act_ytd" localSheetId="8">'[46]Calcs - Act &amp; F''cast'!$C$721:$T$721</definedName>
    <definedName name="cf_op_margin_act_ytd">#REF!</definedName>
    <definedName name="cf_op_margin_bud" localSheetId="9">'[46]Calcs - Budget'!$C$596:$T$596</definedName>
    <definedName name="cf_op_margin_bud" localSheetId="10">'[46]Calcs - Budget'!$C$596:$T$596</definedName>
    <definedName name="cf_op_margin_bud" localSheetId="11">'[46]Calcs - Budget'!$C$596:$T$596</definedName>
    <definedName name="cf_op_margin_bud" localSheetId="8">'[46]Calcs - Budget'!$C$596:$T$596</definedName>
    <definedName name="cf_op_margin_bud">#REF!</definedName>
    <definedName name="cf_op_margin_bud_ytd" localSheetId="9">'[46]Calcs - Budget'!$C$721:$T$721</definedName>
    <definedName name="cf_op_margin_bud_ytd" localSheetId="10">'[46]Calcs - Budget'!$C$721:$T$721</definedName>
    <definedName name="cf_op_margin_bud_ytd" localSheetId="11">'[46]Calcs - Budget'!$C$721:$T$721</definedName>
    <definedName name="cf_op_margin_bud_ytd" localSheetId="8">'[46]Calcs - Budget'!$C$721:$T$721</definedName>
    <definedName name="cf_op_margin_bud_ytd">#REF!</definedName>
    <definedName name="cf_op_margin_hf" localSheetId="9">'[46]Inputs - Hist &amp; Future'!$C$555:$T$555</definedName>
    <definedName name="cf_op_margin_hf" localSheetId="10">'[46]Inputs - Hist &amp; Future'!$C$555:$T$555</definedName>
    <definedName name="cf_op_margin_hf" localSheetId="11">'[46]Inputs - Hist &amp; Future'!$C$555:$T$555</definedName>
    <definedName name="cf_op_margin_hf" localSheetId="8">'[46]Inputs - Hist &amp; Future'!$C$555:$T$555</definedName>
    <definedName name="cf_op_margin_hf">#REF!</definedName>
    <definedName name="cf_oth_assets_move_act" localSheetId="9">'[46]Calcs - Act &amp; F''cast'!$C$594:$T$594</definedName>
    <definedName name="cf_oth_assets_move_act" localSheetId="10">'[46]Calcs - Act &amp; F''cast'!$C$594:$T$594</definedName>
    <definedName name="cf_oth_assets_move_act" localSheetId="11">'[46]Calcs - Act &amp; F''cast'!$C$594:$T$594</definedName>
    <definedName name="cf_oth_assets_move_act" localSheetId="8">'[46]Calcs - Act &amp; F''cast'!$C$594:$T$594</definedName>
    <definedName name="cf_oth_assets_move_act">#REF!</definedName>
    <definedName name="cf_oth_assets_move_act_ytd" localSheetId="9">'[46]Calcs - Act &amp; F''cast'!$C$719:$T$719</definedName>
    <definedName name="cf_oth_assets_move_act_ytd" localSheetId="10">'[46]Calcs - Act &amp; F''cast'!$C$719:$T$719</definedName>
    <definedName name="cf_oth_assets_move_act_ytd" localSheetId="11">'[46]Calcs - Act &amp; F''cast'!$C$719:$T$719</definedName>
    <definedName name="cf_oth_assets_move_act_ytd" localSheetId="8">'[46]Calcs - Act &amp; F''cast'!$C$719:$T$719</definedName>
    <definedName name="cf_oth_assets_move_act_ytd">#REF!</definedName>
    <definedName name="cf_oth_assets_move_bud" localSheetId="9">'[46]Calcs - Budget'!$C$594:$T$594</definedName>
    <definedName name="cf_oth_assets_move_bud" localSheetId="10">'[46]Calcs - Budget'!$C$594:$T$594</definedName>
    <definedName name="cf_oth_assets_move_bud" localSheetId="11">'[46]Calcs - Budget'!$C$594:$T$594</definedName>
    <definedName name="cf_oth_assets_move_bud" localSheetId="8">'[46]Calcs - Budget'!$C$594:$T$594</definedName>
    <definedName name="cf_oth_assets_move_bud">#REF!</definedName>
    <definedName name="cf_oth_assets_move_bud_ytd" localSheetId="9">'[46]Calcs - Budget'!$C$719:$T$719</definedName>
    <definedName name="cf_oth_assets_move_bud_ytd" localSheetId="10">'[46]Calcs - Budget'!$C$719:$T$719</definedName>
    <definedName name="cf_oth_assets_move_bud_ytd" localSheetId="11">'[46]Calcs - Budget'!$C$719:$T$719</definedName>
    <definedName name="cf_oth_assets_move_bud_ytd" localSheetId="8">'[46]Calcs - Budget'!$C$719:$T$719</definedName>
    <definedName name="cf_oth_assets_move_bud_ytd">#REF!</definedName>
    <definedName name="cf_oth_assets_move_hf" localSheetId="9">'[46]Inputs - Hist &amp; Future'!$C$553:$T$553</definedName>
    <definedName name="cf_oth_assets_move_hf" localSheetId="10">'[46]Inputs - Hist &amp; Future'!$C$553:$T$553</definedName>
    <definedName name="cf_oth_assets_move_hf" localSheetId="11">'[46]Inputs - Hist &amp; Future'!$C$553:$T$553</definedName>
    <definedName name="cf_oth_assets_move_hf" localSheetId="8">'[46]Inputs - Hist &amp; Future'!$C$553:$T$553</definedName>
    <definedName name="cf_oth_assets_move_hf">#REF!</definedName>
    <definedName name="CF_OtherNoncurrentAssets" localSheetId="9">'[86]BS-CF'!#REF!</definedName>
    <definedName name="CF_OtherNoncurrentAssets" localSheetId="10">'[86]BS-CF'!#REF!</definedName>
    <definedName name="CF_OtherNoncurrentAssets" localSheetId="11">'[86]BS-CF'!#REF!</definedName>
    <definedName name="CF_OtherNoncurrentAssets" localSheetId="8">'[86]BS-CF'!#REF!</definedName>
    <definedName name="CF_OtherNoncurrentAssets">#REF!</definedName>
    <definedName name="CF_othernonoper">#REF!</definedName>
    <definedName name="CF_otheroper">#REF!</definedName>
    <definedName name="CF_PBT">#REF!</definedName>
    <definedName name="cf_provn_move_act" localSheetId="9">'[46]Calcs - Act &amp; F''cast'!$C$595:$T$595</definedName>
    <definedName name="cf_provn_move_act" localSheetId="10">'[46]Calcs - Act &amp; F''cast'!$C$595:$T$595</definedName>
    <definedName name="cf_provn_move_act" localSheetId="11">'[46]Calcs - Act &amp; F''cast'!$C$595:$T$595</definedName>
    <definedName name="cf_provn_move_act" localSheetId="8">'[46]Calcs - Act &amp; F''cast'!$C$595:$T$595</definedName>
    <definedName name="cf_provn_move_act">#REF!</definedName>
    <definedName name="cf_provn_move_act_ytd" localSheetId="9">'[46]Calcs - Act &amp; F''cast'!$C$720:$T$720</definedName>
    <definedName name="cf_provn_move_act_ytd" localSheetId="10">'[46]Calcs - Act &amp; F''cast'!$C$720:$T$720</definedName>
    <definedName name="cf_provn_move_act_ytd" localSheetId="11">'[46]Calcs - Act &amp; F''cast'!$C$720:$T$720</definedName>
    <definedName name="cf_provn_move_act_ytd" localSheetId="8">'[46]Calcs - Act &amp; F''cast'!$C$720:$T$720</definedName>
    <definedName name="cf_provn_move_act_ytd">#REF!</definedName>
    <definedName name="cf_provn_move_bud" localSheetId="9">'[46]Calcs - Budget'!$C$595:$T$595</definedName>
    <definedName name="cf_provn_move_bud" localSheetId="10">'[46]Calcs - Budget'!$C$595:$T$595</definedName>
    <definedName name="cf_provn_move_bud" localSheetId="11">'[46]Calcs - Budget'!$C$595:$T$595</definedName>
    <definedName name="cf_provn_move_bud" localSheetId="8">'[46]Calcs - Budget'!$C$595:$T$595</definedName>
    <definedName name="cf_provn_move_bud">#REF!</definedName>
    <definedName name="cf_provn_move_bud_ytd" localSheetId="9">'[46]Calcs - Budget'!$C$720:$T$720</definedName>
    <definedName name="cf_provn_move_bud_ytd" localSheetId="10">'[46]Calcs - Budget'!$C$720:$T$720</definedName>
    <definedName name="cf_provn_move_bud_ytd" localSheetId="11">'[46]Calcs - Budget'!$C$720:$T$720</definedName>
    <definedName name="cf_provn_move_bud_ytd" localSheetId="8">'[46]Calcs - Budget'!$C$720:$T$720</definedName>
    <definedName name="cf_provn_move_bud_ytd">#REF!</definedName>
    <definedName name="cf_provn_move_hf" localSheetId="9">'[46]Inputs - Hist &amp; Future'!$C$554:$T$554</definedName>
    <definedName name="cf_provn_move_hf" localSheetId="10">'[46]Inputs - Hist &amp; Future'!$C$554:$T$554</definedName>
    <definedName name="cf_provn_move_hf" localSheetId="11">'[46]Inputs - Hist &amp; Future'!$C$554:$T$554</definedName>
    <definedName name="cf_provn_move_hf" localSheetId="8">'[46]Inputs - Hist &amp; Future'!$C$554:$T$554</definedName>
    <definedName name="cf_provn_move_hf">#REF!</definedName>
    <definedName name="CF_revolver">#REF!</definedName>
    <definedName name="CF_straightdebt">#REF!</definedName>
    <definedName name="cf_tot_wc_move_act" localSheetId="9">'[46]Calcs - Act &amp; F''cast'!$C$598:$T$598</definedName>
    <definedName name="cf_tot_wc_move_act" localSheetId="10">'[46]Calcs - Act &amp; F''cast'!$C$598:$T$598</definedName>
    <definedName name="cf_tot_wc_move_act" localSheetId="11">'[46]Calcs - Act &amp; F''cast'!$C$598:$T$598</definedName>
    <definedName name="cf_tot_wc_move_act" localSheetId="8">'[46]Calcs - Act &amp; F''cast'!$C$598:$T$598</definedName>
    <definedName name="cf_tot_wc_move_act">#REF!</definedName>
    <definedName name="cf_tot_wc_move_act_ytd" localSheetId="9">'[46]Calcs - Act &amp; F''cast'!$C$723:$T$723</definedName>
    <definedName name="cf_tot_wc_move_act_ytd" localSheetId="10">'[46]Calcs - Act &amp; F''cast'!$C$723:$T$723</definedName>
    <definedName name="cf_tot_wc_move_act_ytd" localSheetId="11">'[46]Calcs - Act &amp; F''cast'!$C$723:$T$723</definedName>
    <definedName name="cf_tot_wc_move_act_ytd" localSheetId="8">'[46]Calcs - Act &amp; F''cast'!$C$723:$T$723</definedName>
    <definedName name="cf_tot_wc_move_act_ytd">#REF!</definedName>
    <definedName name="cf_tot_wc_move_bud" localSheetId="9">'[46]Calcs - Budget'!$C$598:$T$598</definedName>
    <definedName name="cf_tot_wc_move_bud" localSheetId="10">'[46]Calcs - Budget'!$C$598:$T$598</definedName>
    <definedName name="cf_tot_wc_move_bud" localSheetId="11">'[46]Calcs - Budget'!$C$598:$T$598</definedName>
    <definedName name="cf_tot_wc_move_bud" localSheetId="8">'[46]Calcs - Budget'!$C$598:$T$598</definedName>
    <definedName name="cf_tot_wc_move_bud">#REF!</definedName>
    <definedName name="cf_tot_wc_move_bud_ytd" localSheetId="9">'[46]Calcs - Budget'!$C$723:$T$723</definedName>
    <definedName name="cf_tot_wc_move_bud_ytd" localSheetId="10">'[46]Calcs - Budget'!$C$723:$T$723</definedName>
    <definedName name="cf_tot_wc_move_bud_ytd" localSheetId="11">'[46]Calcs - Budget'!$C$723:$T$723</definedName>
    <definedName name="cf_tot_wc_move_bud_ytd" localSheetId="8">'[46]Calcs - Budget'!$C$723:$T$723</definedName>
    <definedName name="cf_tot_wc_move_bud_ytd">#REF!</definedName>
    <definedName name="cf_tot_wc_move_hf" localSheetId="9">'[46]Inputs - Hist &amp; Future'!$C$557:$T$557</definedName>
    <definedName name="cf_tot_wc_move_hf" localSheetId="10">'[46]Inputs - Hist &amp; Future'!$C$557:$T$557</definedName>
    <definedName name="cf_tot_wc_move_hf" localSheetId="11">'[46]Inputs - Hist &amp; Future'!$C$557:$T$557</definedName>
    <definedName name="cf_tot_wc_move_hf" localSheetId="8">'[46]Inputs - Hist &amp; Future'!$C$557:$T$557</definedName>
    <definedName name="cf_tot_wc_move_hf">#REF!</definedName>
    <definedName name="CF_WC">#REF!</definedName>
    <definedName name="cfacquisitions1998" localSheetId="9">'[97]Annual Financials'!#REF!</definedName>
    <definedName name="cfacquisitions1998">#REF!</definedName>
    <definedName name="cfb" localSheetId="9">#REF!</definedName>
    <definedName name="cfb" localSheetId="16">#REF!</definedName>
    <definedName name="cfb" localSheetId="7">#REF!</definedName>
    <definedName name="cfb" localSheetId="6">#REF!</definedName>
    <definedName name="cfb">#REF!</definedName>
    <definedName name="cfdisposals1998" localSheetId="9">'[97]Annual Financials'!#REF!</definedName>
    <definedName name="cfdisposals1998">#REF!</definedName>
    <definedName name="cflow00">#REF!</definedName>
    <definedName name="cflow01">#REF!</definedName>
    <definedName name="cflow02">#REF!</definedName>
    <definedName name="cflow93">#REF!</definedName>
    <definedName name="cflow94">#REF!</definedName>
    <definedName name="cflow95">#REF!</definedName>
    <definedName name="cflow96">#REF!</definedName>
    <definedName name="cflow97">#REF!</definedName>
    <definedName name="cflow98">#REF!</definedName>
    <definedName name="cflow99">#REF!</definedName>
    <definedName name="cfpa00">#REF!</definedName>
    <definedName name="cfpa01">#REF!</definedName>
    <definedName name="cfpa02">#REF!</definedName>
    <definedName name="cfpa93">#REF!</definedName>
    <definedName name="cfpa94">#REF!</definedName>
    <definedName name="cfpa95">#REF!</definedName>
    <definedName name="cfpa96">#REF!</definedName>
    <definedName name="cfpa97">#REF!</definedName>
    <definedName name="cfpa98">#REF!</definedName>
    <definedName name="cfpa99">#REF!</definedName>
    <definedName name="CFPS">#REF!</definedName>
    <definedName name="CFPS__DM">#REF!</definedName>
    <definedName name="CFPS_Curr_Yr">#REF!</definedName>
    <definedName name="CFPS_Lst_Yr">#REF!</definedName>
    <definedName name="CFPS_Next_Yr">#REF!</definedName>
    <definedName name="cgeneral_ldgr_dt">#N/A</definedName>
    <definedName name="cgeneral_sbldgr_id">#N/A</definedName>
    <definedName name="Change">#REF!</definedName>
    <definedName name="Change_EP">[1]NOPAT_VDF!$C$119:$Z$119</definedName>
    <definedName name="Change_in_NWC">#REF!</definedName>
    <definedName name="ChangeInCommonEquity">#REF!</definedName>
    <definedName name="ChangeInConvertiblePreferredStock">#REF!</definedName>
    <definedName name="ChangeInDeferredCompensation">#REF!</definedName>
    <definedName name="ChangeInStraightPreferredStock">#REF!</definedName>
    <definedName name="ChangeSize">#N/A</definedName>
    <definedName name="chart"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6b">#REF!</definedName>
    <definedName name="ChartOptions">#N/A</definedName>
    <definedName name="Charts">#REF!</definedName>
    <definedName name="Charts1">#REF!</definedName>
    <definedName name="Charts2">#REF!</definedName>
    <definedName name="ChartType" localSheetId="9">[65]Sheet1!$F$5</definedName>
    <definedName name="ChartType">#REF!</definedName>
    <definedName name="ChartTypeChange">#N/A</definedName>
    <definedName name="CHECKLIST">#REF!</definedName>
    <definedName name="Chg_in_fixed_assets" localSheetId="9">[42]Data_Download!$C$19:$AZ$19</definedName>
    <definedName name="Chg_in_fixed_assets" localSheetId="10">[42]Data_Download!$C$19:$AZ$19</definedName>
    <definedName name="Chg_in_fixed_assets" localSheetId="11">[42]Data_Download!$C$19:$AZ$19</definedName>
    <definedName name="Chg_in_fixed_assets" localSheetId="8">[42]Data_Download!$C$19:$AZ$19</definedName>
    <definedName name="Chg_in_fixed_assets">#REF!</definedName>
    <definedName name="Chg_in_other_assets" localSheetId="9">[42]Data_Download!$C$20:$AZ$20</definedName>
    <definedName name="Chg_in_other_assets" localSheetId="10">[42]Data_Download!$C$20:$AZ$20</definedName>
    <definedName name="Chg_in_other_assets" localSheetId="11">[42]Data_Download!$C$20:$AZ$20</definedName>
    <definedName name="Chg_in_other_assets" localSheetId="8">[42]Data_Download!$C$20:$AZ$20</definedName>
    <definedName name="Chg_in_other_assets">#REF!</definedName>
    <definedName name="Chg_in_working_capital" localSheetId="9">[42]Data_Download!$C$18:$AZ$18</definedName>
    <definedName name="Chg_in_working_capital" localSheetId="10">[42]Data_Download!$C$18:$AZ$18</definedName>
    <definedName name="Chg_in_working_capital" localSheetId="11">[42]Data_Download!$C$18:$AZ$18</definedName>
    <definedName name="Chg_in_working_capital" localSheetId="8">[42]Data_Download!$C$18:$AZ$18</definedName>
    <definedName name="Chg_in_working_capital">#REF!</definedName>
    <definedName name="chier_name">#N/A</definedName>
    <definedName name="Chile1">#REF!</definedName>
    <definedName name="Chile2">#REF!</definedName>
    <definedName name="Chimeras">#REF!</definedName>
    <definedName name="Choices_Wrapper">[99]!Choices_Wrapper</definedName>
    <definedName name="chris" localSheetId="9">#REF!</definedName>
    <definedName name="chris" localSheetId="16">#REF!</definedName>
    <definedName name="chris" localSheetId="7">#REF!</definedName>
    <definedName name="chris" localSheetId="6">#REF!</definedName>
    <definedName name="chris">#REF!</definedName>
    <definedName name="CIBCprodrev">#REF!</definedName>
    <definedName name="cinvoice_date">#N/A</definedName>
    <definedName name="CIQWBGuid" hidden="1">"fe97de0e-ddbe-4962-9eda-86f2712ac4a3"</definedName>
    <definedName name="cjde_sbldgr_type_cd">#N/A</definedName>
    <definedName name="CL">#REF!</definedName>
    <definedName name="CL_DEBT">#REF!</definedName>
    <definedName name="CL_MIN_INT">#REF!</definedName>
    <definedName name="CL_PAY">#REF!</definedName>
    <definedName name="ClearCompList">#N/A</definedName>
    <definedName name="CLEARING" localSheetId="9">#REF!</definedName>
    <definedName name="CLEARING">#REF!</definedName>
    <definedName name="Cleveland" localSheetId="9">#REF!</definedName>
    <definedName name="Cleveland" localSheetId="7">#REF!</definedName>
    <definedName name="Cleveland" localSheetId="6">#REF!</definedName>
    <definedName name="Cleveland">#REF!</definedName>
    <definedName name="CLINCONSOL" localSheetId="9">'[53]Master Control'!$H$34</definedName>
    <definedName name="CLINCONSOL" localSheetId="10">'[53]Master Control'!$H$34</definedName>
    <definedName name="CLINCONSOL" localSheetId="11">'[53]Master Control'!$H$34</definedName>
    <definedName name="CLINCONSOL" localSheetId="8">'[53]Master Control'!$H$34</definedName>
    <definedName name="CLINCONSOL">#REF!</definedName>
    <definedName name="ClipBoardRange" localSheetId="9">[65]Sheet1!$C$19:$O$33</definedName>
    <definedName name="ClipBoardRange">#REF!</definedName>
    <definedName name="closed" localSheetId="9">#REF!</definedName>
    <definedName name="closed" localSheetId="16">#REF!</definedName>
    <definedName name="closed" localSheetId="7">#REF!</definedName>
    <definedName name="closed" localSheetId="6">#REF!</definedName>
    <definedName name="closed">#REF!</definedName>
    <definedName name="Closed_End">#REF!</definedName>
    <definedName name="closed_pt" localSheetId="9">#REF!</definedName>
    <definedName name="closed_pt" localSheetId="16">#REF!</definedName>
    <definedName name="closed_pt" localSheetId="7">#REF!</definedName>
    <definedName name="closed_pt" localSheetId="6">#REF!</definedName>
    <definedName name="closed_pt">#REF!</definedName>
    <definedName name="Closing_price" localSheetId="9">[42]Data_Download!$C$54:$G$54</definedName>
    <definedName name="Closing_price" localSheetId="10">[42]Data_Download!$C$54:$G$54</definedName>
    <definedName name="Closing_price" localSheetId="11">[42]Data_Download!$C$54:$G$54</definedName>
    <definedName name="Closing_price" localSheetId="8">[42]Data_Download!$C$54:$G$54</definedName>
    <definedName name="Closing_price">#REF!</definedName>
    <definedName name="cmdOK2_click" localSheetId="9">[100]!cmdOK2_click</definedName>
    <definedName name="cmdOK2_click" localSheetId="10">[100]!cmdOK2_click</definedName>
    <definedName name="cmdOK2_click" localSheetId="11">[100]!cmdOK2_click</definedName>
    <definedName name="cmdOK2_click" localSheetId="8">[100]!cmdOK2_click</definedName>
    <definedName name="cmdOK2_click">#REF!</definedName>
    <definedName name="CnvtDebtStrike" localSheetId="9">[92]COMP!#REF!</definedName>
    <definedName name="CnvtDebtStrike">#REF!</definedName>
    <definedName name="co_acc_curr" localSheetId="9">[101]Info!$E$16</definedName>
    <definedName name="co_acc_curr">#REF!</definedName>
    <definedName name="co_acc_currm" localSheetId="9">[101]Info!$F$16</definedName>
    <definedName name="co_acc_currm">#REF!</definedName>
    <definedName name="co_name" localSheetId="9">[101]Info!$E$11</definedName>
    <definedName name="co_name">#REF!</definedName>
    <definedName name="co_year_end" localSheetId="9">[101]Info!$E$13</definedName>
    <definedName name="co_year_end">#REF!</definedName>
    <definedName name="Coates_North_Budget" localSheetId="9">'[64]Branch Budget 2008_09'!$AI$9:$AY$640</definedName>
    <definedName name="Coates_North_Budget" localSheetId="10">'[64]Branch Budget 2008_09'!$AI$9:$AY$640</definedName>
    <definedName name="Coates_North_Budget" localSheetId="11">'[64]Branch Budget 2008_09'!$AI$9:$AY$640</definedName>
    <definedName name="Coates_North_Budget" localSheetId="8">'[64]Branch Budget 2008_09'!$AI$9:$AY$640</definedName>
    <definedName name="Coates_North_Budget">#REF!</definedName>
    <definedName name="cocd" localSheetId="9">[89]RunTime!$C$10</definedName>
    <definedName name="cocd" localSheetId="10">[89]RunTime!$C$10</definedName>
    <definedName name="cocd" localSheetId="11">[89]RunTime!$C$10</definedName>
    <definedName name="cocd" localSheetId="8">[89]RunTime!$C$10</definedName>
    <definedName name="cocd">#REF!</definedName>
    <definedName name="coef00">#REF!</definedName>
    <definedName name="coef01">#REF!</definedName>
    <definedName name="coef02">#REF!</definedName>
    <definedName name="coef93">#REF!</definedName>
    <definedName name="coef94">#REF!</definedName>
    <definedName name="coef95">#REF!</definedName>
    <definedName name="coef96">#REF!</definedName>
    <definedName name="coef97">#REF!</definedName>
    <definedName name="coef98">#REF!</definedName>
    <definedName name="coef99">#REF!</definedName>
    <definedName name="COGS">#REF!</definedName>
    <definedName name="collabs">'[96]IS A'!#REF!</definedName>
    <definedName name="Collateralized_accounts_receivable_ST" localSheetId="9">[44]PROJECTION!#REF!</definedName>
    <definedName name="Collateralized_accounts_receivable_ST" localSheetId="10">[44]PROJECTION!#REF!</definedName>
    <definedName name="Collateralized_accounts_receivable_ST" localSheetId="11">[44]PROJECTION!#REF!</definedName>
    <definedName name="Collateralized_accounts_receivable_ST" localSheetId="8">[44]PROJECTION!#REF!</definedName>
    <definedName name="Collateralized_accounts_receivable_ST">#REF!</definedName>
    <definedName name="Collateralized_accounts_receiveble_LT" localSheetId="9">[44]PROJECTION!#REF!</definedName>
    <definedName name="Collateralized_accounts_receiveble_LT" localSheetId="10">[44]PROJECTION!#REF!</definedName>
    <definedName name="Collateralized_accounts_receiveble_LT" localSheetId="11">[44]PROJECTION!#REF!</definedName>
    <definedName name="Collateralized_accounts_receiveble_LT" localSheetId="8">[44]PROJECTION!#REF!</definedName>
    <definedName name="Collateralized_accounts_receiveble_LT">#REF!</definedName>
    <definedName name="COLLATERALIZED_RECEIV_LT____REV" localSheetId="9">[44]PROJECTION!#REF!</definedName>
    <definedName name="COLLATERALIZED_RECEIV_LT____REV" localSheetId="10">[44]PROJECTION!#REF!</definedName>
    <definedName name="COLLATERALIZED_RECEIV_LT____REV" localSheetId="11">[44]PROJECTION!#REF!</definedName>
    <definedName name="COLLATERALIZED_RECEIV_LT____REV" localSheetId="8">[44]PROJECTION!#REF!</definedName>
    <definedName name="COLLATERALIZED_RECEIV_LT____REV">#REF!</definedName>
    <definedName name="COLLATERALIZED_RECEIV_ST____REV" localSheetId="9">[44]PROJECTION!#REF!</definedName>
    <definedName name="COLLATERALIZED_RECEIV_ST____REV" localSheetId="10">[44]PROJECTION!#REF!</definedName>
    <definedName name="COLLATERALIZED_RECEIV_ST____REV" localSheetId="11">[44]PROJECTION!#REF!</definedName>
    <definedName name="COLLATERALIZED_RECEIV_ST____REV" localSheetId="8">[44]PROJECTION!#REF!</definedName>
    <definedName name="COLLATERALIZED_RECEIV_ST____REV">#REF!</definedName>
    <definedName name="Colorado" localSheetId="9">#REF!</definedName>
    <definedName name="Colorado" localSheetId="16">#REF!</definedName>
    <definedName name="Colorado" localSheetId="7">#REF!</definedName>
    <definedName name="Colorado" localSheetId="6">#REF!</definedName>
    <definedName name="Colorado">#REF!</definedName>
    <definedName name="ColorNoteReturn" localSheetId="9">[65]Sheet1!$H$9</definedName>
    <definedName name="ColorNoteReturn">#REF!</definedName>
    <definedName name="ColorNoteSet" localSheetId="9">[65]Sheet1!$AE$1</definedName>
    <definedName name="ColorNoteSet">#REF!</definedName>
    <definedName name="com_hdr" localSheetId="9">'[46]Misc Calcs'!$F$12</definedName>
    <definedName name="com_hdr" localSheetId="10">'[46]Misc Calcs'!$F$12</definedName>
    <definedName name="com_hdr" localSheetId="11">'[46]Misc Calcs'!$F$12</definedName>
    <definedName name="com_hdr" localSheetId="8">'[46]Misc Calcs'!$F$12</definedName>
    <definedName name="com_hdr">#REF!</definedName>
    <definedName name="CombiPatch00">[29]Products!#REF!</definedName>
    <definedName name="CombiPatch01">[29]Products!#REF!</definedName>
    <definedName name="CombiPatch02">[29]Products!#REF!</definedName>
    <definedName name="CombiPatch03">[29]Products!#REF!</definedName>
    <definedName name="CombiPatch04">[29]Products!#REF!</definedName>
    <definedName name="CombiPatch05">[29]Products!#REF!</definedName>
    <definedName name="COMISSIONS____of_Rev" localSheetId="9">[44]PROJECTION!#REF!</definedName>
    <definedName name="COMISSIONS____of_Rev" localSheetId="10">[44]PROJECTION!#REF!</definedName>
    <definedName name="COMISSIONS____of_Rev" localSheetId="11">[44]PROJECTION!#REF!</definedName>
    <definedName name="COMISSIONS____of_Rev" localSheetId="8">[44]PROJECTION!#REF!</definedName>
    <definedName name="COMISSIONS____of_Rev">#REF!</definedName>
    <definedName name="comm_prt_menu" localSheetId="9">'[46]Menu Option Tables'!$G$34:$G$44</definedName>
    <definedName name="comm_prt_menu" localSheetId="10">'[46]Menu Option Tables'!$G$34:$G$44</definedName>
    <definedName name="comm_prt_menu" localSheetId="11">'[46]Menu Option Tables'!$G$34:$G$44</definedName>
    <definedName name="comm_prt_menu" localSheetId="8">'[46]Menu Option Tables'!$G$34:$G$44</definedName>
    <definedName name="comm_prt_menu">#REF!</definedName>
    <definedName name="comm_prt_seln" localSheetId="9">'[46]Menu Option Tables'!$G$31</definedName>
    <definedName name="comm_prt_seln" localSheetId="10">'[46]Menu Option Tables'!$G$31</definedName>
    <definedName name="comm_prt_seln" localSheetId="11">'[46]Menu Option Tables'!$G$31</definedName>
    <definedName name="comm_prt_seln" localSheetId="8">'[46]Menu Option Tables'!$G$31</definedName>
    <definedName name="comm_prt_seln">#REF!</definedName>
    <definedName name="comm_view_menu" localSheetId="9">'[46]Menu Option Tables'!$G$8:$G$18</definedName>
    <definedName name="comm_view_menu" localSheetId="10">'[46]Menu Option Tables'!$G$8:$G$18</definedName>
    <definedName name="comm_view_menu" localSheetId="11">'[46]Menu Option Tables'!$G$8:$G$18</definedName>
    <definedName name="comm_view_menu" localSheetId="8">'[46]Menu Option Tables'!$G$8:$G$18</definedName>
    <definedName name="comm_view_menu">#REF!</definedName>
    <definedName name="comm_view_seln" localSheetId="9">'[46]Menu Option Tables'!$G$5</definedName>
    <definedName name="comm_view_seln" localSheetId="10">'[46]Menu Option Tables'!$G$5</definedName>
    <definedName name="comm_view_seln" localSheetId="11">'[46]Menu Option Tables'!$G$5</definedName>
    <definedName name="comm_view_seln" localSheetId="8">'[46]Menu Option Tables'!$G$5</definedName>
    <definedName name="comm_view_seln">#REF!</definedName>
    <definedName name="Commercial_paper" localSheetId="9">[42]Data_Download!$C$53:$AU$53</definedName>
    <definedName name="Commercial_paper" localSheetId="10">[42]Data_Download!$C$53:$AU$53</definedName>
    <definedName name="Commercial_paper" localSheetId="11">[42]Data_Download!$C$53:$AU$53</definedName>
    <definedName name="Commercial_paper" localSheetId="8">[42]Data_Download!$C$53:$AU$53</definedName>
    <definedName name="Commercial_paper">#REF!</definedName>
    <definedName name="commondiv">#REF!</definedName>
    <definedName name="CommonEquity" localSheetId="9">[92]COMP!$J$64</definedName>
    <definedName name="CommonEquity">#REF!</definedName>
    <definedName name="CommonSharesOut" localSheetId="9">[35]ValuationT!#REF!</definedName>
    <definedName name="CommonSharesOut">#REF!</definedName>
    <definedName name="COMP" localSheetId="9">'[51]Control Sheet'!$C$32</definedName>
    <definedName name="COMP" localSheetId="10">'[51]Control Sheet'!$C$32</definedName>
    <definedName name="COMP" localSheetId="11">'[51]Control Sheet'!$C$32</definedName>
    <definedName name="COMP" localSheetId="8">'[51]Control Sheet'!$C$32</definedName>
    <definedName name="COMP">#REF!</definedName>
    <definedName name="comp_fund1">#REF!</definedName>
    <definedName name="comp_growth1">#REF!</definedName>
    <definedName name="COMPANY" localSheetId="9">'[102]Cover Sheet'!$D$11</definedName>
    <definedName name="COMPANY" localSheetId="10">'[102]Cover Sheet'!$D$11</definedName>
    <definedName name="COMPANY" localSheetId="11">'[102]Cover Sheet'!$D$11</definedName>
    <definedName name="COMPANY" localSheetId="8">'[102]Cover Sheet'!$D$11</definedName>
    <definedName name="COMPANY">#REF!</definedName>
    <definedName name="Company_Data">[37]Model!$E$35:$I$81</definedName>
    <definedName name="Company_Name">[103]Controls!$C$8</definedName>
    <definedName name="Company_reported_exceptionals">[55]Figures!#REF!</definedName>
    <definedName name="Company1" localSheetId="9">[65]Sheet1!$X$22:$X$275</definedName>
    <definedName name="Company1">#REF!</definedName>
    <definedName name="Company2" localSheetId="9">'[98]Control Sheet'!$C$40</definedName>
    <definedName name="Company2" localSheetId="10">'[98]Control Sheet'!$C$40</definedName>
    <definedName name="Company2" localSheetId="11">'[98]Control Sheet'!$C$40</definedName>
    <definedName name="Company2" localSheetId="8">'[98]Control Sheet'!$C$40</definedName>
    <definedName name="Company2">#REF!</definedName>
    <definedName name="Company3" localSheetId="9">[65]Sheet1!$Z$22:$Z$275</definedName>
    <definedName name="Company3">#REF!</definedName>
    <definedName name="Company4" localSheetId="9">[65]Sheet1!$AA$22:$AA$276</definedName>
    <definedName name="Company4">#REF!</definedName>
    <definedName name="CompanyChangeSize">#N/A</definedName>
    <definedName name="CompanyLookup">#N/A</definedName>
    <definedName name="companyname" localSheetId="9">[104]PL!#REF!</definedName>
    <definedName name="companyname">#REF!</definedName>
    <definedName name="CompanyName1" localSheetId="9">[65]Sheet1!$AF$3</definedName>
    <definedName name="CompanyName1">#REF!</definedName>
    <definedName name="CompanyName2" localSheetId="9">[65]Sheet1!$AF$4</definedName>
    <definedName name="CompanyName2">#REF!</definedName>
    <definedName name="CompanyName3" localSheetId="9">[65]Sheet1!$AF$5</definedName>
    <definedName name="CompanyName3">#REF!</definedName>
    <definedName name="CompanyName4" localSheetId="9">[65]Sheet1!$AF$6</definedName>
    <definedName name="CompanyName4">#REF!</definedName>
    <definedName name="CompDecisionsAll" localSheetId="9">#REF!</definedName>
    <definedName name="CompDecisionsAll" localSheetId="16">#REF!</definedName>
    <definedName name="CompDecisionsAll" localSheetId="7">#REF!</definedName>
    <definedName name="CompDecisionsAll" localSheetId="6">#REF!</definedName>
    <definedName name="CompDecisionsAll">#REF!</definedName>
    <definedName name="CompDecisionsQtrs" localSheetId="9">#REF!</definedName>
    <definedName name="CompDecisionsQtrs" localSheetId="16">#REF!</definedName>
    <definedName name="CompDecisionsQtrs" localSheetId="7">#REF!</definedName>
    <definedName name="CompDecisionsQtrs" localSheetId="6">#REF!</definedName>
    <definedName name="CompDecisionsQtrs">#REF!</definedName>
    <definedName name="CompeASD">#REF!</definedName>
    <definedName name="CompgraphHelp">#N/A</definedName>
    <definedName name="complookup">#N/A</definedName>
    <definedName name="CompositeBuilder">#N/A</definedName>
    <definedName name="comps_fund">#REF!</definedName>
    <definedName name="comps_growth">#REF!</definedName>
    <definedName name="Compte_de_résultat">#REF!</definedName>
    <definedName name="Concor00">[29]Products!#REF!</definedName>
    <definedName name="Concor01">[29]Products!#REF!</definedName>
    <definedName name="Concor02">[29]Products!#REF!</definedName>
    <definedName name="Concor03">[29]Products!#REF!</definedName>
    <definedName name="Concor04">[29]Products!#REF!</definedName>
    <definedName name="Concor05">[29]Products!#REF!</definedName>
    <definedName name="Concor97">[29]Products!#REF!</definedName>
    <definedName name="Concor98">[29]Products!#REF!</definedName>
    <definedName name="Concor99">[29]Products!#REF!</definedName>
    <definedName name="ConfSwitch" localSheetId="9">'[43]Model Assumptions'!$C$8</definedName>
    <definedName name="ConfSwitch">#REF!</definedName>
    <definedName name="cons_var" localSheetId="9">'[46]Misc Calcs'!$B$530:$M$530</definedName>
    <definedName name="cons_var" localSheetId="10">'[46]Misc Calcs'!$B$530:$M$530</definedName>
    <definedName name="cons_var" localSheetId="11">'[46]Misc Calcs'!$B$530:$M$530</definedName>
    <definedName name="cons_var" localSheetId="8">'[46]Misc Calcs'!$B$530:$M$530</definedName>
    <definedName name="cons_var">#REF!</definedName>
    <definedName name="consideration" localSheetId="9">'[43]Model Assumptions'!$C$150</definedName>
    <definedName name="consideration">#REF!</definedName>
    <definedName name="consol2" localSheetId="9" hidden="1">{#N/A,#N/A,FALSE,"vs Budget";#N/A,#N/A,FALSE,"Summary";#N/A,#N/A,FALSE,"Belgium";#N/A,#N/A,FALSE,"Czech";#N/A,#N/A,FALSE,"France";#N/A,#N/A,FALSE,"Germany";#N/A,#N/A,FALSE,"Poland";#N/A,#N/A,FALSE,"SA";#N/A,#N/A,FALSE,"Spain";#N/A,#N/A,FALSE,"Sweden";#N/A,#N/A,FALSE,"UK"}</definedName>
    <definedName name="consol2" localSheetId="10" hidden="1">{#N/A,#N/A,FALSE,"vs Budget";#N/A,#N/A,FALSE,"Summary";#N/A,#N/A,FALSE,"Belgium";#N/A,#N/A,FALSE,"Czech";#N/A,#N/A,FALSE,"France";#N/A,#N/A,FALSE,"Germany";#N/A,#N/A,FALSE,"Poland";#N/A,#N/A,FALSE,"SA";#N/A,#N/A,FALSE,"Spain";#N/A,#N/A,FALSE,"Sweden";#N/A,#N/A,FALSE,"UK"}</definedName>
    <definedName name="consol2" localSheetId="16" hidden="1">{#N/A,#N/A,FALSE,"vs Budget";#N/A,#N/A,FALSE,"Summary";#N/A,#N/A,FALSE,"Belgium";#N/A,#N/A,FALSE,"Czech";#N/A,#N/A,FALSE,"France";#N/A,#N/A,FALSE,"Germany";#N/A,#N/A,FALSE,"Poland";#N/A,#N/A,FALSE,"SA";#N/A,#N/A,FALSE,"Spain";#N/A,#N/A,FALSE,"Sweden";#N/A,#N/A,FALSE,"UK"}</definedName>
    <definedName name="consol2" localSheetId="7" hidden="1">{#N/A,#N/A,FALSE,"vs Budget";#N/A,#N/A,FALSE,"Summary";#N/A,#N/A,FALSE,"Belgium";#N/A,#N/A,FALSE,"Czech";#N/A,#N/A,FALSE,"France";#N/A,#N/A,FALSE,"Germany";#N/A,#N/A,FALSE,"Poland";#N/A,#N/A,FALSE,"SA";#N/A,#N/A,FALSE,"Spain";#N/A,#N/A,FALSE,"Sweden";#N/A,#N/A,FALSE,"UK"}</definedName>
    <definedName name="consol2" localSheetId="6" hidden="1">{#N/A,#N/A,FALSE,"vs Budget";#N/A,#N/A,FALSE,"Summary";#N/A,#N/A,FALSE,"Belgium";#N/A,#N/A,FALSE,"Czech";#N/A,#N/A,FALSE,"France";#N/A,#N/A,FALSE,"Germany";#N/A,#N/A,FALSE,"Poland";#N/A,#N/A,FALSE,"SA";#N/A,#N/A,FALSE,"Spain";#N/A,#N/A,FALSE,"Sweden";#N/A,#N/A,FALSE,"UK"}</definedName>
    <definedName name="consol2" localSheetId="11" hidden="1">{#N/A,#N/A,FALSE,"vs Budget";#N/A,#N/A,FALSE,"Summary";#N/A,#N/A,FALSE,"Belgium";#N/A,#N/A,FALSE,"Czech";#N/A,#N/A,FALSE,"France";#N/A,#N/A,FALSE,"Germany";#N/A,#N/A,FALSE,"Poland";#N/A,#N/A,FALSE,"SA";#N/A,#N/A,FALSE,"Spain";#N/A,#N/A,FALSE,"Sweden";#N/A,#N/A,FALSE,"UK"}</definedName>
    <definedName name="consol2" localSheetId="8" hidden="1">{#N/A,#N/A,FALSE,"vs Budget";#N/A,#N/A,FALSE,"Summary";#N/A,#N/A,FALSE,"Belgium";#N/A,#N/A,FALSE,"Czech";#N/A,#N/A,FALSE,"France";#N/A,#N/A,FALSE,"Germany";#N/A,#N/A,FALSE,"Poland";#N/A,#N/A,FALSE,"SA";#N/A,#N/A,FALSE,"Spain";#N/A,#N/A,FALSE,"Sweden";#N/A,#N/A,FALSE,"UK"}</definedName>
    <definedName name="consol2" hidden="1">{#N/A,#N/A,FALSE,"vs Budget";#N/A,#N/A,FALSE,"Summary";#N/A,#N/A,FALSE,"Belgium";#N/A,#N/A,FALSE,"Czech";#N/A,#N/A,FALSE,"France";#N/A,#N/A,FALSE,"Germany";#N/A,#N/A,FALSE,"Poland";#N/A,#N/A,FALSE,"SA";#N/A,#N/A,FALSE,"Spain";#N/A,#N/A,FALSE,"Sweden";#N/A,#N/A,FALSE,"UK"}</definedName>
    <definedName name="Consolidated" localSheetId="9" hidden="1">{#N/A,#N/A,FALSE,"vs Budget";#N/A,#N/A,FALSE,"Summary";#N/A,#N/A,FALSE,"Belgium";#N/A,#N/A,FALSE,"Czech";#N/A,#N/A,FALSE,"France";#N/A,#N/A,FALSE,"Germany";#N/A,#N/A,FALSE,"Poland";#N/A,#N/A,FALSE,"SA";#N/A,#N/A,FALSE,"Spain";#N/A,#N/A,FALSE,"Sweden";#N/A,#N/A,FALSE,"UK"}</definedName>
    <definedName name="Consolidated" localSheetId="10" hidden="1">{#N/A,#N/A,FALSE,"vs Budget";#N/A,#N/A,FALSE,"Summary";#N/A,#N/A,FALSE,"Belgium";#N/A,#N/A,FALSE,"Czech";#N/A,#N/A,FALSE,"France";#N/A,#N/A,FALSE,"Germany";#N/A,#N/A,FALSE,"Poland";#N/A,#N/A,FALSE,"SA";#N/A,#N/A,FALSE,"Spain";#N/A,#N/A,FALSE,"Sweden";#N/A,#N/A,FALSE,"UK"}</definedName>
    <definedName name="Consolidated" localSheetId="16" hidden="1">{#N/A,#N/A,FALSE,"vs Budget";#N/A,#N/A,FALSE,"Summary";#N/A,#N/A,FALSE,"Belgium";#N/A,#N/A,FALSE,"Czech";#N/A,#N/A,FALSE,"France";#N/A,#N/A,FALSE,"Germany";#N/A,#N/A,FALSE,"Poland";#N/A,#N/A,FALSE,"SA";#N/A,#N/A,FALSE,"Spain";#N/A,#N/A,FALSE,"Sweden";#N/A,#N/A,FALSE,"UK"}</definedName>
    <definedName name="Consolidated" localSheetId="7" hidden="1">{#N/A,#N/A,FALSE,"vs Budget";#N/A,#N/A,FALSE,"Summary";#N/A,#N/A,FALSE,"Belgium";#N/A,#N/A,FALSE,"Czech";#N/A,#N/A,FALSE,"France";#N/A,#N/A,FALSE,"Germany";#N/A,#N/A,FALSE,"Poland";#N/A,#N/A,FALSE,"SA";#N/A,#N/A,FALSE,"Spain";#N/A,#N/A,FALSE,"Sweden";#N/A,#N/A,FALSE,"UK"}</definedName>
    <definedName name="Consolidated" localSheetId="6" hidden="1">{#N/A,#N/A,FALSE,"vs Budget";#N/A,#N/A,FALSE,"Summary";#N/A,#N/A,FALSE,"Belgium";#N/A,#N/A,FALSE,"Czech";#N/A,#N/A,FALSE,"France";#N/A,#N/A,FALSE,"Germany";#N/A,#N/A,FALSE,"Poland";#N/A,#N/A,FALSE,"SA";#N/A,#N/A,FALSE,"Spain";#N/A,#N/A,FALSE,"Sweden";#N/A,#N/A,FALSE,"UK"}</definedName>
    <definedName name="Consolidated" localSheetId="11" hidden="1">{#N/A,#N/A,FALSE,"vs Budget";#N/A,#N/A,FALSE,"Summary";#N/A,#N/A,FALSE,"Belgium";#N/A,#N/A,FALSE,"Czech";#N/A,#N/A,FALSE,"France";#N/A,#N/A,FALSE,"Germany";#N/A,#N/A,FALSE,"Poland";#N/A,#N/A,FALSE,"SA";#N/A,#N/A,FALSE,"Spain";#N/A,#N/A,FALSE,"Sweden";#N/A,#N/A,FALSE,"UK"}</definedName>
    <definedName name="Consolidated" localSheetId="8" hidden="1">{#N/A,#N/A,FALSE,"vs Budget";#N/A,#N/A,FALSE,"Summary";#N/A,#N/A,FALSE,"Belgium";#N/A,#N/A,FALSE,"Czech";#N/A,#N/A,FALSE,"France";#N/A,#N/A,FALSE,"Germany";#N/A,#N/A,FALSE,"Poland";#N/A,#N/A,FALSE,"SA";#N/A,#N/A,FALSE,"Spain";#N/A,#N/A,FALSE,"Sweden";#N/A,#N/A,FALSE,"UK"}</definedName>
    <definedName name="Consolidated" hidden="1">{#N/A,#N/A,FALSE,"vs Budget";#N/A,#N/A,FALSE,"Summary";#N/A,#N/A,FALSE,"Belgium";#N/A,#N/A,FALSE,"Czech";#N/A,#N/A,FALSE,"France";#N/A,#N/A,FALSE,"Germany";#N/A,#N/A,FALSE,"Poland";#N/A,#N/A,FALSE,"SA";#N/A,#N/A,FALSE,"Spain";#N/A,#N/A,FALSE,"Sweden";#N/A,#N/A,FALSE,"UK"}</definedName>
    <definedName name="CONSOLIDATED_BALANCE_SHEET">#REF!</definedName>
    <definedName name="Consulting1CockpitDataSource" localSheetId="9">[105]Consulting1Query!$B$26:$D$29</definedName>
    <definedName name="Consulting1CockpitDataSource" localSheetId="10">[105]Consulting1Query!$B$26:$D$29</definedName>
    <definedName name="Consulting1CockpitDataSource" localSheetId="11">[105]Consulting1Query!$B$26:$D$29</definedName>
    <definedName name="Consulting1CockpitDataSource" localSheetId="8">[105]Consulting1Query!$B$26:$D$29</definedName>
    <definedName name="Consulting1CockpitDataSource">#REF!</definedName>
    <definedName name="cont_var" localSheetId="9">'[46]Misc Calcs'!$B$515:$M$515</definedName>
    <definedName name="cont_var" localSheetId="10">'[46]Misc Calcs'!$B$515:$M$515</definedName>
    <definedName name="cont_var" localSheetId="11">'[46]Misc Calcs'!$B$515:$M$515</definedName>
    <definedName name="cont_var" localSheetId="8">'[46]Misc Calcs'!$B$515:$M$515</definedName>
    <definedName name="cont_var">#REF!</definedName>
    <definedName name="CONTR.__RISK_SHARING_PARTNERS____Rev" localSheetId="9">[44]PROJECTION!#REF!</definedName>
    <definedName name="CONTR.__RISK_SHARING_PARTNERS____Rev" localSheetId="10">[44]PROJECTION!#REF!</definedName>
    <definedName name="CONTR.__RISK_SHARING_PARTNERS____Rev" localSheetId="11">[44]PROJECTION!#REF!</definedName>
    <definedName name="CONTR.__RISK_SHARING_PARTNERS____Rev" localSheetId="8">[44]PROJECTION!#REF!</definedName>
    <definedName name="CONTR.__RISK_SHARING_PARTNERS____Rev">#REF!</definedName>
    <definedName name="Contract_ID" localSheetId="9">#REF!</definedName>
    <definedName name="Contract_ID" localSheetId="16">#REF!</definedName>
    <definedName name="Contract_ID" localSheetId="7">#REF!</definedName>
    <definedName name="Contract_ID" localSheetId="6">#REF!</definedName>
    <definedName name="Contract_ID">#REF!</definedName>
    <definedName name="Contribution_from_Risk_Sharing_Partners" localSheetId="9">[44]PROJECTION!#REF!</definedName>
    <definedName name="Contribution_from_Risk_Sharing_Partners" localSheetId="10">[44]PROJECTION!#REF!</definedName>
    <definedName name="Contribution_from_Risk_Sharing_Partners" localSheetId="11">[44]PROJECTION!#REF!</definedName>
    <definedName name="Contribution_from_Risk_Sharing_Partners" localSheetId="8">[44]PROJECTION!#REF!</definedName>
    <definedName name="Contribution_from_Risk_Sharing_Partners">#REF!</definedName>
    <definedName name="convdebtrate">#REF!</definedName>
    <definedName name="convdebtshares">#REF!</definedName>
    <definedName name="ConversionToggle" localSheetId="9">[35]ValuationT!#REF!</definedName>
    <definedName name="ConversionToggle">#REF!</definedName>
    <definedName name="ConvertibleDebtShares1" localSheetId="9">[35]ValuationT!#REF!</definedName>
    <definedName name="ConvertibleDebtShares1">#REF!</definedName>
    <definedName name="ConvertibleDebtShares2" localSheetId="9">[35]ValuationT!#REF!</definedName>
    <definedName name="ConvertibleDebtShares2">#REF!</definedName>
    <definedName name="ConvertibleDebtShares3" localSheetId="9">[35]ValuationT!#REF!</definedName>
    <definedName name="ConvertibleDebtShares3">#REF!</definedName>
    <definedName name="ConvertibleDebtShares4" localSheetId="9">[35]ValuationT!#REF!</definedName>
    <definedName name="ConvertibleDebtShares4">#REF!</definedName>
    <definedName name="ConvertiblePreferredBookValue">'[79]V-Data'!#REF!</definedName>
    <definedName name="ConvertiblePreferredShares1" localSheetId="9">[35]ValuationT!#REF!</definedName>
    <definedName name="ConvertiblePreferredShares1">#REF!</definedName>
    <definedName name="ConvertiblePreferredShares2" localSheetId="9">[35]ValuationT!#REF!</definedName>
    <definedName name="ConvertiblePreferredShares2">#REF!</definedName>
    <definedName name="convprefrate">#REF!</definedName>
    <definedName name="convprefshares">#REF!</definedName>
    <definedName name="convpricedebt">#REF!</definedName>
    <definedName name="convpricepref">#REF!</definedName>
    <definedName name="CopyArea">#REF!</definedName>
    <definedName name="CopyofB2K_VIEW1" localSheetId="9">'[73]Plan - 2009 fr Prophix'!#REF!</definedName>
    <definedName name="CopyofB2K_VIEW1" localSheetId="10">'[73]Plan - 2009 fr Prophix'!#REF!</definedName>
    <definedName name="CopyofB2K_VIEW1" localSheetId="7">#REF!</definedName>
    <definedName name="CopyofB2K_VIEW1" localSheetId="6">#REF!</definedName>
    <definedName name="CopyofB2K_VIEW1" localSheetId="11">'[73]Plan - 2009 fr Prophix'!#REF!</definedName>
    <definedName name="CopyofB2K_VIEW1" localSheetId="8">'[73]Plan - 2009 fr Prophix'!#REF!</definedName>
    <definedName name="CopyofB2K_VIEW1">#REF!</definedName>
    <definedName name="corigin_type_cd">#N/A</definedName>
    <definedName name="CORPE00">#REF!</definedName>
    <definedName name="CORPE00PF">#REF!</definedName>
    <definedName name="CORPE01">#REF!</definedName>
    <definedName name="CORPE02">#REF!</definedName>
    <definedName name="CORPE98">#REF!</definedName>
    <definedName name="CORPE99">#REF!</definedName>
    <definedName name="CORPORATE" localSheetId="9">'[53]Master Control'!$H$40</definedName>
    <definedName name="CORPORATE" localSheetId="10">'[53]Master Control'!$H$40</definedName>
    <definedName name="CORPORATE" localSheetId="11">'[53]Master Control'!$H$40</definedName>
    <definedName name="CORPORATE" localSheetId="8">'[53]Master Control'!$H$40</definedName>
    <definedName name="CORPORATE">#REF!</definedName>
    <definedName name="Corporate_Value" localSheetId="9">[44]PROJECTION!#REF!</definedName>
    <definedName name="Corporate_Value" localSheetId="10">[44]PROJECTION!#REF!</definedName>
    <definedName name="Corporate_Value" localSheetId="11">[44]PROJECTION!#REF!</definedName>
    <definedName name="Corporate_Value" localSheetId="8">[44]PROJECTION!#REF!</definedName>
    <definedName name="Corporate_Value">#REF!</definedName>
    <definedName name="Corticoid00">[29]Products!#REF!</definedName>
    <definedName name="Corticoid01">[29]Products!#REF!</definedName>
    <definedName name="Corticoid02">[29]Products!#REF!</definedName>
    <definedName name="Corticoid03">[29]Products!#REF!</definedName>
    <definedName name="Corticoid04">[29]Products!#REF!</definedName>
    <definedName name="Corticoid05">[29]Products!#REF!</definedName>
    <definedName name="Corticoid97">[29]Products!#REF!</definedName>
    <definedName name="Corticoid98">[29]Products!#REF!</definedName>
    <definedName name="Corticoid99">[29]Products!#REF!</definedName>
    <definedName name="CoSelectorOutputs">#N/A</definedName>
    <definedName name="cost" localSheetId="9">[46]Costs!$B$2</definedName>
    <definedName name="cost" localSheetId="10">[46]Costs!$B$2</definedName>
    <definedName name="cost" localSheetId="11">[46]Costs!$B$2</definedName>
    <definedName name="cost" localSheetId="8">[46]Costs!$B$2</definedName>
    <definedName name="cost">#REF!</definedName>
    <definedName name="Cost_Assumption_Answer" localSheetId="9">[44]PROJECTION!#REF!</definedName>
    <definedName name="Cost_Assumption_Answer" localSheetId="10">[44]PROJECTION!#REF!</definedName>
    <definedName name="Cost_Assumption_Answer" localSheetId="11">[44]PROJECTION!#REF!</definedName>
    <definedName name="Cost_Assumption_Answer" localSheetId="8">[44]PROJECTION!#REF!</definedName>
    <definedName name="Cost_Assumption_Answer">#REF!</definedName>
    <definedName name="cost_cont" localSheetId="9">'[46]Costs Cont'!$B$2</definedName>
    <definedName name="cost_cont" localSheetId="10">'[46]Costs Cont'!$B$2</definedName>
    <definedName name="cost_cont" localSheetId="11">'[46]Costs Cont'!$B$2</definedName>
    <definedName name="cost_cont" localSheetId="8">'[46]Costs Cont'!$B$2</definedName>
    <definedName name="cost_cont">#REF!</definedName>
    <definedName name="cost_cont_prt" localSheetId="9">'[46]Costs Cont'!$B$2:$P$48</definedName>
    <definedName name="cost_cont_prt" localSheetId="10">'[46]Costs Cont'!$B$2:$P$48</definedName>
    <definedName name="cost_cont_prt" localSheetId="11">'[46]Costs Cont'!$B$2:$P$48</definedName>
    <definedName name="cost_cont_prt" localSheetId="8">'[46]Costs Cont'!$B$2:$P$48</definedName>
    <definedName name="cost_cont_prt">#REF!</definedName>
    <definedName name="COST_OF_EQUIP._AND_MATERIAL____of_Rev" localSheetId="9">[44]PROJECTION!#REF!</definedName>
    <definedName name="COST_OF_EQUIP._AND_MATERIAL____of_Rev" localSheetId="10">[44]PROJECTION!#REF!</definedName>
    <definedName name="COST_OF_EQUIP._AND_MATERIAL____of_Rev" localSheetId="11">[44]PROJECTION!#REF!</definedName>
    <definedName name="COST_OF_EQUIP._AND_MATERIAL____of_Rev" localSheetId="8">[44]PROJECTION!#REF!</definedName>
    <definedName name="COST_OF_EQUIP._AND_MATERIAL____of_Rev">#REF!</definedName>
    <definedName name="Cost_of_Equipments_and_Material__in_US" localSheetId="9">[44]PROJECTION!#REF!</definedName>
    <definedName name="Cost_of_Equipments_and_Material__in_US" localSheetId="10">[44]PROJECTION!#REF!</definedName>
    <definedName name="Cost_of_Equipments_and_Material__in_US" localSheetId="11">[44]PROJECTION!#REF!</definedName>
    <definedName name="Cost_of_Equipments_and_Material__in_US" localSheetId="8">[44]PROJECTION!#REF!</definedName>
    <definedName name="Cost_of_Equipments_and_Material__in_US">#REF!</definedName>
    <definedName name="COST_OF_EQUITY" localSheetId="9">[44]PROJECTION!#REF!</definedName>
    <definedName name="COST_OF_EQUITY" localSheetId="10">[44]PROJECTION!#REF!</definedName>
    <definedName name="COST_OF_EQUITY" localSheetId="11">[44]PROJECTION!#REF!</definedName>
    <definedName name="COST_OF_EQUITY" localSheetId="8">[44]PROJECTION!#REF!</definedName>
    <definedName name="COST_OF_EQUITY">#REF!</definedName>
    <definedName name="Cost_of_Goods_Sold" localSheetId="9">[44]PROJECTION!#REF!</definedName>
    <definedName name="Cost_of_Goods_Sold" localSheetId="10">[44]PROJECTION!#REF!</definedName>
    <definedName name="Cost_of_Goods_Sold" localSheetId="11">[44]PROJECTION!#REF!</definedName>
    <definedName name="Cost_of_Goods_Sold" localSheetId="8">[44]PROJECTION!#REF!</definedName>
    <definedName name="Cost_of_Goods_Sold">#REF!</definedName>
    <definedName name="COST_OF_GOODS_SOLD___DEPREC____of_Rev" localSheetId="9">[44]PROJECTION!#REF!</definedName>
    <definedName name="COST_OF_GOODS_SOLD___DEPREC____of_Rev" localSheetId="10">[44]PROJECTION!#REF!</definedName>
    <definedName name="COST_OF_GOODS_SOLD___DEPREC____of_Rev" localSheetId="11">[44]PROJECTION!#REF!</definedName>
    <definedName name="COST_OF_GOODS_SOLD___DEPREC____of_Rev" localSheetId="8">[44]PROJECTION!#REF!</definedName>
    <definedName name="COST_OF_GOODS_SOLD___DEPREC____of_Rev">#REF!</definedName>
    <definedName name="Cost_of_Sales">#REF!</definedName>
    <definedName name="Cost_of_sales_net_of_D_A" localSheetId="9">[42]Data_Download!$C$103:$AU$103</definedName>
    <definedName name="Cost_of_sales_net_of_D_A" localSheetId="10">[42]Data_Download!$C$103:$AU$103</definedName>
    <definedName name="Cost_of_sales_net_of_D_A" localSheetId="11">[42]Data_Download!$C$103:$AU$103</definedName>
    <definedName name="Cost_of_sales_net_of_D_A" localSheetId="8">[42]Data_Download!$C$103:$AU$103</definedName>
    <definedName name="Cost_of_sales_net_of_D_A">#REF!</definedName>
    <definedName name="cost_prt" localSheetId="9">[46]Costs!$B$2:$P$48</definedName>
    <definedName name="cost_prt" localSheetId="10">[46]Costs!$B$2:$P$48</definedName>
    <definedName name="cost_prt" localSheetId="11">[46]Costs!$B$2:$P$48</definedName>
    <definedName name="cost_prt" localSheetId="8">[46]Costs!$B$2:$P$48</definedName>
    <definedName name="cost_prt">#REF!</definedName>
    <definedName name="cost_resp" localSheetId="9">'[46]Costs by Resp'!$B$2</definedName>
    <definedName name="cost_resp" localSheetId="10">'[46]Costs by Resp'!$B$2</definedName>
    <definedName name="cost_resp" localSheetId="11">'[46]Costs by Resp'!$B$2</definedName>
    <definedName name="cost_resp" localSheetId="8">'[46]Costs by Resp'!$B$2</definedName>
    <definedName name="cost_resp">#REF!</definedName>
    <definedName name="cost_resp_prt" localSheetId="9">'[46]Costs by Resp'!$A$1:$Q$48</definedName>
    <definedName name="cost_resp_prt" localSheetId="10">'[46]Costs by Resp'!$A$1:$Q$48</definedName>
    <definedName name="cost_resp_prt" localSheetId="11">'[46]Costs by Resp'!$A$1:$Q$48</definedName>
    <definedName name="cost_resp_prt" localSheetId="8">'[46]Costs by Resp'!$A$1:$Q$48</definedName>
    <definedName name="cost_resp_prt">#REF!</definedName>
    <definedName name="CostBot5" localSheetId="9">#REF!</definedName>
    <definedName name="CostBot5" localSheetId="16">#REF!</definedName>
    <definedName name="CostBot5" localSheetId="7">#REF!</definedName>
    <definedName name="CostBot5" localSheetId="6">#REF!</definedName>
    <definedName name="CostBot5">#REF!</definedName>
    <definedName name="CostBot6" localSheetId="9">#REF!</definedName>
    <definedName name="CostBot6" localSheetId="16">#REF!</definedName>
    <definedName name="CostBot6" localSheetId="7">#REF!</definedName>
    <definedName name="CostBot6" localSheetId="6">#REF!</definedName>
    <definedName name="CostBot6">#REF!</definedName>
    <definedName name="CostBot7" localSheetId="9">#REF!</definedName>
    <definedName name="CostBot7" localSheetId="16">#REF!</definedName>
    <definedName name="CostBot7" localSheetId="7">#REF!</definedName>
    <definedName name="CostBot7" localSheetId="6">#REF!</definedName>
    <definedName name="CostBot7">#REF!</definedName>
    <definedName name="COSTOFDEBT">#REF!</definedName>
    <definedName name="CostTop6" localSheetId="9">#REF!</definedName>
    <definedName name="CostTop6" localSheetId="7">#REF!</definedName>
    <definedName name="CostTop6" localSheetId="6">#REF!</definedName>
    <definedName name="CostTop6">#REF!</definedName>
    <definedName name="CostTop7" localSheetId="9">#REF!</definedName>
    <definedName name="CostTop7" localSheetId="7">#REF!</definedName>
    <definedName name="CostTop7" localSheetId="6">#REF!</definedName>
    <definedName name="CostTop7">#REF!</definedName>
    <definedName name="countc">[106]BS!#REF!</definedName>
    <definedName name="countd">#REF!</definedName>
    <definedName name="cover" localSheetId="9">[46]Cover!$B$1</definedName>
    <definedName name="cover" localSheetId="10">[46]Cover!$B$1</definedName>
    <definedName name="cover" localSheetId="11">[46]Cover!$B$1</definedName>
    <definedName name="cover" localSheetId="8">[46]Cover!$B$1</definedName>
    <definedName name="cover">#REF!</definedName>
    <definedName name="cover_prt" localSheetId="9">[46]Cover!$B$1:$P$48</definedName>
    <definedName name="cover_prt" localSheetId="10">[46]Cover!$B$1:$P$48</definedName>
    <definedName name="cover_prt" localSheetId="11">[46]Cover!$B$1:$P$48</definedName>
    <definedName name="cover_prt" localSheetId="8">[46]Cover!$B$1:$P$48</definedName>
    <definedName name="cover_prt">#REF!</definedName>
    <definedName name="cox" localSheetId="9" hidden="1">{#N/A,#N/A,FALSE,"Time Warner";#N/A,#N/A,FALSE,"Entertainment Group";#N/A,#N/A,FALSE,"EBITDA";#N/A,#N/A,FALSE,"Notes"}</definedName>
    <definedName name="cox" hidden="1">{#N/A,#N/A,FALSE,"Time Warner";#N/A,#N/A,FALSE,"Entertainment Group";#N/A,#N/A,FALSE,"EBITDA";#N/A,#N/A,FALSE,"Notes"}</definedName>
    <definedName name="COYNUMBER" localSheetId="9">'[102]Cover Sheet'!$D$12</definedName>
    <definedName name="COYNUMBER" localSheetId="10">'[102]Cover Sheet'!$D$12</definedName>
    <definedName name="COYNUMBER" localSheetId="11">'[102]Cover Sheet'!$D$12</definedName>
    <definedName name="COYNUMBER" localSheetId="8">'[102]Cover Sheet'!$D$12</definedName>
    <definedName name="COYNUMBER">#REF!</definedName>
    <definedName name="CPMF" localSheetId="9">[44]PROJECTION!#REF!</definedName>
    <definedName name="CPMF" localSheetId="10">[44]PROJECTION!#REF!</definedName>
    <definedName name="CPMF" localSheetId="11">[44]PROJECTION!#REF!</definedName>
    <definedName name="CPMF" localSheetId="8">[44]PROJECTION!#REF!</definedName>
    <definedName name="CPMF">#REF!</definedName>
    <definedName name="CPMF____of_Rev" localSheetId="9">[44]PROJECTION!#REF!</definedName>
    <definedName name="CPMF____of_Rev" localSheetId="10">[44]PROJECTION!#REF!</definedName>
    <definedName name="CPMF____of_Rev" localSheetId="11">[44]PROJECTION!#REF!</definedName>
    <definedName name="CPMF____of_Rev" localSheetId="8">[44]PROJECTION!#REF!</definedName>
    <definedName name="CPMF____of_Rev">#REF!</definedName>
    <definedName name="credit" localSheetId="9">[107]Control!$G$22</definedName>
    <definedName name="credit" localSheetId="10">[107]Control!$G$22</definedName>
    <definedName name="credit" localSheetId="11">[107]Control!$G$22</definedName>
    <definedName name="credit" localSheetId="8">[107]Control!$G$22</definedName>
    <definedName name="credit">#REF!</definedName>
    <definedName name="credit_stats" localSheetId="9">[108]Model!#REF!</definedName>
    <definedName name="credit_stats">#REF!</definedName>
    <definedName name="_xlnm.Criteria" localSheetId="9">[6]Amgen!#REF!</definedName>
    <definedName name="_xlnm.Criteria" localSheetId="10">[6]Amgen!#REF!</definedName>
    <definedName name="_xlnm.Criteria" localSheetId="11">[6]Amgen!#REF!</definedName>
    <definedName name="_xlnm.Criteria" localSheetId="8">[6]Amgen!#REF!</definedName>
    <definedName name="_xlnm.Criteria">#REF!</definedName>
    <definedName name="Criteria1">#REF!</definedName>
    <definedName name="CRO_Comps">#REF!</definedName>
    <definedName name="csh_flw" localSheetId="9">'[46]Cash Flow'!$B$2</definedName>
    <definedName name="csh_flw" localSheetId="10">'[46]Cash Flow'!$B$2</definedName>
    <definedName name="csh_flw" localSheetId="11">'[46]Cash Flow'!$B$2</definedName>
    <definedName name="csh_flw" localSheetId="8">'[46]Cash Flow'!$B$2</definedName>
    <definedName name="csh_flw">#REF!</definedName>
    <definedName name="csh_flw_prt" localSheetId="9">'[46]Cash Flow'!$B$2:$P$48</definedName>
    <definedName name="csh_flw_prt" localSheetId="10">'[46]Cash Flow'!$B$2:$P$48</definedName>
    <definedName name="csh_flw_prt" localSheetId="11">'[46]Cash Flow'!$B$2:$P$48</definedName>
    <definedName name="csh_flw_prt" localSheetId="8">'[46]Cash Flow'!$B$2:$P$48</definedName>
    <definedName name="csh_flw_prt">#REF!</definedName>
    <definedName name="csh_ucst_cath_act" localSheetId="9">'[46]Calcs - Act &amp; F''cast'!$C$543:$T$543</definedName>
    <definedName name="csh_ucst_cath_act" localSheetId="10">'[46]Calcs - Act &amp; F''cast'!$C$543:$T$543</definedName>
    <definedName name="csh_ucst_cath_act" localSheetId="11">'[46]Calcs - Act &amp; F''cast'!$C$543:$T$543</definedName>
    <definedName name="csh_ucst_cath_act" localSheetId="8">'[46]Calcs - Act &amp; F''cast'!$C$543:$T$543</definedName>
    <definedName name="csh_ucst_cath_act">#REF!</definedName>
    <definedName name="csh_ucst_cath_act_ytd" localSheetId="9">'[46]Calcs - Act &amp; F''cast'!$C$668:$T$668</definedName>
    <definedName name="csh_ucst_cath_act_ytd" localSheetId="10">'[46]Calcs - Act &amp; F''cast'!$C$668:$T$668</definedName>
    <definedName name="csh_ucst_cath_act_ytd" localSheetId="11">'[46]Calcs - Act &amp; F''cast'!$C$668:$T$668</definedName>
    <definedName name="csh_ucst_cath_act_ytd" localSheetId="8">'[46]Calcs - Act &amp; F''cast'!$C$668:$T$668</definedName>
    <definedName name="csh_ucst_cath_act_ytd">#REF!</definedName>
    <definedName name="csh_ucst_cath_bud" localSheetId="9">'[46]Calcs - Budget'!$C$543:$T$543</definedName>
    <definedName name="csh_ucst_cath_bud" localSheetId="10">'[46]Calcs - Budget'!$C$543:$T$543</definedName>
    <definedName name="csh_ucst_cath_bud" localSheetId="11">'[46]Calcs - Budget'!$C$543:$T$543</definedName>
    <definedName name="csh_ucst_cath_bud" localSheetId="8">'[46]Calcs - Budget'!$C$543:$T$543</definedName>
    <definedName name="csh_ucst_cath_bud">#REF!</definedName>
    <definedName name="csh_ucst_cath_bud_ytd" localSheetId="9">'[46]Calcs - Budget'!$C$668:$T$668</definedName>
    <definedName name="csh_ucst_cath_bud_ytd" localSheetId="10">'[46]Calcs - Budget'!$C$668:$T$668</definedName>
    <definedName name="csh_ucst_cath_bud_ytd" localSheetId="11">'[46]Calcs - Budget'!$C$668:$T$668</definedName>
    <definedName name="csh_ucst_cath_bud_ytd" localSheetId="8">'[46]Calcs - Budget'!$C$668:$T$668</definedName>
    <definedName name="csh_ucst_cath_bud_ytd">#REF!</definedName>
    <definedName name="csh_ucst_cath_hf" localSheetId="9">'[46]Inputs - Hist &amp; Future'!$C$501:$T$501</definedName>
    <definedName name="csh_ucst_cath_hf" localSheetId="10">'[46]Inputs - Hist &amp; Future'!$C$501:$T$501</definedName>
    <definedName name="csh_ucst_cath_hf" localSheetId="11">'[46]Inputs - Hist &amp; Future'!$C$501:$T$501</definedName>
    <definedName name="csh_ucst_cath_hf" localSheetId="8">'[46]Inputs - Hist &amp; Future'!$C$501:$T$501</definedName>
    <definedName name="csh_ucst_cath_hf">#REF!</definedName>
    <definedName name="csh_ucst_fil_act" localSheetId="9">'[46]Calcs - Act &amp; F''cast'!$C$540:$T$540</definedName>
    <definedName name="csh_ucst_fil_act" localSheetId="10">'[46]Calcs - Act &amp; F''cast'!$C$540:$T$540</definedName>
    <definedName name="csh_ucst_fil_act" localSheetId="11">'[46]Calcs - Act &amp; F''cast'!$C$540:$T$540</definedName>
    <definedName name="csh_ucst_fil_act" localSheetId="8">'[46]Calcs - Act &amp; F''cast'!$C$540:$T$540</definedName>
    <definedName name="csh_ucst_fil_act">#REF!</definedName>
    <definedName name="csh_ucst_fil_act_ytd" localSheetId="9">'[46]Calcs - Act &amp; F''cast'!$C$665:$T$665</definedName>
    <definedName name="csh_ucst_fil_act_ytd" localSheetId="10">'[46]Calcs - Act &amp; F''cast'!$C$665:$T$665</definedName>
    <definedName name="csh_ucst_fil_act_ytd" localSheetId="11">'[46]Calcs - Act &amp; F''cast'!$C$665:$T$665</definedName>
    <definedName name="csh_ucst_fil_act_ytd" localSheetId="8">'[46]Calcs - Act &amp; F''cast'!$C$665:$T$665</definedName>
    <definedName name="csh_ucst_fil_act_ytd">#REF!</definedName>
    <definedName name="csh_ucst_fil_bud" localSheetId="9">'[46]Calcs - Budget'!$C$540:$T$540</definedName>
    <definedName name="csh_ucst_fil_bud" localSheetId="10">'[46]Calcs - Budget'!$C$540:$T$540</definedName>
    <definedName name="csh_ucst_fil_bud" localSheetId="11">'[46]Calcs - Budget'!$C$540:$T$540</definedName>
    <definedName name="csh_ucst_fil_bud" localSheetId="8">'[46]Calcs - Budget'!$C$540:$T$540</definedName>
    <definedName name="csh_ucst_fil_bud">#REF!</definedName>
    <definedName name="csh_ucst_fil_bud_ytd" localSheetId="9">'[46]Calcs - Budget'!$C$665:$T$665</definedName>
    <definedName name="csh_ucst_fil_bud_ytd" localSheetId="10">'[46]Calcs - Budget'!$C$665:$T$665</definedName>
    <definedName name="csh_ucst_fil_bud_ytd" localSheetId="11">'[46]Calcs - Budget'!$C$665:$T$665</definedName>
    <definedName name="csh_ucst_fil_bud_ytd" localSheetId="8">'[46]Calcs - Budget'!$C$665:$T$665</definedName>
    <definedName name="csh_ucst_fil_bud_ytd">#REF!</definedName>
    <definedName name="csh_ucst_fil_hf" localSheetId="9">'[46]Inputs - Hist &amp; Future'!$C$498:$T$498</definedName>
    <definedName name="csh_ucst_fil_hf" localSheetId="10">'[46]Inputs - Hist &amp; Future'!$C$498:$T$498</definedName>
    <definedName name="csh_ucst_fil_hf" localSheetId="11">'[46]Inputs - Hist &amp; Future'!$C$498:$T$498</definedName>
    <definedName name="csh_ucst_fil_hf" localSheetId="8">'[46]Inputs - Hist &amp; Future'!$C$498:$T$498</definedName>
    <definedName name="csh_ucst_fil_hf">#REF!</definedName>
    <definedName name="csh_ucst_ga_act" localSheetId="9">'[46]Calcs - Act &amp; F''cast'!$C$545:$T$545</definedName>
    <definedName name="csh_ucst_ga_act" localSheetId="10">'[46]Calcs - Act &amp; F''cast'!$C$545:$T$545</definedName>
    <definedName name="csh_ucst_ga_act" localSheetId="11">'[46]Calcs - Act &amp; F''cast'!$C$545:$T$545</definedName>
    <definedName name="csh_ucst_ga_act" localSheetId="8">'[46]Calcs - Act &amp; F''cast'!$C$545:$T$545</definedName>
    <definedName name="csh_ucst_ga_act">#REF!</definedName>
    <definedName name="csh_ucst_ga_act_ytd" localSheetId="9">'[46]Calcs - Act &amp; F''cast'!$C$670:$T$670</definedName>
    <definedName name="csh_ucst_ga_act_ytd" localSheetId="10">'[46]Calcs - Act &amp; F''cast'!$C$670:$T$670</definedName>
    <definedName name="csh_ucst_ga_act_ytd" localSheetId="11">'[46]Calcs - Act &amp; F''cast'!$C$670:$T$670</definedName>
    <definedName name="csh_ucst_ga_act_ytd" localSheetId="8">'[46]Calcs - Act &amp; F''cast'!$C$670:$T$670</definedName>
    <definedName name="csh_ucst_ga_act_ytd">#REF!</definedName>
    <definedName name="csh_ucst_ga_bud" localSheetId="9">'[46]Calcs - Budget'!$C$545:$T$545</definedName>
    <definedName name="csh_ucst_ga_bud" localSheetId="10">'[46]Calcs - Budget'!$C$545:$T$545</definedName>
    <definedName name="csh_ucst_ga_bud" localSheetId="11">'[46]Calcs - Budget'!$C$545:$T$545</definedName>
    <definedName name="csh_ucst_ga_bud" localSheetId="8">'[46]Calcs - Budget'!$C$545:$T$545</definedName>
    <definedName name="csh_ucst_ga_bud">#REF!</definedName>
    <definedName name="csh_ucst_ga_bud_ytd" localSheetId="9">'[46]Calcs - Budget'!$C$670:$T$670</definedName>
    <definedName name="csh_ucst_ga_bud_ytd" localSheetId="10">'[46]Calcs - Budget'!$C$670:$T$670</definedName>
    <definedName name="csh_ucst_ga_bud_ytd" localSheetId="11">'[46]Calcs - Budget'!$C$670:$T$670</definedName>
    <definedName name="csh_ucst_ga_bud_ytd" localSheetId="8">'[46]Calcs - Budget'!$C$670:$T$670</definedName>
    <definedName name="csh_ucst_ga_bud_ytd">#REF!</definedName>
    <definedName name="csh_ucst_ga_hf" localSheetId="9">'[46]Inputs - Hist &amp; Future'!$C$503:$T$503</definedName>
    <definedName name="csh_ucst_ga_hf" localSheetId="10">'[46]Inputs - Hist &amp; Future'!$C$503:$T$503</definedName>
    <definedName name="csh_ucst_ga_hf" localSheetId="11">'[46]Inputs - Hist &amp; Future'!$C$503:$T$503</definedName>
    <definedName name="csh_ucst_ga_hf" localSheetId="8">'[46]Inputs - Hist &amp; Future'!$C$503:$T$503</definedName>
    <definedName name="csh_ucst_ga_hf">#REF!</definedName>
    <definedName name="csh_ucst_mill_act" localSheetId="9">'[46]Calcs - Act &amp; F''cast'!$C$536:$T$536</definedName>
    <definedName name="csh_ucst_mill_act" localSheetId="10">'[46]Calcs - Act &amp; F''cast'!$C$536:$T$536</definedName>
    <definedName name="csh_ucst_mill_act" localSheetId="11">'[46]Calcs - Act &amp; F''cast'!$C$536:$T$536</definedName>
    <definedName name="csh_ucst_mill_act" localSheetId="8">'[46]Calcs - Act &amp; F''cast'!$C$536:$T$536</definedName>
    <definedName name="csh_ucst_mill_act">#REF!</definedName>
    <definedName name="csh_ucst_mill_act_ytd" localSheetId="9">'[46]Calcs - Act &amp; F''cast'!$C$661:$T$661</definedName>
    <definedName name="csh_ucst_mill_act_ytd" localSheetId="10">'[46]Calcs - Act &amp; F''cast'!$C$661:$T$661</definedName>
    <definedName name="csh_ucst_mill_act_ytd" localSheetId="11">'[46]Calcs - Act &amp; F''cast'!$C$661:$T$661</definedName>
    <definedName name="csh_ucst_mill_act_ytd" localSheetId="8">'[46]Calcs - Act &amp; F''cast'!$C$661:$T$661</definedName>
    <definedName name="csh_ucst_mill_act_ytd">#REF!</definedName>
    <definedName name="csh_ucst_mill_bud" localSheetId="9">'[46]Calcs - Budget'!$C$536:$T$536</definedName>
    <definedName name="csh_ucst_mill_bud" localSheetId="10">'[46]Calcs - Budget'!$C$536:$T$536</definedName>
    <definedName name="csh_ucst_mill_bud" localSheetId="11">'[46]Calcs - Budget'!$C$536:$T$536</definedName>
    <definedName name="csh_ucst_mill_bud" localSheetId="8">'[46]Calcs - Budget'!$C$536:$T$536</definedName>
    <definedName name="csh_ucst_mill_bud">#REF!</definedName>
    <definedName name="csh_ucst_mill_bud_ytd" localSheetId="9">'[46]Calcs - Budget'!$C$661:$T$661</definedName>
    <definedName name="csh_ucst_mill_bud_ytd" localSheetId="10">'[46]Calcs - Budget'!$C$661:$T$661</definedName>
    <definedName name="csh_ucst_mill_bud_ytd" localSheetId="11">'[46]Calcs - Budget'!$C$661:$T$661</definedName>
    <definedName name="csh_ucst_mill_bud_ytd" localSheetId="8">'[46]Calcs - Budget'!$C$661:$T$661</definedName>
    <definedName name="csh_ucst_mill_bud_ytd">#REF!</definedName>
    <definedName name="csh_ucst_mill_comb_act" localSheetId="9">'[46]Calcs - Act &amp; F''cast'!$C$547:$T$547</definedName>
    <definedName name="csh_ucst_mill_comb_act" localSheetId="10">'[46]Calcs - Act &amp; F''cast'!$C$547:$T$547</definedName>
    <definedName name="csh_ucst_mill_comb_act" localSheetId="11">'[46]Calcs - Act &amp; F''cast'!$C$547:$T$547</definedName>
    <definedName name="csh_ucst_mill_comb_act" localSheetId="8">'[46]Calcs - Act &amp; F''cast'!$C$547:$T$547</definedName>
    <definedName name="csh_ucst_mill_comb_act">#REF!</definedName>
    <definedName name="csh_ucst_mill_comb_act_ytd" localSheetId="9">'[46]Calcs - Act &amp; F''cast'!$C$672:$T$672</definedName>
    <definedName name="csh_ucst_mill_comb_act_ytd" localSheetId="10">'[46]Calcs - Act &amp; F''cast'!$C$672:$T$672</definedName>
    <definedName name="csh_ucst_mill_comb_act_ytd" localSheetId="11">'[46]Calcs - Act &amp; F''cast'!$C$672:$T$672</definedName>
    <definedName name="csh_ucst_mill_comb_act_ytd" localSheetId="8">'[46]Calcs - Act &amp; F''cast'!$C$672:$T$672</definedName>
    <definedName name="csh_ucst_mill_comb_act_ytd">#REF!</definedName>
    <definedName name="csh_ucst_mill_comb_bud" localSheetId="9">'[46]Calcs - Budget'!$C$547:$T$547</definedName>
    <definedName name="csh_ucst_mill_comb_bud" localSheetId="10">'[46]Calcs - Budget'!$C$547:$T$547</definedName>
    <definedName name="csh_ucst_mill_comb_bud" localSheetId="11">'[46]Calcs - Budget'!$C$547:$T$547</definedName>
    <definedName name="csh_ucst_mill_comb_bud" localSheetId="8">'[46]Calcs - Budget'!$C$547:$T$547</definedName>
    <definedName name="csh_ucst_mill_comb_bud">#REF!</definedName>
    <definedName name="csh_ucst_mill_comb_bud_ytd" localSheetId="9">'[46]Calcs - Budget'!$C$672:$T$672</definedName>
    <definedName name="csh_ucst_mill_comb_bud_ytd" localSheetId="10">'[46]Calcs - Budget'!$C$672:$T$672</definedName>
    <definedName name="csh_ucst_mill_comb_bud_ytd" localSheetId="11">'[46]Calcs - Budget'!$C$672:$T$672</definedName>
    <definedName name="csh_ucst_mill_comb_bud_ytd" localSheetId="8">'[46]Calcs - Budget'!$C$672:$T$672</definedName>
    <definedName name="csh_ucst_mill_comb_bud_ytd">#REF!</definedName>
    <definedName name="csh_ucst_mill_comb_hf" localSheetId="9">'[46]Inputs - Hist &amp; Future'!$C$505:$T$505</definedName>
    <definedName name="csh_ucst_mill_comb_hf" localSheetId="10">'[46]Inputs - Hist &amp; Future'!$C$505:$T$505</definedName>
    <definedName name="csh_ucst_mill_comb_hf" localSheetId="11">'[46]Inputs - Hist &amp; Future'!$C$505:$T$505</definedName>
    <definedName name="csh_ucst_mill_comb_hf" localSheetId="8">'[46]Inputs - Hist &amp; Future'!$C$505:$T$505</definedName>
    <definedName name="csh_ucst_mill_comb_hf">#REF!</definedName>
    <definedName name="csh_ucst_mill_hf" localSheetId="9">'[46]Inputs - Hist &amp; Future'!$C$494:$T$494</definedName>
    <definedName name="csh_ucst_mill_hf" localSheetId="10">'[46]Inputs - Hist &amp; Future'!$C$494:$T$494</definedName>
    <definedName name="csh_ucst_mill_hf" localSheetId="11">'[46]Inputs - Hist &amp; Future'!$C$494:$T$494</definedName>
    <definedName name="csh_ucst_mill_hf" localSheetId="8">'[46]Inputs - Hist &amp; Future'!$C$494:$T$494</definedName>
    <definedName name="csh_ucst_mill_hf">#REF!</definedName>
    <definedName name="csh_ucst_mill_ls_act" localSheetId="9">'[46]Calcs - Act &amp; F''cast'!$C$538:$T$538</definedName>
    <definedName name="csh_ucst_mill_ls_act" localSheetId="10">'[46]Calcs - Act &amp; F''cast'!$C$538:$T$538</definedName>
    <definedName name="csh_ucst_mill_ls_act" localSheetId="11">'[46]Calcs - Act &amp; F''cast'!$C$538:$T$538</definedName>
    <definedName name="csh_ucst_mill_ls_act" localSheetId="8">'[46]Calcs - Act &amp; F''cast'!$C$538:$T$538</definedName>
    <definedName name="csh_ucst_mill_ls_act">#REF!</definedName>
    <definedName name="csh_ucst_mill_ls_act_ytd" localSheetId="9">'[46]Calcs - Act &amp; F''cast'!$C$663:$T$663</definedName>
    <definedName name="csh_ucst_mill_ls_act_ytd" localSheetId="10">'[46]Calcs - Act &amp; F''cast'!$C$663:$T$663</definedName>
    <definedName name="csh_ucst_mill_ls_act_ytd" localSheetId="11">'[46]Calcs - Act &amp; F''cast'!$C$663:$T$663</definedName>
    <definedName name="csh_ucst_mill_ls_act_ytd" localSheetId="8">'[46]Calcs - Act &amp; F''cast'!$C$663:$T$663</definedName>
    <definedName name="csh_ucst_mill_ls_act_ytd">#REF!</definedName>
    <definedName name="csh_ucst_mill_ls_bud" localSheetId="9">'[46]Calcs - Budget'!$C$538:$T$538</definedName>
    <definedName name="csh_ucst_mill_ls_bud" localSheetId="10">'[46]Calcs - Budget'!$C$538:$T$538</definedName>
    <definedName name="csh_ucst_mill_ls_bud" localSheetId="11">'[46]Calcs - Budget'!$C$538:$T$538</definedName>
    <definedName name="csh_ucst_mill_ls_bud" localSheetId="8">'[46]Calcs - Budget'!$C$538:$T$538</definedName>
    <definedName name="csh_ucst_mill_ls_bud">#REF!</definedName>
    <definedName name="csh_ucst_mill_ls_bud_ytd" localSheetId="9">'[46]Calcs - Budget'!$C$663:$T$663</definedName>
    <definedName name="csh_ucst_mill_ls_bud_ytd" localSheetId="10">'[46]Calcs - Budget'!$C$663:$T$663</definedName>
    <definedName name="csh_ucst_mill_ls_bud_ytd" localSheetId="11">'[46]Calcs - Budget'!$C$663:$T$663</definedName>
    <definedName name="csh_ucst_mill_ls_bud_ytd" localSheetId="8">'[46]Calcs - Budget'!$C$663:$T$663</definedName>
    <definedName name="csh_ucst_mill_ls_bud_ytd">#REF!</definedName>
    <definedName name="csh_ucst_mill_ls_hf" localSheetId="9">'[46]Inputs - Hist &amp; Future'!$C$496:$T$496</definedName>
    <definedName name="csh_ucst_mill_ls_hf" localSheetId="10">'[46]Inputs - Hist &amp; Future'!$C$496:$T$496</definedName>
    <definedName name="csh_ucst_mill_ls_hf" localSheetId="11">'[46]Inputs - Hist &amp; Future'!$C$496:$T$496</definedName>
    <definedName name="csh_ucst_mill_ls_hf" localSheetId="8">'[46]Inputs - Hist &amp; Future'!$C$496:$T$496</definedName>
    <definedName name="csh_ucst_mill_ls_hf">#REF!</definedName>
    <definedName name="csh_ucst_mine_act" localSheetId="9">'[46]Calcs - Act &amp; F''cast'!$C$534:$T$534</definedName>
    <definedName name="csh_ucst_mine_act" localSheetId="10">'[46]Calcs - Act &amp; F''cast'!$C$534:$T$534</definedName>
    <definedName name="csh_ucst_mine_act" localSheetId="11">'[46]Calcs - Act &amp; F''cast'!$C$534:$T$534</definedName>
    <definedName name="csh_ucst_mine_act" localSheetId="8">'[46]Calcs - Act &amp; F''cast'!$C$534:$T$534</definedName>
    <definedName name="csh_ucst_mine_act">#REF!</definedName>
    <definedName name="csh_ucst_mine_act_ytd" localSheetId="9">'[46]Calcs - Act &amp; F''cast'!$C$659:$T$659</definedName>
    <definedName name="csh_ucst_mine_act_ytd" localSheetId="10">'[46]Calcs - Act &amp; F''cast'!$C$659:$T$659</definedName>
    <definedName name="csh_ucst_mine_act_ytd" localSheetId="11">'[46]Calcs - Act &amp; F''cast'!$C$659:$T$659</definedName>
    <definedName name="csh_ucst_mine_act_ytd" localSheetId="8">'[46]Calcs - Act &amp; F''cast'!$C$659:$T$659</definedName>
    <definedName name="csh_ucst_mine_act_ytd">#REF!</definedName>
    <definedName name="csh_ucst_mine_bud" localSheetId="9">'[46]Calcs - Budget'!$C$534:$T$534</definedName>
    <definedName name="csh_ucst_mine_bud" localSheetId="10">'[46]Calcs - Budget'!$C$534:$T$534</definedName>
    <definedName name="csh_ucst_mine_bud" localSheetId="11">'[46]Calcs - Budget'!$C$534:$T$534</definedName>
    <definedName name="csh_ucst_mine_bud" localSheetId="8">'[46]Calcs - Budget'!$C$534:$T$534</definedName>
    <definedName name="csh_ucst_mine_bud">#REF!</definedName>
    <definedName name="csh_ucst_mine_bud_ytd" localSheetId="9">'[46]Calcs - Budget'!$C$659:$T$659</definedName>
    <definedName name="csh_ucst_mine_bud_ytd" localSheetId="10">'[46]Calcs - Budget'!$C$659:$T$659</definedName>
    <definedName name="csh_ucst_mine_bud_ytd" localSheetId="11">'[46]Calcs - Budget'!$C$659:$T$659</definedName>
    <definedName name="csh_ucst_mine_bud_ytd" localSheetId="8">'[46]Calcs - Budget'!$C$659:$T$659</definedName>
    <definedName name="csh_ucst_mine_bud_ytd">#REF!</definedName>
    <definedName name="csh_ucst_mine_hf" localSheetId="9">'[46]Inputs - Hist &amp; Future'!$C$492:$T$492</definedName>
    <definedName name="csh_ucst_mine_hf" localSheetId="10">'[46]Inputs - Hist &amp; Future'!$C$492:$T$492</definedName>
    <definedName name="csh_ucst_mine_hf" localSheetId="11">'[46]Inputs - Hist &amp; Future'!$C$492:$T$492</definedName>
    <definedName name="csh_ucst_mine_hf" localSheetId="8">'[46]Inputs - Hist &amp; Future'!$C$492:$T$492</definedName>
    <definedName name="csh_ucst_mine_hf">#REF!</definedName>
    <definedName name="csh_ucst_prt_act" localSheetId="9">'[46]Calcs - Act &amp; F''cast'!$C$542:$T$542</definedName>
    <definedName name="csh_ucst_prt_act" localSheetId="10">'[46]Calcs - Act &amp; F''cast'!$C$542:$T$542</definedName>
    <definedName name="csh_ucst_prt_act" localSheetId="11">'[46]Calcs - Act &amp; F''cast'!$C$542:$T$542</definedName>
    <definedName name="csh_ucst_prt_act" localSheetId="8">'[46]Calcs - Act &amp; F''cast'!$C$542:$T$542</definedName>
    <definedName name="csh_ucst_prt_act">#REF!</definedName>
    <definedName name="csh_ucst_prt_act_ytd" localSheetId="9">'[46]Calcs - Act &amp; F''cast'!$C$667:$T$667</definedName>
    <definedName name="csh_ucst_prt_act_ytd" localSheetId="10">'[46]Calcs - Act &amp; F''cast'!$C$667:$T$667</definedName>
    <definedName name="csh_ucst_prt_act_ytd" localSheetId="11">'[46]Calcs - Act &amp; F''cast'!$C$667:$T$667</definedName>
    <definedName name="csh_ucst_prt_act_ytd" localSheetId="8">'[46]Calcs - Act &amp; F''cast'!$C$667:$T$667</definedName>
    <definedName name="csh_ucst_prt_act_ytd">#REF!</definedName>
    <definedName name="csh_ucst_prt_bud" localSheetId="9">'[46]Calcs - Budget'!$C$542:$T$542</definedName>
    <definedName name="csh_ucst_prt_bud" localSheetId="10">'[46]Calcs - Budget'!$C$542:$T$542</definedName>
    <definedName name="csh_ucst_prt_bud" localSheetId="11">'[46]Calcs - Budget'!$C$542:$T$542</definedName>
    <definedName name="csh_ucst_prt_bud" localSheetId="8">'[46]Calcs - Budget'!$C$542:$T$542</definedName>
    <definedName name="csh_ucst_prt_bud">#REF!</definedName>
    <definedName name="csh_ucst_prt_bud_ytd" localSheetId="9">'[46]Calcs - Budget'!$C$667:$T$667</definedName>
    <definedName name="csh_ucst_prt_bud_ytd" localSheetId="10">'[46]Calcs - Budget'!$C$667:$T$667</definedName>
    <definedName name="csh_ucst_prt_bud_ytd" localSheetId="11">'[46]Calcs - Budget'!$C$667:$T$667</definedName>
    <definedName name="csh_ucst_prt_bud_ytd" localSheetId="8">'[46]Calcs - Budget'!$C$667:$T$667</definedName>
    <definedName name="csh_ucst_prt_bud_ytd">#REF!</definedName>
    <definedName name="csh_ucst_prt_hf" localSheetId="9">'[46]Inputs - Hist &amp; Future'!$C$500:$T$500</definedName>
    <definedName name="csh_ucst_prt_hf" localSheetId="10">'[46]Inputs - Hist &amp; Future'!$C$500:$T$500</definedName>
    <definedName name="csh_ucst_prt_hf" localSheetId="11">'[46]Inputs - Hist &amp; Future'!$C$500:$T$500</definedName>
    <definedName name="csh_ucst_prt_hf" localSheetId="8">'[46]Inputs - Hist &amp; Future'!$C$500:$T$500</definedName>
    <definedName name="csh_ucst_prt_hf">#REF!</definedName>
    <definedName name="cst_area_vpo_act" localSheetId="9">'[46]Calcs - Act &amp; F''cast'!$C$550:$T$550</definedName>
    <definedName name="cst_area_vpo_act" localSheetId="10">'[46]Calcs - Act &amp; F''cast'!$C$550:$T$550</definedName>
    <definedName name="cst_area_vpo_act" localSheetId="11">'[46]Calcs - Act &amp; F''cast'!$C$550:$T$550</definedName>
    <definedName name="cst_area_vpo_act" localSheetId="8">'[46]Calcs - Act &amp; F''cast'!$C$550:$T$550</definedName>
    <definedName name="cst_area_vpo_act">#REF!</definedName>
    <definedName name="cst_area_vpo_act_ytd" localSheetId="9">'[46]Calcs - Act &amp; F''cast'!$C$675:$T$675</definedName>
    <definedName name="cst_area_vpo_act_ytd" localSheetId="10">'[46]Calcs - Act &amp; F''cast'!$C$675:$T$675</definedName>
    <definedName name="cst_area_vpo_act_ytd" localSheetId="11">'[46]Calcs - Act &amp; F''cast'!$C$675:$T$675</definedName>
    <definedName name="cst_area_vpo_act_ytd" localSheetId="8">'[46]Calcs - Act &amp; F''cast'!$C$675:$T$675</definedName>
    <definedName name="cst_area_vpo_act_ytd">#REF!</definedName>
    <definedName name="cst_area_vpo_bud" localSheetId="9">'[46]Calcs - Budget'!$C$550:$T$550</definedName>
    <definedName name="cst_area_vpo_bud" localSheetId="10">'[46]Calcs - Budget'!$C$550:$T$550</definedName>
    <definedName name="cst_area_vpo_bud" localSheetId="11">'[46]Calcs - Budget'!$C$550:$T$550</definedName>
    <definedName name="cst_area_vpo_bud" localSheetId="8">'[46]Calcs - Budget'!$C$550:$T$550</definedName>
    <definedName name="cst_area_vpo_bud">#REF!</definedName>
    <definedName name="cst_area_vpo_bud_ytd" localSheetId="9">'[46]Calcs - Budget'!$C$675:$T$675</definedName>
    <definedName name="cst_area_vpo_bud_ytd" localSheetId="10">'[46]Calcs - Budget'!$C$675:$T$675</definedName>
    <definedName name="cst_area_vpo_bud_ytd" localSheetId="11">'[46]Calcs - Budget'!$C$675:$T$675</definedName>
    <definedName name="cst_area_vpo_bud_ytd" localSheetId="8">'[46]Calcs - Budget'!$C$675:$T$675</definedName>
    <definedName name="cst_area_vpo_bud_ytd">#REF!</definedName>
    <definedName name="cst_area_vpo_hf" localSheetId="9">'[46]Inputs - Hist &amp; Future'!$C$508:$T$508</definedName>
    <definedName name="cst_area_vpo_hf" localSheetId="10">'[46]Inputs - Hist &amp; Future'!$C$508:$T$508</definedName>
    <definedName name="cst_area_vpo_hf" localSheetId="11">'[46]Inputs - Hist &amp; Future'!$C$508:$T$508</definedName>
    <definedName name="cst_area_vpo_hf" localSheetId="8">'[46]Inputs - Hist &amp; Future'!$C$508:$T$508</definedName>
    <definedName name="cst_area_vpo_hf">#REF!</definedName>
    <definedName name="cst_bits_act" localSheetId="9">'[46]Inputs - Act &amp; F''cast'!$C$206:$T$206</definedName>
    <definedName name="cst_bits_act" localSheetId="10">'[46]Inputs - Act &amp; F''cast'!$C$206:$T$206</definedName>
    <definedName name="cst_bits_act" localSheetId="11">'[46]Inputs - Act &amp; F''cast'!$C$206:$T$206</definedName>
    <definedName name="cst_bits_act" localSheetId="8">'[46]Inputs - Act &amp; F''cast'!$C$206:$T$206</definedName>
    <definedName name="cst_bits_act">#REF!</definedName>
    <definedName name="cst_bits_act_ytd" localSheetId="9">'[46]Calcs - Act &amp; F''cast'!$C$206:$T$206</definedName>
    <definedName name="cst_bits_act_ytd" localSheetId="10">'[46]Calcs - Act &amp; F''cast'!$C$206:$T$206</definedName>
    <definedName name="cst_bits_act_ytd" localSheetId="11">'[46]Calcs - Act &amp; F''cast'!$C$206:$T$206</definedName>
    <definedName name="cst_bits_act_ytd" localSheetId="8">'[46]Calcs - Act &amp; F''cast'!$C$206:$T$206</definedName>
    <definedName name="cst_bits_act_ytd">#REF!</definedName>
    <definedName name="cst_bits_bud" localSheetId="9">'[46]Inputs - Budget'!$C$206:$T$206</definedName>
    <definedName name="cst_bits_bud" localSheetId="10">'[46]Inputs - Budget'!$C$206:$T$206</definedName>
    <definedName name="cst_bits_bud" localSheetId="11">'[46]Inputs - Budget'!$C$206:$T$206</definedName>
    <definedName name="cst_bits_bud" localSheetId="8">'[46]Inputs - Budget'!$C$206:$T$206</definedName>
    <definedName name="cst_bits_bud">#REF!</definedName>
    <definedName name="cst_bits_bud_ytd" localSheetId="9">'[46]Calcs - Budget'!$C$206:$T$206</definedName>
    <definedName name="cst_bits_bud_ytd" localSheetId="10">'[46]Calcs - Budget'!$C$206:$T$206</definedName>
    <definedName name="cst_bits_bud_ytd" localSheetId="11">'[46]Calcs - Budget'!$C$206:$T$206</definedName>
    <definedName name="cst_bits_bud_ytd" localSheetId="8">'[46]Calcs - Budget'!$C$206:$T$206</definedName>
    <definedName name="cst_bits_bud_ytd">#REF!</definedName>
    <definedName name="cst_bits_hf" localSheetId="9">'[46]Inputs - Hist &amp; Future'!$C$206:$T$206</definedName>
    <definedName name="cst_bits_hf" localSheetId="10">'[46]Inputs - Hist &amp; Future'!$C$206:$T$206</definedName>
    <definedName name="cst_bits_hf" localSheetId="11">'[46]Inputs - Hist &amp; Future'!$C$206:$T$206</definedName>
    <definedName name="cst_bits_hf" localSheetId="8">'[46]Inputs - Hist &amp; Future'!$C$206:$T$206</definedName>
    <definedName name="cst_bits_hf">#REF!</definedName>
    <definedName name="cst_cater_act" localSheetId="9">'[46]Inputs - Act &amp; F''cast'!$C$198:$T$198</definedName>
    <definedName name="cst_cater_act" localSheetId="10">'[46]Inputs - Act &amp; F''cast'!$C$198:$T$198</definedName>
    <definedName name="cst_cater_act" localSheetId="11">'[46]Inputs - Act &amp; F''cast'!$C$198:$T$198</definedName>
    <definedName name="cst_cater_act" localSheetId="8">'[46]Inputs - Act &amp; F''cast'!$C$198:$T$198</definedName>
    <definedName name="cst_cater_act">#REF!</definedName>
    <definedName name="cst_cater_act_ytd" localSheetId="9">'[46]Calcs - Act &amp; F''cast'!$C$198:$T$198</definedName>
    <definedName name="cst_cater_act_ytd" localSheetId="10">'[46]Calcs - Act &amp; F''cast'!$C$198:$T$198</definedName>
    <definedName name="cst_cater_act_ytd" localSheetId="11">'[46]Calcs - Act &amp; F''cast'!$C$198:$T$198</definedName>
    <definedName name="cst_cater_act_ytd" localSheetId="8">'[46]Calcs - Act &amp; F''cast'!$C$198:$T$198</definedName>
    <definedName name="cst_cater_act_ytd">#REF!</definedName>
    <definedName name="cst_cater_bud" localSheetId="9">'[46]Inputs - Budget'!$C$198:$T$198</definedName>
    <definedName name="cst_cater_bud" localSheetId="10">'[46]Inputs - Budget'!$C$198:$T$198</definedName>
    <definedName name="cst_cater_bud" localSheetId="11">'[46]Inputs - Budget'!$C$198:$T$198</definedName>
    <definedName name="cst_cater_bud" localSheetId="8">'[46]Inputs - Budget'!$C$198:$T$198</definedName>
    <definedName name="cst_cater_bud">#REF!</definedName>
    <definedName name="cst_cater_bud_ytd" localSheetId="9">'[46]Calcs - Budget'!$C$198:$T$198</definedName>
    <definedName name="cst_cater_bud_ytd" localSheetId="10">'[46]Calcs - Budget'!$C$198:$T$198</definedName>
    <definedName name="cst_cater_bud_ytd" localSheetId="11">'[46]Calcs - Budget'!$C$198:$T$198</definedName>
    <definedName name="cst_cater_bud_ytd" localSheetId="8">'[46]Calcs - Budget'!$C$198:$T$198</definedName>
    <definedName name="cst_cater_bud_ytd">#REF!</definedName>
    <definedName name="cst_cater_hf" localSheetId="9">'[46]Inputs - Hist &amp; Future'!$C$198:$T$198</definedName>
    <definedName name="cst_cater_hf" localSheetId="10">'[46]Inputs - Hist &amp; Future'!$C$198:$T$198</definedName>
    <definedName name="cst_cater_hf" localSheetId="11">'[46]Inputs - Hist &amp; Future'!$C$198:$T$198</definedName>
    <definedName name="cst_cater_hf" localSheetId="8">'[46]Inputs - Hist &amp; Future'!$C$198:$T$198</definedName>
    <definedName name="cst_cater_hf">#REF!</definedName>
    <definedName name="cst_con_lgl_act" localSheetId="9">'[46]Inputs - Act &amp; F''cast'!$C$195:$T$195</definedName>
    <definedName name="cst_con_lgl_act" localSheetId="10">'[46]Inputs - Act &amp; F''cast'!$C$195:$T$195</definedName>
    <definedName name="cst_con_lgl_act" localSheetId="11">'[46]Inputs - Act &amp; F''cast'!$C$195:$T$195</definedName>
    <definedName name="cst_con_lgl_act" localSheetId="8">'[46]Inputs - Act &amp; F''cast'!$C$195:$T$195</definedName>
    <definedName name="cst_con_lgl_act">#REF!</definedName>
    <definedName name="cst_con_lgl_act_ytd" localSheetId="9">'[46]Calcs - Act &amp; F''cast'!$C$195:$T$195</definedName>
    <definedName name="cst_con_lgl_act_ytd" localSheetId="10">'[46]Calcs - Act &amp; F''cast'!$C$195:$T$195</definedName>
    <definedName name="cst_con_lgl_act_ytd" localSheetId="11">'[46]Calcs - Act &amp; F''cast'!$C$195:$T$195</definedName>
    <definedName name="cst_con_lgl_act_ytd" localSheetId="8">'[46]Calcs - Act &amp; F''cast'!$C$195:$T$195</definedName>
    <definedName name="cst_con_lgl_act_ytd">#REF!</definedName>
    <definedName name="cst_con_lgl_bud" localSheetId="9">'[46]Inputs - Budget'!$C$195:$T$195</definedName>
    <definedName name="cst_con_lgl_bud" localSheetId="10">'[46]Inputs - Budget'!$C$195:$T$195</definedName>
    <definedName name="cst_con_lgl_bud" localSheetId="11">'[46]Inputs - Budget'!$C$195:$T$195</definedName>
    <definedName name="cst_con_lgl_bud" localSheetId="8">'[46]Inputs - Budget'!$C$195:$T$195</definedName>
    <definedName name="cst_con_lgl_bud">#REF!</definedName>
    <definedName name="cst_con_lgl_bud_ytd" localSheetId="9">'[46]Calcs - Budget'!$C$195:$T$195</definedName>
    <definedName name="cst_con_lgl_bud_ytd" localSheetId="10">'[46]Calcs - Budget'!$C$195:$T$195</definedName>
    <definedName name="cst_con_lgl_bud_ytd" localSheetId="11">'[46]Calcs - Budget'!$C$195:$T$195</definedName>
    <definedName name="cst_con_lgl_bud_ytd" localSheetId="8">'[46]Calcs - Budget'!$C$195:$T$195</definedName>
    <definedName name="cst_con_lgl_bud_ytd">#REF!</definedName>
    <definedName name="cst_con_lgl_hf" localSheetId="9">'[46]Inputs - Hist &amp; Future'!$C$195:$T$195</definedName>
    <definedName name="cst_con_lgl_hf" localSheetId="10">'[46]Inputs - Hist &amp; Future'!$C$195:$T$195</definedName>
    <definedName name="cst_con_lgl_hf" localSheetId="11">'[46]Inputs - Hist &amp; Future'!$C$195:$T$195</definedName>
    <definedName name="cst_con_lgl_hf" localSheetId="8">'[46]Inputs - Hist &amp; Future'!$C$195:$T$195</definedName>
    <definedName name="cst_con_lgl_hf">#REF!</definedName>
    <definedName name="cst_cont_act" localSheetId="9">'[46]Inputs - Act &amp; F''cast'!$C$188:$T$188</definedName>
    <definedName name="cst_cont_act" localSheetId="10">'[46]Inputs - Act &amp; F''cast'!$C$188:$T$188</definedName>
    <definedName name="cst_cont_act" localSheetId="11">'[46]Inputs - Act &amp; F''cast'!$C$188:$T$188</definedName>
    <definedName name="cst_cont_act" localSheetId="8">'[46]Inputs - Act &amp; F''cast'!$C$188:$T$188</definedName>
    <definedName name="cst_cont_act">#REF!</definedName>
    <definedName name="cst_cont_act_ytd" localSheetId="9">'[46]Calcs - Act &amp; F''cast'!$C$188:$T$188</definedName>
    <definedName name="cst_cont_act_ytd" localSheetId="10">'[46]Calcs - Act &amp; F''cast'!$C$188:$T$188</definedName>
    <definedName name="cst_cont_act_ytd" localSheetId="11">'[46]Calcs - Act &amp; F''cast'!$C$188:$T$188</definedName>
    <definedName name="cst_cont_act_ytd" localSheetId="8">'[46]Calcs - Act &amp; F''cast'!$C$188:$T$188</definedName>
    <definedName name="cst_cont_act_ytd">#REF!</definedName>
    <definedName name="cst_cont_bud" localSheetId="9">'[46]Inputs - Budget'!$C$188:$T$188</definedName>
    <definedName name="cst_cont_bud" localSheetId="10">'[46]Inputs - Budget'!$C$188:$T$188</definedName>
    <definedName name="cst_cont_bud" localSheetId="11">'[46]Inputs - Budget'!$C$188:$T$188</definedName>
    <definedName name="cst_cont_bud" localSheetId="8">'[46]Inputs - Budget'!$C$188:$T$188</definedName>
    <definedName name="cst_cont_bud">#REF!</definedName>
    <definedName name="cst_cont_bud_ytd" localSheetId="9">'[46]Calcs - Budget'!$C$188:$T$188</definedName>
    <definedName name="cst_cont_bud_ytd" localSheetId="10">'[46]Calcs - Budget'!$C$188:$T$188</definedName>
    <definedName name="cst_cont_bud_ytd" localSheetId="11">'[46]Calcs - Budget'!$C$188:$T$188</definedName>
    <definedName name="cst_cont_bud_ytd" localSheetId="8">'[46]Calcs - Budget'!$C$188:$T$188</definedName>
    <definedName name="cst_cont_bud_ytd">#REF!</definedName>
    <definedName name="cst_cont_hf" localSheetId="9">'[46]Inputs - Hist &amp; Future'!$C$188:$T$188</definedName>
    <definedName name="cst_cont_hf" localSheetId="10">'[46]Inputs - Hist &amp; Future'!$C$188:$T$188</definedName>
    <definedName name="cst_cont_hf" localSheetId="11">'[46]Inputs - Hist &amp; Future'!$C$188:$T$188</definedName>
    <definedName name="cst_cont_hf" localSheetId="8">'[46]Inputs - Hist &amp; Future'!$C$188:$T$188</definedName>
    <definedName name="cst_cont_hf">#REF!</definedName>
    <definedName name="cst_don_act" localSheetId="9">'[46]Inputs - Act &amp; F''cast'!$C$201:$T$201</definedName>
    <definedName name="cst_don_act" localSheetId="10">'[46]Inputs - Act &amp; F''cast'!$C$201:$T$201</definedName>
    <definedName name="cst_don_act" localSheetId="11">'[46]Inputs - Act &amp; F''cast'!$C$201:$T$201</definedName>
    <definedName name="cst_don_act" localSheetId="8">'[46]Inputs - Act &amp; F''cast'!$C$201:$T$201</definedName>
    <definedName name="cst_don_act">#REF!</definedName>
    <definedName name="cst_don_act_ytd" localSheetId="9">'[46]Calcs - Act &amp; F''cast'!$C$201:$T$201</definedName>
    <definedName name="cst_don_act_ytd" localSheetId="10">'[46]Calcs - Act &amp; F''cast'!$C$201:$T$201</definedName>
    <definedName name="cst_don_act_ytd" localSheetId="11">'[46]Calcs - Act &amp; F''cast'!$C$201:$T$201</definedName>
    <definedName name="cst_don_act_ytd" localSheetId="8">'[46]Calcs - Act &amp; F''cast'!$C$201:$T$201</definedName>
    <definedName name="cst_don_act_ytd">#REF!</definedName>
    <definedName name="cst_don_bud" localSheetId="9">'[46]Inputs - Budget'!$C$201:$T$201</definedName>
    <definedName name="cst_don_bud" localSheetId="10">'[46]Inputs - Budget'!$C$201:$T$201</definedName>
    <definedName name="cst_don_bud" localSheetId="11">'[46]Inputs - Budget'!$C$201:$T$201</definedName>
    <definedName name="cst_don_bud" localSheetId="8">'[46]Inputs - Budget'!$C$201:$T$201</definedName>
    <definedName name="cst_don_bud">#REF!</definedName>
    <definedName name="cst_don_bud_ytd" localSheetId="9">'[46]Calcs - Budget'!$C$201:$T$201</definedName>
    <definedName name="cst_don_bud_ytd" localSheetId="10">'[46]Calcs - Budget'!$C$201:$T$201</definedName>
    <definedName name="cst_don_bud_ytd" localSheetId="11">'[46]Calcs - Budget'!$C$201:$T$201</definedName>
    <definedName name="cst_don_bud_ytd" localSheetId="8">'[46]Calcs - Budget'!$C$201:$T$201</definedName>
    <definedName name="cst_don_bud_ytd">#REF!</definedName>
    <definedName name="cst_don_hf" localSheetId="9">'[46]Inputs - Hist &amp; Future'!$C$201:$T$201</definedName>
    <definedName name="cst_don_hf" localSheetId="10">'[46]Inputs - Hist &amp; Future'!$C$201:$T$201</definedName>
    <definedName name="cst_don_hf" localSheetId="11">'[46]Inputs - Hist &amp; Future'!$C$201:$T$201</definedName>
    <definedName name="cst_don_hf" localSheetId="8">'[46]Inputs - Hist &amp; Future'!$C$201:$T$201</definedName>
    <definedName name="cst_don_hf">#REF!</definedName>
    <definedName name="cst_don_oth_act" localSheetId="9">'[46]Inputs - Act &amp; F''cast'!$C$203:$T$203</definedName>
    <definedName name="cst_don_oth_act" localSheetId="10">'[46]Inputs - Act &amp; F''cast'!$C$203:$T$203</definedName>
    <definedName name="cst_don_oth_act" localSheetId="11">'[46]Inputs - Act &amp; F''cast'!$C$203:$T$203</definedName>
    <definedName name="cst_don_oth_act" localSheetId="8">'[46]Inputs - Act &amp; F''cast'!$C$203:$T$203</definedName>
    <definedName name="cst_don_oth_act">#REF!</definedName>
    <definedName name="cst_don_oth_act_ytd" localSheetId="9">'[46]Calcs - Act &amp; F''cast'!$C$203:$T$203</definedName>
    <definedName name="cst_don_oth_act_ytd" localSheetId="10">'[46]Calcs - Act &amp; F''cast'!$C$203:$T$203</definedName>
    <definedName name="cst_don_oth_act_ytd" localSheetId="11">'[46]Calcs - Act &amp; F''cast'!$C$203:$T$203</definedName>
    <definedName name="cst_don_oth_act_ytd" localSheetId="8">'[46]Calcs - Act &amp; F''cast'!$C$203:$T$203</definedName>
    <definedName name="cst_don_oth_act_ytd">#REF!</definedName>
    <definedName name="cst_don_oth_bud" localSheetId="9">'[46]Inputs - Budget'!$C$203:$T$203</definedName>
    <definedName name="cst_don_oth_bud" localSheetId="10">'[46]Inputs - Budget'!$C$203:$T$203</definedName>
    <definedName name="cst_don_oth_bud" localSheetId="11">'[46]Inputs - Budget'!$C$203:$T$203</definedName>
    <definedName name="cst_don_oth_bud" localSheetId="8">'[46]Inputs - Budget'!$C$203:$T$203</definedName>
    <definedName name="cst_don_oth_bud">#REF!</definedName>
    <definedName name="cst_don_oth_bud_ytd" localSheetId="9">'[46]Calcs - Budget'!$C$203:$T$203</definedName>
    <definedName name="cst_don_oth_bud_ytd" localSheetId="10">'[46]Calcs - Budget'!$C$203:$T$203</definedName>
    <definedName name="cst_don_oth_bud_ytd" localSheetId="11">'[46]Calcs - Budget'!$C$203:$T$203</definedName>
    <definedName name="cst_don_oth_bud_ytd" localSheetId="8">'[46]Calcs - Budget'!$C$203:$T$203</definedName>
    <definedName name="cst_don_oth_bud_ytd">#REF!</definedName>
    <definedName name="cst_don_oth_hf" localSheetId="9">'[46]Inputs - Hist &amp; Future'!$C$203:$T$203</definedName>
    <definedName name="cst_don_oth_hf" localSheetId="10">'[46]Inputs - Hist &amp; Future'!$C$203:$T$203</definedName>
    <definedName name="cst_don_oth_hf" localSheetId="11">'[46]Inputs - Hist &amp; Future'!$C$203:$T$203</definedName>
    <definedName name="cst_don_oth_hf" localSheetId="8">'[46]Inputs - Hist &amp; Future'!$C$203:$T$203</definedName>
    <definedName name="cst_don_oth_hf">#REF!</definedName>
    <definedName name="cst_esp_act" localSheetId="9">'[46]Inputs - Act &amp; F''cast'!$C$194:$T$194</definedName>
    <definedName name="cst_esp_act" localSheetId="10">'[46]Inputs - Act &amp; F''cast'!$C$194:$T$194</definedName>
    <definedName name="cst_esp_act" localSheetId="11">'[46]Inputs - Act &amp; F''cast'!$C$194:$T$194</definedName>
    <definedName name="cst_esp_act" localSheetId="8">'[46]Inputs - Act &amp; F''cast'!$C$194:$T$194</definedName>
    <definedName name="cst_esp_act">#REF!</definedName>
    <definedName name="cst_esp_act_ytd" localSheetId="9">'[46]Calcs - Act &amp; F''cast'!$C$194:$T$194</definedName>
    <definedName name="cst_esp_act_ytd" localSheetId="10">'[46]Calcs - Act &amp; F''cast'!$C$194:$T$194</definedName>
    <definedName name="cst_esp_act_ytd" localSheetId="11">'[46]Calcs - Act &amp; F''cast'!$C$194:$T$194</definedName>
    <definedName name="cst_esp_act_ytd" localSheetId="8">'[46]Calcs - Act &amp; F''cast'!$C$194:$T$194</definedName>
    <definedName name="cst_esp_act_ytd">#REF!</definedName>
    <definedName name="cst_esp_bud" localSheetId="9">'[46]Inputs - Budget'!$C$194:$T$194</definedName>
    <definedName name="cst_esp_bud" localSheetId="10">'[46]Inputs - Budget'!$C$194:$T$194</definedName>
    <definedName name="cst_esp_bud" localSheetId="11">'[46]Inputs - Budget'!$C$194:$T$194</definedName>
    <definedName name="cst_esp_bud" localSheetId="8">'[46]Inputs - Budget'!$C$194:$T$194</definedName>
    <definedName name="cst_esp_bud">#REF!</definedName>
    <definedName name="cst_esp_bud_ytd" localSheetId="9">'[46]Calcs - Budget'!$C$194:$T$194</definedName>
    <definedName name="cst_esp_bud_ytd" localSheetId="10">'[46]Calcs - Budget'!$C$194:$T$194</definedName>
    <definedName name="cst_esp_bud_ytd" localSheetId="11">'[46]Calcs - Budget'!$C$194:$T$194</definedName>
    <definedName name="cst_esp_bud_ytd" localSheetId="8">'[46]Calcs - Budget'!$C$194:$T$194</definedName>
    <definedName name="cst_esp_bud_ytd">#REF!</definedName>
    <definedName name="cst_esp_hf" localSheetId="9">'[46]Inputs - Hist &amp; Future'!$C$194:$T$194</definedName>
    <definedName name="cst_esp_hf" localSheetId="10">'[46]Inputs - Hist &amp; Future'!$C$194:$T$194</definedName>
    <definedName name="cst_esp_hf" localSheetId="11">'[46]Inputs - Hist &amp; Future'!$C$194:$T$194</definedName>
    <definedName name="cst_esp_hf" localSheetId="8">'[46]Inputs - Hist &amp; Future'!$C$194:$T$194</definedName>
    <definedName name="cst_esp_hf">#REF!</definedName>
    <definedName name="cst_f_l_act" localSheetId="9">'[46]Inputs - Act &amp; F''cast'!$C$192:$T$192</definedName>
    <definedName name="cst_f_l_act" localSheetId="10">'[46]Inputs - Act &amp; F''cast'!$C$192:$T$192</definedName>
    <definedName name="cst_f_l_act" localSheetId="11">'[46]Inputs - Act &amp; F''cast'!$C$192:$T$192</definedName>
    <definedName name="cst_f_l_act" localSheetId="8">'[46]Inputs - Act &amp; F''cast'!$C$192:$T$192</definedName>
    <definedName name="cst_f_l_act">#REF!</definedName>
    <definedName name="cst_f_l_act_ytd" localSheetId="9">'[46]Calcs - Act &amp; F''cast'!$C$192:$T$192</definedName>
    <definedName name="cst_f_l_act_ytd" localSheetId="10">'[46]Calcs - Act &amp; F''cast'!$C$192:$T$192</definedName>
    <definedName name="cst_f_l_act_ytd" localSheetId="11">'[46]Calcs - Act &amp; F''cast'!$C$192:$T$192</definedName>
    <definedName name="cst_f_l_act_ytd" localSheetId="8">'[46]Calcs - Act &amp; F''cast'!$C$192:$T$192</definedName>
    <definedName name="cst_f_l_act_ytd">#REF!</definedName>
    <definedName name="cst_f_l_bud" localSheetId="9">'[46]Inputs - Budget'!$C$192:$T$192</definedName>
    <definedName name="cst_f_l_bud" localSheetId="10">'[46]Inputs - Budget'!$C$192:$T$192</definedName>
    <definedName name="cst_f_l_bud" localSheetId="11">'[46]Inputs - Budget'!$C$192:$T$192</definedName>
    <definedName name="cst_f_l_bud" localSheetId="8">'[46]Inputs - Budget'!$C$192:$T$192</definedName>
    <definedName name="cst_f_l_bud">#REF!</definedName>
    <definedName name="cst_f_l_bud_ytd" localSheetId="9">'[46]Calcs - Budget'!$C$192:$T$192</definedName>
    <definedName name="cst_f_l_bud_ytd" localSheetId="10">'[46]Calcs - Budget'!$C$192:$T$192</definedName>
    <definedName name="cst_f_l_bud_ytd" localSheetId="11">'[46]Calcs - Budget'!$C$192:$T$192</definedName>
    <definedName name="cst_f_l_bud_ytd" localSheetId="8">'[46]Calcs - Budget'!$C$192:$T$192</definedName>
    <definedName name="cst_f_l_bud_ytd">#REF!</definedName>
    <definedName name="cst_f_l_hf" localSheetId="9">'[46]Inputs - Hist &amp; Future'!$C$192:$T$192</definedName>
    <definedName name="cst_f_l_hf" localSheetId="10">'[46]Inputs - Hist &amp; Future'!$C$192:$T$192</definedName>
    <definedName name="cst_f_l_hf" localSheetId="11">'[46]Inputs - Hist &amp; Future'!$C$192:$T$192</definedName>
    <definedName name="cst_f_l_hf" localSheetId="8">'[46]Inputs - Hist &amp; Future'!$C$192:$T$192</definedName>
    <definedName name="cst_f_l_hf">#REF!</definedName>
    <definedName name="cst_frt_act" localSheetId="9">'[46]Inputs - Act &amp; F''cast'!$C$207:$T$207</definedName>
    <definedName name="cst_frt_act" localSheetId="10">'[46]Inputs - Act &amp; F''cast'!$C$207:$T$207</definedName>
    <definedName name="cst_frt_act" localSheetId="11">'[46]Inputs - Act &amp; F''cast'!$C$207:$T$207</definedName>
    <definedName name="cst_frt_act" localSheetId="8">'[46]Inputs - Act &amp; F''cast'!$C$207:$T$207</definedName>
    <definedName name="cst_frt_act">#REF!</definedName>
    <definedName name="cst_frt_act_ytd" localSheetId="9">'[46]Calcs - Act &amp; F''cast'!$C$207:$T$207</definedName>
    <definedName name="cst_frt_act_ytd" localSheetId="10">'[46]Calcs - Act &amp; F''cast'!$C$207:$T$207</definedName>
    <definedName name="cst_frt_act_ytd" localSheetId="11">'[46]Calcs - Act &amp; F''cast'!$C$207:$T$207</definedName>
    <definedName name="cst_frt_act_ytd" localSheetId="8">'[46]Calcs - Act &amp; F''cast'!$C$207:$T$207</definedName>
    <definedName name="cst_frt_act_ytd">#REF!</definedName>
    <definedName name="cst_frt_bud" localSheetId="9">'[46]Inputs - Budget'!$C$207:$T$207</definedName>
    <definedName name="cst_frt_bud" localSheetId="10">'[46]Inputs - Budget'!$C$207:$T$207</definedName>
    <definedName name="cst_frt_bud" localSheetId="11">'[46]Inputs - Budget'!$C$207:$T$207</definedName>
    <definedName name="cst_frt_bud" localSheetId="8">'[46]Inputs - Budget'!$C$207:$T$207</definedName>
    <definedName name="cst_frt_bud">#REF!</definedName>
    <definedName name="cst_frt_bud_ytd" localSheetId="9">'[46]Calcs - Budget'!$C$207:$T$207</definedName>
    <definedName name="cst_frt_bud_ytd" localSheetId="10">'[46]Calcs - Budget'!$C$207:$T$207</definedName>
    <definedName name="cst_frt_bud_ytd" localSheetId="11">'[46]Calcs - Budget'!$C$207:$T$207</definedName>
    <definedName name="cst_frt_bud_ytd" localSheetId="8">'[46]Calcs - Budget'!$C$207:$T$207</definedName>
    <definedName name="cst_frt_bud_ytd">#REF!</definedName>
    <definedName name="cst_frt_hf" localSheetId="9">'[46]Inputs - Hist &amp; Future'!$C$207:$T$207</definedName>
    <definedName name="cst_frt_hf" localSheetId="10">'[46]Inputs - Hist &amp; Future'!$C$207:$T$207</definedName>
    <definedName name="cst_frt_hf" localSheetId="11">'[46]Inputs - Hist &amp; Future'!$C$207:$T$207</definedName>
    <definedName name="cst_frt_hf" localSheetId="8">'[46]Inputs - Hist &amp; Future'!$C$207:$T$207</definedName>
    <definedName name="cst_frt_hf">#REF!</definedName>
    <definedName name="cst_ga_cater_act" localSheetId="9">'[46]Inputs - Act &amp; F''cast'!$C$241:$T$241</definedName>
    <definedName name="cst_ga_cater_act" localSheetId="10">'[46]Inputs - Act &amp; F''cast'!$C$241:$T$241</definedName>
    <definedName name="cst_ga_cater_act" localSheetId="11">'[46]Inputs - Act &amp; F''cast'!$C$241:$T$241</definedName>
    <definedName name="cst_ga_cater_act" localSheetId="8">'[46]Inputs - Act &amp; F''cast'!$C$241:$T$241</definedName>
    <definedName name="cst_ga_cater_act">#REF!</definedName>
    <definedName name="cst_ga_cater_act_ytd" localSheetId="9">'[46]Calcs - Act &amp; F''cast'!$C$241:$T$241</definedName>
    <definedName name="cst_ga_cater_act_ytd" localSheetId="10">'[46]Calcs - Act &amp; F''cast'!$C$241:$T$241</definedName>
    <definedName name="cst_ga_cater_act_ytd" localSheetId="11">'[46]Calcs - Act &amp; F''cast'!$C$241:$T$241</definedName>
    <definedName name="cst_ga_cater_act_ytd" localSheetId="8">'[46]Calcs - Act &amp; F''cast'!$C$241:$T$241</definedName>
    <definedName name="cst_ga_cater_act_ytd">#REF!</definedName>
    <definedName name="cst_ga_cater_bud" localSheetId="9">'[46]Inputs - Budget'!$C$241:$T$241</definedName>
    <definedName name="cst_ga_cater_bud" localSheetId="10">'[46]Inputs - Budget'!$C$241:$T$241</definedName>
    <definedName name="cst_ga_cater_bud" localSheetId="11">'[46]Inputs - Budget'!$C$241:$T$241</definedName>
    <definedName name="cst_ga_cater_bud" localSheetId="8">'[46]Inputs - Budget'!$C$241:$T$241</definedName>
    <definedName name="cst_ga_cater_bud">#REF!</definedName>
    <definedName name="cst_ga_cater_bud_ytd" localSheetId="9">'[46]Calcs - Budget'!$C$241:$T$241</definedName>
    <definedName name="cst_ga_cater_bud_ytd" localSheetId="10">'[46]Calcs - Budget'!$C$241:$T$241</definedName>
    <definedName name="cst_ga_cater_bud_ytd" localSheetId="11">'[46]Calcs - Budget'!$C$241:$T$241</definedName>
    <definedName name="cst_ga_cater_bud_ytd" localSheetId="8">'[46]Calcs - Budget'!$C$241:$T$241</definedName>
    <definedName name="cst_ga_cater_bud_ytd">#REF!</definedName>
    <definedName name="cst_ga_cater_hf" localSheetId="9">'[46]Inputs - Hist &amp; Future'!$C$241:$T$241</definedName>
    <definedName name="cst_ga_cater_hf" localSheetId="10">'[46]Inputs - Hist &amp; Future'!$C$241:$T$241</definedName>
    <definedName name="cst_ga_cater_hf" localSheetId="11">'[46]Inputs - Hist &amp; Future'!$C$241:$T$241</definedName>
    <definedName name="cst_ga_cater_hf" localSheetId="8">'[46]Inputs - Hist &amp; Future'!$C$241:$T$241</definedName>
    <definedName name="cst_ga_cater_hf">#REF!</definedName>
    <definedName name="cst_ga_cons_act" localSheetId="9">'[46]Inputs - Act &amp; F''cast'!$C$240:$T$240</definedName>
    <definedName name="cst_ga_cons_act" localSheetId="10">'[46]Inputs - Act &amp; F''cast'!$C$240:$T$240</definedName>
    <definedName name="cst_ga_cons_act" localSheetId="11">'[46]Inputs - Act &amp; F''cast'!$C$240:$T$240</definedName>
    <definedName name="cst_ga_cons_act" localSheetId="8">'[46]Inputs - Act &amp; F''cast'!$C$240:$T$240</definedName>
    <definedName name="cst_ga_cons_act">#REF!</definedName>
    <definedName name="cst_ga_cons_act_ytd" localSheetId="9">'[46]Calcs - Act &amp; F''cast'!$C$240:$T$240</definedName>
    <definedName name="cst_ga_cons_act_ytd" localSheetId="10">'[46]Calcs - Act &amp; F''cast'!$C$240:$T$240</definedName>
    <definedName name="cst_ga_cons_act_ytd" localSheetId="11">'[46]Calcs - Act &amp; F''cast'!$C$240:$T$240</definedName>
    <definedName name="cst_ga_cons_act_ytd" localSheetId="8">'[46]Calcs - Act &amp; F''cast'!$C$240:$T$240</definedName>
    <definedName name="cst_ga_cons_act_ytd">#REF!</definedName>
    <definedName name="cst_ga_cons_bud" localSheetId="9">'[46]Inputs - Budget'!$C$240:$T$240</definedName>
    <definedName name="cst_ga_cons_bud" localSheetId="10">'[46]Inputs - Budget'!$C$240:$T$240</definedName>
    <definedName name="cst_ga_cons_bud" localSheetId="11">'[46]Inputs - Budget'!$C$240:$T$240</definedName>
    <definedName name="cst_ga_cons_bud" localSheetId="8">'[46]Inputs - Budget'!$C$240:$T$240</definedName>
    <definedName name="cst_ga_cons_bud">#REF!</definedName>
    <definedName name="cst_ga_cons_bud_ytd" localSheetId="9">'[46]Calcs - Budget'!$C$240:$T$240</definedName>
    <definedName name="cst_ga_cons_bud_ytd" localSheetId="10">'[46]Calcs - Budget'!$C$240:$T$240</definedName>
    <definedName name="cst_ga_cons_bud_ytd" localSheetId="11">'[46]Calcs - Budget'!$C$240:$T$240</definedName>
    <definedName name="cst_ga_cons_bud_ytd" localSheetId="8">'[46]Calcs - Budget'!$C$240:$T$240</definedName>
    <definedName name="cst_ga_cons_bud_ytd">#REF!</definedName>
    <definedName name="cst_ga_cons_hf" localSheetId="9">'[46]Inputs - Hist &amp; Future'!$C$240:$T$240</definedName>
    <definedName name="cst_ga_cons_hf" localSheetId="10">'[46]Inputs - Hist &amp; Future'!$C$240:$T$240</definedName>
    <definedName name="cst_ga_cons_hf" localSheetId="11">'[46]Inputs - Hist &amp; Future'!$C$240:$T$240</definedName>
    <definedName name="cst_ga_cons_hf" localSheetId="8">'[46]Inputs - Hist &amp; Future'!$C$240:$T$240</definedName>
    <definedName name="cst_ga_cons_hf">#REF!</definedName>
    <definedName name="cst_ga_cont_act" localSheetId="9">'[46]Inputs - Act &amp; F''cast'!$C$243:$T$243</definedName>
    <definedName name="cst_ga_cont_act" localSheetId="10">'[46]Inputs - Act &amp; F''cast'!$C$243:$T$243</definedName>
    <definedName name="cst_ga_cont_act" localSheetId="11">'[46]Inputs - Act &amp; F''cast'!$C$243:$T$243</definedName>
    <definedName name="cst_ga_cont_act" localSheetId="8">'[46]Inputs - Act &amp; F''cast'!$C$243:$T$243</definedName>
    <definedName name="cst_ga_cont_act">#REF!</definedName>
    <definedName name="cst_ga_cont_act_ytd" localSheetId="9">'[46]Calcs - Act &amp; F''cast'!$C$243:$T$243</definedName>
    <definedName name="cst_ga_cont_act_ytd" localSheetId="10">'[46]Calcs - Act &amp; F''cast'!$C$243:$T$243</definedName>
    <definedName name="cst_ga_cont_act_ytd" localSheetId="11">'[46]Calcs - Act &amp; F''cast'!$C$243:$T$243</definedName>
    <definedName name="cst_ga_cont_act_ytd" localSheetId="8">'[46]Calcs - Act &amp; F''cast'!$C$243:$T$243</definedName>
    <definedName name="cst_ga_cont_act_ytd">#REF!</definedName>
    <definedName name="cst_ga_cont_bud" localSheetId="9">'[46]Inputs - Budget'!$C$243:$T$243</definedName>
    <definedName name="cst_ga_cont_bud" localSheetId="10">'[46]Inputs - Budget'!$C$243:$T$243</definedName>
    <definedName name="cst_ga_cont_bud" localSheetId="11">'[46]Inputs - Budget'!$C$243:$T$243</definedName>
    <definedName name="cst_ga_cont_bud" localSheetId="8">'[46]Inputs - Budget'!$C$243:$T$243</definedName>
    <definedName name="cst_ga_cont_bud">#REF!</definedName>
    <definedName name="cst_ga_cont_bud_ytd" localSheetId="9">'[46]Calcs - Budget'!$C$243:$T$243</definedName>
    <definedName name="cst_ga_cont_bud_ytd" localSheetId="10">'[46]Calcs - Budget'!$C$243:$T$243</definedName>
    <definedName name="cst_ga_cont_bud_ytd" localSheetId="11">'[46]Calcs - Budget'!$C$243:$T$243</definedName>
    <definedName name="cst_ga_cont_bud_ytd" localSheetId="8">'[46]Calcs - Budget'!$C$243:$T$243</definedName>
    <definedName name="cst_ga_cont_bud_ytd">#REF!</definedName>
    <definedName name="cst_ga_cont_hf" localSheetId="9">'[46]Inputs - Hist &amp; Future'!$C$243:$T$243</definedName>
    <definedName name="cst_ga_cont_hf" localSheetId="10">'[46]Inputs - Hist &amp; Future'!$C$243:$T$243</definedName>
    <definedName name="cst_ga_cont_hf" localSheetId="11">'[46]Inputs - Hist &amp; Future'!$C$243:$T$243</definedName>
    <definedName name="cst_ga_cont_hf" localSheetId="8">'[46]Inputs - Hist &amp; Future'!$C$243:$T$243</definedName>
    <definedName name="cst_ga_cont_hf">#REF!</definedName>
    <definedName name="cst_ga_don_act" localSheetId="9">'[46]Inputs - Act &amp; F''cast'!$C$242:$T$242</definedName>
    <definedName name="cst_ga_don_act" localSheetId="10">'[46]Inputs - Act &amp; F''cast'!$C$242:$T$242</definedName>
    <definedName name="cst_ga_don_act" localSheetId="11">'[46]Inputs - Act &amp; F''cast'!$C$242:$T$242</definedName>
    <definedName name="cst_ga_don_act" localSheetId="8">'[46]Inputs - Act &amp; F''cast'!$C$242:$T$242</definedName>
    <definedName name="cst_ga_don_act">#REF!</definedName>
    <definedName name="cst_ga_don_act_ytd" localSheetId="9">'[46]Calcs - Act &amp; F''cast'!$C$242:$T$242</definedName>
    <definedName name="cst_ga_don_act_ytd" localSheetId="10">'[46]Calcs - Act &amp; F''cast'!$C$242:$T$242</definedName>
    <definedName name="cst_ga_don_act_ytd" localSheetId="11">'[46]Calcs - Act &amp; F''cast'!$C$242:$T$242</definedName>
    <definedName name="cst_ga_don_act_ytd" localSheetId="8">'[46]Calcs - Act &amp; F''cast'!$C$242:$T$242</definedName>
    <definedName name="cst_ga_don_act_ytd">#REF!</definedName>
    <definedName name="cst_ga_don_bud" localSheetId="9">'[46]Inputs - Budget'!$C$242:$T$242</definedName>
    <definedName name="cst_ga_don_bud" localSheetId="10">'[46]Inputs - Budget'!$C$242:$T$242</definedName>
    <definedName name="cst_ga_don_bud" localSheetId="11">'[46]Inputs - Budget'!$C$242:$T$242</definedName>
    <definedName name="cst_ga_don_bud" localSheetId="8">'[46]Inputs - Budget'!$C$242:$T$242</definedName>
    <definedName name="cst_ga_don_bud">#REF!</definedName>
    <definedName name="cst_ga_don_bud_ytd" localSheetId="9">'[46]Calcs - Budget'!$C$242:$T$242</definedName>
    <definedName name="cst_ga_don_bud_ytd" localSheetId="10">'[46]Calcs - Budget'!$C$242:$T$242</definedName>
    <definedName name="cst_ga_don_bud_ytd" localSheetId="11">'[46]Calcs - Budget'!$C$242:$T$242</definedName>
    <definedName name="cst_ga_don_bud_ytd" localSheetId="8">'[46]Calcs - Budget'!$C$242:$T$242</definedName>
    <definedName name="cst_ga_don_bud_ytd">#REF!</definedName>
    <definedName name="cst_ga_don_hf" localSheetId="9">'[46]Inputs - Hist &amp; Future'!$C$242:$T$242</definedName>
    <definedName name="cst_ga_don_hf" localSheetId="10">'[46]Inputs - Hist &amp; Future'!$C$242:$T$242</definedName>
    <definedName name="cst_ga_don_hf" localSheetId="11">'[46]Inputs - Hist &amp; Future'!$C$242:$T$242</definedName>
    <definedName name="cst_ga_don_hf" localSheetId="8">'[46]Inputs - Hist &amp; Future'!$C$242:$T$242</definedName>
    <definedName name="cst_ga_don_hf">#REF!</definedName>
    <definedName name="cst_ga_frt_act" localSheetId="9">'[46]Inputs - Act &amp; F''cast'!$C$244:$T$244</definedName>
    <definedName name="cst_ga_frt_act" localSheetId="10">'[46]Inputs - Act &amp; F''cast'!$C$244:$T$244</definedName>
    <definedName name="cst_ga_frt_act" localSheetId="11">'[46]Inputs - Act &amp; F''cast'!$C$244:$T$244</definedName>
    <definedName name="cst_ga_frt_act" localSheetId="8">'[46]Inputs - Act &amp; F''cast'!$C$244:$T$244</definedName>
    <definedName name="cst_ga_frt_act">#REF!</definedName>
    <definedName name="cst_ga_frt_act_ytd" localSheetId="9">'[46]Calcs - Act &amp; F''cast'!$C$244:$T$244</definedName>
    <definedName name="cst_ga_frt_act_ytd" localSheetId="10">'[46]Calcs - Act &amp; F''cast'!$C$244:$T$244</definedName>
    <definedName name="cst_ga_frt_act_ytd" localSheetId="11">'[46]Calcs - Act &amp; F''cast'!$C$244:$T$244</definedName>
    <definedName name="cst_ga_frt_act_ytd" localSheetId="8">'[46]Calcs - Act &amp; F''cast'!$C$244:$T$244</definedName>
    <definedName name="cst_ga_frt_act_ytd">#REF!</definedName>
    <definedName name="cst_ga_frt_bud" localSheetId="9">'[46]Inputs - Budget'!$C$244:$T$244</definedName>
    <definedName name="cst_ga_frt_bud" localSheetId="10">'[46]Inputs - Budget'!$C$244:$T$244</definedName>
    <definedName name="cst_ga_frt_bud" localSheetId="11">'[46]Inputs - Budget'!$C$244:$T$244</definedName>
    <definedName name="cst_ga_frt_bud" localSheetId="8">'[46]Inputs - Budget'!$C$244:$T$244</definedName>
    <definedName name="cst_ga_frt_bud">#REF!</definedName>
    <definedName name="cst_ga_frt_bud_ytd" localSheetId="9">'[46]Calcs - Budget'!$C$244:$T$244</definedName>
    <definedName name="cst_ga_frt_bud_ytd" localSheetId="10">'[46]Calcs - Budget'!$C$244:$T$244</definedName>
    <definedName name="cst_ga_frt_bud_ytd" localSheetId="11">'[46]Calcs - Budget'!$C$244:$T$244</definedName>
    <definedName name="cst_ga_frt_bud_ytd" localSheetId="8">'[46]Calcs - Budget'!$C$244:$T$244</definedName>
    <definedName name="cst_ga_frt_bud_ytd">#REF!</definedName>
    <definedName name="cst_ga_frt_hf" localSheetId="9">'[46]Inputs - Hist &amp; Future'!$C$244:$T$244</definedName>
    <definedName name="cst_ga_frt_hf" localSheetId="10">'[46]Inputs - Hist &amp; Future'!$C$244:$T$244</definedName>
    <definedName name="cst_ga_frt_hf" localSheetId="11">'[46]Inputs - Hist &amp; Future'!$C$244:$T$244</definedName>
    <definedName name="cst_ga_frt_hf" localSheetId="8">'[46]Inputs - Hist &amp; Future'!$C$244:$T$244</definedName>
    <definedName name="cst_ga_frt_hf">#REF!</definedName>
    <definedName name="cst_ga_ins_act" localSheetId="9">'[46]Inputs - Act &amp; F''cast'!$C$246:$T$246</definedName>
    <definedName name="cst_ga_ins_act" localSheetId="10">'[46]Inputs - Act &amp; F''cast'!$C$246:$T$246</definedName>
    <definedName name="cst_ga_ins_act" localSheetId="11">'[46]Inputs - Act &amp; F''cast'!$C$246:$T$246</definedName>
    <definedName name="cst_ga_ins_act" localSheetId="8">'[46]Inputs - Act &amp; F''cast'!$C$246:$T$246</definedName>
    <definedName name="cst_ga_ins_act">#REF!</definedName>
    <definedName name="cst_ga_ins_act_ytd" localSheetId="9">'[46]Calcs - Act &amp; F''cast'!$C$246:$T$246</definedName>
    <definedName name="cst_ga_ins_act_ytd" localSheetId="10">'[46]Calcs - Act &amp; F''cast'!$C$246:$T$246</definedName>
    <definedName name="cst_ga_ins_act_ytd" localSheetId="11">'[46]Calcs - Act &amp; F''cast'!$C$246:$T$246</definedName>
    <definedName name="cst_ga_ins_act_ytd" localSheetId="8">'[46]Calcs - Act &amp; F''cast'!$C$246:$T$246</definedName>
    <definedName name="cst_ga_ins_act_ytd">#REF!</definedName>
    <definedName name="cst_ga_ins_bud" localSheetId="9">'[46]Inputs - Budget'!$C$246:$T$246</definedName>
    <definedName name="cst_ga_ins_bud" localSheetId="10">'[46]Inputs - Budget'!$C$246:$T$246</definedName>
    <definedName name="cst_ga_ins_bud" localSheetId="11">'[46]Inputs - Budget'!$C$246:$T$246</definedName>
    <definedName name="cst_ga_ins_bud" localSheetId="8">'[46]Inputs - Budget'!$C$246:$T$246</definedName>
    <definedName name="cst_ga_ins_bud">#REF!</definedName>
    <definedName name="cst_ga_ins_bud_ytd" localSheetId="9">'[46]Calcs - Budget'!$C$246:$T$246</definedName>
    <definedName name="cst_ga_ins_bud_ytd" localSheetId="10">'[46]Calcs - Budget'!$C$246:$T$246</definedName>
    <definedName name="cst_ga_ins_bud_ytd" localSheetId="11">'[46]Calcs - Budget'!$C$246:$T$246</definedName>
    <definedName name="cst_ga_ins_bud_ytd" localSheetId="8">'[46]Calcs - Budget'!$C$246:$T$246</definedName>
    <definedName name="cst_ga_ins_bud_ytd">#REF!</definedName>
    <definedName name="cst_ga_ins_hf" localSheetId="9">'[46]Inputs - Hist &amp; Future'!$C$246:$T$246</definedName>
    <definedName name="cst_ga_ins_hf" localSheetId="10">'[46]Inputs - Hist &amp; Future'!$C$246:$T$246</definedName>
    <definedName name="cst_ga_ins_hf" localSheetId="11">'[46]Inputs - Hist &amp; Future'!$C$246:$T$246</definedName>
    <definedName name="cst_ga_ins_hf" localSheetId="8">'[46]Inputs - Hist &amp; Future'!$C$246:$T$246</definedName>
    <definedName name="cst_ga_ins_hf">#REF!</definedName>
    <definedName name="cst_ga_lab_act" localSheetId="9">'[46]Inputs - Act &amp; F''cast'!$C$239:$T$239</definedName>
    <definedName name="cst_ga_lab_act" localSheetId="10">'[46]Inputs - Act &amp; F''cast'!$C$239:$T$239</definedName>
    <definedName name="cst_ga_lab_act" localSheetId="11">'[46]Inputs - Act &amp; F''cast'!$C$239:$T$239</definedName>
    <definedName name="cst_ga_lab_act" localSheetId="8">'[46]Inputs - Act &amp; F''cast'!$C$239:$T$239</definedName>
    <definedName name="cst_ga_lab_act">#REF!</definedName>
    <definedName name="cst_ga_lab_act_ytd" localSheetId="9">'[46]Calcs - Act &amp; F''cast'!$C$239:$T$239</definedName>
    <definedName name="cst_ga_lab_act_ytd" localSheetId="10">'[46]Calcs - Act &amp; F''cast'!$C$239:$T$239</definedName>
    <definedName name="cst_ga_lab_act_ytd" localSheetId="11">'[46]Calcs - Act &amp; F''cast'!$C$239:$T$239</definedName>
    <definedName name="cst_ga_lab_act_ytd" localSheetId="8">'[46]Calcs - Act &amp; F''cast'!$C$239:$T$239</definedName>
    <definedName name="cst_ga_lab_act_ytd">#REF!</definedName>
    <definedName name="cst_ga_lab_bud" localSheetId="9">'[46]Inputs - Budget'!$C$239:$T$239</definedName>
    <definedName name="cst_ga_lab_bud" localSheetId="10">'[46]Inputs - Budget'!$C$239:$T$239</definedName>
    <definedName name="cst_ga_lab_bud" localSheetId="11">'[46]Inputs - Budget'!$C$239:$T$239</definedName>
    <definedName name="cst_ga_lab_bud" localSheetId="8">'[46]Inputs - Budget'!$C$239:$T$239</definedName>
    <definedName name="cst_ga_lab_bud">#REF!</definedName>
    <definedName name="cst_ga_lab_bud_ytd" localSheetId="9">'[46]Calcs - Budget'!$C$239:$T$239</definedName>
    <definedName name="cst_ga_lab_bud_ytd" localSheetId="10">'[46]Calcs - Budget'!$C$239:$T$239</definedName>
    <definedName name="cst_ga_lab_bud_ytd" localSheetId="11">'[46]Calcs - Budget'!$C$239:$T$239</definedName>
    <definedName name="cst_ga_lab_bud_ytd" localSheetId="8">'[46]Calcs - Budget'!$C$239:$T$239</definedName>
    <definedName name="cst_ga_lab_bud_ytd">#REF!</definedName>
    <definedName name="cst_ga_lab_hf" localSheetId="9">'[46]Inputs - Hist &amp; Future'!$C$239:$T$239</definedName>
    <definedName name="cst_ga_lab_hf" localSheetId="10">'[46]Inputs - Hist &amp; Future'!$C$239:$T$239</definedName>
    <definedName name="cst_ga_lab_hf" localSheetId="11">'[46]Inputs - Hist &amp; Future'!$C$239:$T$239</definedName>
    <definedName name="cst_ga_lab_hf" localSheetId="8">'[46]Inputs - Hist &amp; Future'!$C$239:$T$239</definedName>
    <definedName name="cst_ga_lab_hf">#REF!</definedName>
    <definedName name="cst_ga_oth_act" localSheetId="9">'[46]Calcs - Act &amp; F''cast'!$C$586:$T$586</definedName>
    <definedName name="cst_ga_oth_act" localSheetId="10">'[46]Calcs - Act &amp; F''cast'!$C$586:$T$586</definedName>
    <definedName name="cst_ga_oth_act" localSheetId="11">'[46]Calcs - Act &amp; F''cast'!$C$586:$T$586</definedName>
    <definedName name="cst_ga_oth_act" localSheetId="8">'[46]Calcs - Act &amp; F''cast'!$C$586:$T$586</definedName>
    <definedName name="cst_ga_oth_act">#REF!</definedName>
    <definedName name="cst_ga_oth_act_ytd" localSheetId="9">'[46]Calcs - Act &amp; F''cast'!$C$711:$T$711</definedName>
    <definedName name="cst_ga_oth_act_ytd" localSheetId="10">'[46]Calcs - Act &amp; F''cast'!$C$711:$T$711</definedName>
    <definedName name="cst_ga_oth_act_ytd" localSheetId="11">'[46]Calcs - Act &amp; F''cast'!$C$711:$T$711</definedName>
    <definedName name="cst_ga_oth_act_ytd" localSheetId="8">'[46]Calcs - Act &amp; F''cast'!$C$711:$T$711</definedName>
    <definedName name="cst_ga_oth_act_ytd">#REF!</definedName>
    <definedName name="cst_ga_oth_bud" localSheetId="9">'[46]Calcs - Budget'!$C$586:$T$586</definedName>
    <definedName name="cst_ga_oth_bud" localSheetId="10">'[46]Calcs - Budget'!$C$586:$T$586</definedName>
    <definedName name="cst_ga_oth_bud" localSheetId="11">'[46]Calcs - Budget'!$C$586:$T$586</definedName>
    <definedName name="cst_ga_oth_bud" localSheetId="8">'[46]Calcs - Budget'!$C$586:$T$586</definedName>
    <definedName name="cst_ga_oth_bud">#REF!</definedName>
    <definedName name="cst_ga_oth_bud_ytd" localSheetId="9">'[46]Calcs - Budget'!$C$711:$T$711</definedName>
    <definedName name="cst_ga_oth_bud_ytd" localSheetId="10">'[46]Calcs - Budget'!$C$711:$T$711</definedName>
    <definedName name="cst_ga_oth_bud_ytd" localSheetId="11">'[46]Calcs - Budget'!$C$711:$T$711</definedName>
    <definedName name="cst_ga_oth_bud_ytd" localSheetId="8">'[46]Calcs - Budget'!$C$711:$T$711</definedName>
    <definedName name="cst_ga_oth_bud_ytd">#REF!</definedName>
    <definedName name="cst_ga_oth_hf" localSheetId="9">'[46]Inputs - Hist &amp; Future'!$C$546:$T$546</definedName>
    <definedName name="cst_ga_oth_hf" localSheetId="10">'[46]Inputs - Hist &amp; Future'!$C$546:$T$546</definedName>
    <definedName name="cst_ga_oth_hf" localSheetId="11">'[46]Inputs - Hist &amp; Future'!$C$546:$T$546</definedName>
    <definedName name="cst_ga_oth_hf" localSheetId="8">'[46]Inputs - Hist &amp; Future'!$C$546:$T$546</definedName>
    <definedName name="cst_ga_oth_hf">#REF!</definedName>
    <definedName name="cst_ga_rent_act" localSheetId="9">'[46]Inputs - Act &amp; F''cast'!$C$245:$T$245</definedName>
    <definedName name="cst_ga_rent_act" localSheetId="10">'[46]Inputs - Act &amp; F''cast'!$C$245:$T$245</definedName>
    <definedName name="cst_ga_rent_act" localSheetId="11">'[46]Inputs - Act &amp; F''cast'!$C$245:$T$245</definedName>
    <definedName name="cst_ga_rent_act" localSheetId="8">'[46]Inputs - Act &amp; F''cast'!$C$245:$T$245</definedName>
    <definedName name="cst_ga_rent_act">#REF!</definedName>
    <definedName name="cst_ga_rent_act_ytd" localSheetId="9">'[46]Calcs - Act &amp; F''cast'!$C$245:$T$245</definedName>
    <definedName name="cst_ga_rent_act_ytd" localSheetId="10">'[46]Calcs - Act &amp; F''cast'!$C$245:$T$245</definedName>
    <definedName name="cst_ga_rent_act_ytd" localSheetId="11">'[46]Calcs - Act &amp; F''cast'!$C$245:$T$245</definedName>
    <definedName name="cst_ga_rent_act_ytd" localSheetId="8">'[46]Calcs - Act &amp; F''cast'!$C$245:$T$245</definedName>
    <definedName name="cst_ga_rent_act_ytd">#REF!</definedName>
    <definedName name="cst_ga_rent_bud" localSheetId="9">'[46]Inputs - Budget'!$C$245:$T$245</definedName>
    <definedName name="cst_ga_rent_bud" localSheetId="10">'[46]Inputs - Budget'!$C$245:$T$245</definedName>
    <definedName name="cst_ga_rent_bud" localSheetId="11">'[46]Inputs - Budget'!$C$245:$T$245</definedName>
    <definedName name="cst_ga_rent_bud" localSheetId="8">'[46]Inputs - Budget'!$C$245:$T$245</definedName>
    <definedName name="cst_ga_rent_bud">#REF!</definedName>
    <definedName name="cst_ga_rent_bud_ytd" localSheetId="9">'[46]Calcs - Budget'!$C$245:$T$245</definedName>
    <definedName name="cst_ga_rent_bud_ytd" localSheetId="10">'[46]Calcs - Budget'!$C$245:$T$245</definedName>
    <definedName name="cst_ga_rent_bud_ytd" localSheetId="11">'[46]Calcs - Budget'!$C$245:$T$245</definedName>
    <definedName name="cst_ga_rent_bud_ytd" localSheetId="8">'[46]Calcs - Budget'!$C$245:$T$245</definedName>
    <definedName name="cst_ga_rent_bud_ytd">#REF!</definedName>
    <definedName name="cst_ga_rent_hf" localSheetId="9">'[46]Inputs - Hist &amp; Future'!$C$245:$T$245</definedName>
    <definedName name="cst_ga_rent_hf" localSheetId="10">'[46]Inputs - Hist &amp; Future'!$C$245:$T$245</definedName>
    <definedName name="cst_ga_rent_hf" localSheetId="11">'[46]Inputs - Hist &amp; Future'!$C$245:$T$245</definedName>
    <definedName name="cst_ga_rent_hf" localSheetId="8">'[46]Inputs - Hist &amp; Future'!$C$245:$T$245</definedName>
    <definedName name="cst_ga_rent_hf">#REF!</definedName>
    <definedName name="cst_ga_total_act" localSheetId="9">'[46]Inputs - Act &amp; F''cast'!$C$248:$T$248</definedName>
    <definedName name="cst_ga_total_act" localSheetId="10">'[46]Inputs - Act &amp; F''cast'!$C$248:$T$248</definedName>
    <definedName name="cst_ga_total_act" localSheetId="11">'[46]Inputs - Act &amp; F''cast'!$C$248:$T$248</definedName>
    <definedName name="cst_ga_total_act" localSheetId="8">'[46]Inputs - Act &amp; F''cast'!$C$248:$T$248</definedName>
    <definedName name="cst_ga_total_act">#REF!</definedName>
    <definedName name="cst_ga_total_act_ytd" localSheetId="9">'[46]Calcs - Act &amp; F''cast'!$C$248:$T$248</definedName>
    <definedName name="cst_ga_total_act_ytd" localSheetId="10">'[46]Calcs - Act &amp; F''cast'!$C$248:$T$248</definedName>
    <definedName name="cst_ga_total_act_ytd" localSheetId="11">'[46]Calcs - Act &amp; F''cast'!$C$248:$T$248</definedName>
    <definedName name="cst_ga_total_act_ytd" localSheetId="8">'[46]Calcs - Act &amp; F''cast'!$C$248:$T$248</definedName>
    <definedName name="cst_ga_total_act_ytd">#REF!</definedName>
    <definedName name="cst_ga_total_bud" localSheetId="9">'[46]Inputs - Budget'!$C$248:$T$248</definedName>
    <definedName name="cst_ga_total_bud" localSheetId="10">'[46]Inputs - Budget'!$C$248:$T$248</definedName>
    <definedName name="cst_ga_total_bud" localSheetId="11">'[46]Inputs - Budget'!$C$248:$T$248</definedName>
    <definedName name="cst_ga_total_bud" localSheetId="8">'[46]Inputs - Budget'!$C$248:$T$248</definedName>
    <definedName name="cst_ga_total_bud">#REF!</definedName>
    <definedName name="cst_ga_total_bud_ytd" localSheetId="9">'[46]Calcs - Budget'!$C$248:$T$248</definedName>
    <definedName name="cst_ga_total_bud_ytd" localSheetId="10">'[46]Calcs - Budget'!$C$248:$T$248</definedName>
    <definedName name="cst_ga_total_bud_ytd" localSheetId="11">'[46]Calcs - Budget'!$C$248:$T$248</definedName>
    <definedName name="cst_ga_total_bud_ytd" localSheetId="8">'[46]Calcs - Budget'!$C$248:$T$248</definedName>
    <definedName name="cst_ga_total_bud_ytd">#REF!</definedName>
    <definedName name="cst_ga_total_hf" localSheetId="9">'[46]Inputs - Hist &amp; Future'!$C$248:$T$248</definedName>
    <definedName name="cst_ga_total_hf" localSheetId="10">'[46]Inputs - Hist &amp; Future'!$C$248:$T$248</definedName>
    <definedName name="cst_ga_total_hf" localSheetId="11">'[46]Inputs - Hist &amp; Future'!$C$248:$T$248</definedName>
    <definedName name="cst_ga_total_hf" localSheetId="8">'[46]Inputs - Hist &amp; Future'!$C$248:$T$248</definedName>
    <definedName name="cst_ga_total_hf">#REF!</definedName>
    <definedName name="cst_ga_trans_act" localSheetId="9">'[46]Inputs - Act &amp; F''cast'!$C$247:$T$247</definedName>
    <definedName name="cst_ga_trans_act" localSheetId="10">'[46]Inputs - Act &amp; F''cast'!$C$247:$T$247</definedName>
    <definedName name="cst_ga_trans_act" localSheetId="11">'[46]Inputs - Act &amp; F''cast'!$C$247:$T$247</definedName>
    <definedName name="cst_ga_trans_act" localSheetId="8">'[46]Inputs - Act &amp; F''cast'!$C$247:$T$247</definedName>
    <definedName name="cst_ga_trans_act">#REF!</definedName>
    <definedName name="cst_ga_trans_act_ytd" localSheetId="9">'[46]Calcs - Act &amp; F''cast'!$C$247:$T$247</definedName>
    <definedName name="cst_ga_trans_act_ytd" localSheetId="10">'[46]Calcs - Act &amp; F''cast'!$C$247:$T$247</definedName>
    <definedName name="cst_ga_trans_act_ytd" localSheetId="11">'[46]Calcs - Act &amp; F''cast'!$C$247:$T$247</definedName>
    <definedName name="cst_ga_trans_act_ytd" localSheetId="8">'[46]Calcs - Act &amp; F''cast'!$C$247:$T$247</definedName>
    <definedName name="cst_ga_trans_act_ytd">#REF!</definedName>
    <definedName name="cst_ga_trans_bud" localSheetId="9">'[46]Inputs - Budget'!$C$247:$T$247</definedName>
    <definedName name="cst_ga_trans_bud" localSheetId="10">'[46]Inputs - Budget'!$C$247:$T$247</definedName>
    <definedName name="cst_ga_trans_bud" localSheetId="11">'[46]Inputs - Budget'!$C$247:$T$247</definedName>
    <definedName name="cst_ga_trans_bud" localSheetId="8">'[46]Inputs - Budget'!$C$247:$T$247</definedName>
    <definedName name="cst_ga_trans_bud">#REF!</definedName>
    <definedName name="cst_ga_trans_bud_ytd" localSheetId="9">'[46]Calcs - Budget'!$C$247:$T$247</definedName>
    <definedName name="cst_ga_trans_bud_ytd" localSheetId="10">'[46]Calcs - Budget'!$C$247:$T$247</definedName>
    <definedName name="cst_ga_trans_bud_ytd" localSheetId="11">'[46]Calcs - Budget'!$C$247:$T$247</definedName>
    <definedName name="cst_ga_trans_bud_ytd" localSheetId="8">'[46]Calcs - Budget'!$C$247:$T$247</definedName>
    <definedName name="cst_ga_trans_bud_ytd">#REF!</definedName>
    <definedName name="cst_ga_trans_hf" localSheetId="9">'[46]Inputs - Hist &amp; Future'!$C$247:$T$247</definedName>
    <definedName name="cst_ga_trans_hf" localSheetId="10">'[46]Inputs - Hist &amp; Future'!$C$247:$T$247</definedName>
    <definedName name="cst_ga_trans_hf" localSheetId="11">'[46]Inputs - Hist &amp; Future'!$C$247:$T$247</definedName>
    <definedName name="cst_ga_trans_hf" localSheetId="8">'[46]Inputs - Hist &amp; Future'!$C$247:$T$247</definedName>
    <definedName name="cst_ga_trans_hf">#REF!</definedName>
    <definedName name="cst_grind_act" localSheetId="9">'[46]Inputs - Act &amp; F''cast'!$C$193:$T$193</definedName>
    <definedName name="cst_grind_act" localSheetId="10">'[46]Inputs - Act &amp; F''cast'!$C$193:$T$193</definedName>
    <definedName name="cst_grind_act" localSheetId="11">'[46]Inputs - Act &amp; F''cast'!$C$193:$T$193</definedName>
    <definedName name="cst_grind_act" localSheetId="8">'[46]Inputs - Act &amp; F''cast'!$C$193:$T$193</definedName>
    <definedName name="cst_grind_act">#REF!</definedName>
    <definedName name="cst_grind_act_ytd" localSheetId="9">'[46]Calcs - Act &amp; F''cast'!$C$193:$T$193</definedName>
    <definedName name="cst_grind_act_ytd" localSheetId="10">'[46]Calcs - Act &amp; F''cast'!$C$193:$T$193</definedName>
    <definedName name="cst_grind_act_ytd" localSheetId="11">'[46]Calcs - Act &amp; F''cast'!$C$193:$T$193</definedName>
    <definedName name="cst_grind_act_ytd" localSheetId="8">'[46]Calcs - Act &amp; F''cast'!$C$193:$T$193</definedName>
    <definedName name="cst_grind_act_ytd">#REF!</definedName>
    <definedName name="cst_grind_bud" localSheetId="9">'[46]Inputs - Budget'!$C$193:$T$193</definedName>
    <definedName name="cst_grind_bud" localSheetId="10">'[46]Inputs - Budget'!$C$193:$T$193</definedName>
    <definedName name="cst_grind_bud" localSheetId="11">'[46]Inputs - Budget'!$C$193:$T$193</definedName>
    <definedName name="cst_grind_bud" localSheetId="8">'[46]Inputs - Budget'!$C$193:$T$193</definedName>
    <definedName name="cst_grind_bud">#REF!</definedName>
    <definedName name="cst_grind_bud_ytd" localSheetId="9">'[46]Calcs - Budget'!$C$193:$T$193</definedName>
    <definedName name="cst_grind_bud_ytd" localSheetId="10">'[46]Calcs - Budget'!$C$193:$T$193</definedName>
    <definedName name="cst_grind_bud_ytd" localSheetId="11">'[46]Calcs - Budget'!$C$193:$T$193</definedName>
    <definedName name="cst_grind_bud_ytd" localSheetId="8">'[46]Calcs - Budget'!$C$193:$T$193</definedName>
    <definedName name="cst_grind_bud_ytd">#REF!</definedName>
    <definedName name="cst_grind_hf" localSheetId="9">'[46]Inputs - Hist &amp; Future'!$C$193:$T$193</definedName>
    <definedName name="cst_grind_hf" localSheetId="10">'[46]Inputs - Hist &amp; Future'!$C$193:$T$193</definedName>
    <definedName name="cst_grind_hf" localSheetId="11">'[46]Inputs - Hist &amp; Future'!$C$193:$T$193</definedName>
    <definedName name="cst_grind_hf" localSheetId="8">'[46]Inputs - Hist &amp; Future'!$C$193:$T$193</definedName>
    <definedName name="cst_grind_hf">#REF!</definedName>
    <definedName name="cst_ica_act" localSheetId="9">'[46]Inputs - Act &amp; F''cast'!$C$202:$T$202</definedName>
    <definedName name="cst_ica_act" localSheetId="10">'[46]Inputs - Act &amp; F''cast'!$C$202:$T$202</definedName>
    <definedName name="cst_ica_act" localSheetId="11">'[46]Inputs - Act &amp; F''cast'!$C$202:$T$202</definedName>
    <definedName name="cst_ica_act" localSheetId="8">'[46]Inputs - Act &amp; F''cast'!$C$202:$T$202</definedName>
    <definedName name="cst_ica_act">#REF!</definedName>
    <definedName name="cst_ica_act_ytd" localSheetId="9">'[46]Calcs - Act &amp; F''cast'!$C$202:$T$202</definedName>
    <definedName name="cst_ica_act_ytd" localSheetId="10">'[46]Calcs - Act &amp; F''cast'!$C$202:$T$202</definedName>
    <definedName name="cst_ica_act_ytd" localSheetId="11">'[46]Calcs - Act &amp; F''cast'!$C$202:$T$202</definedName>
    <definedName name="cst_ica_act_ytd" localSheetId="8">'[46]Calcs - Act &amp; F''cast'!$C$202:$T$202</definedName>
    <definedName name="cst_ica_act_ytd">#REF!</definedName>
    <definedName name="cst_ica_bud" localSheetId="9">'[46]Inputs - Budget'!$C$202:$T$202</definedName>
    <definedName name="cst_ica_bud" localSheetId="10">'[46]Inputs - Budget'!$C$202:$T$202</definedName>
    <definedName name="cst_ica_bud" localSheetId="11">'[46]Inputs - Budget'!$C$202:$T$202</definedName>
    <definedName name="cst_ica_bud" localSheetId="8">'[46]Inputs - Budget'!$C$202:$T$202</definedName>
    <definedName name="cst_ica_bud">#REF!</definedName>
    <definedName name="cst_ica_bud_ytd" localSheetId="9">'[46]Calcs - Budget'!$C$202:$T$202</definedName>
    <definedName name="cst_ica_bud_ytd" localSheetId="10">'[46]Calcs - Budget'!$C$202:$T$202</definedName>
    <definedName name="cst_ica_bud_ytd" localSheetId="11">'[46]Calcs - Budget'!$C$202:$T$202</definedName>
    <definedName name="cst_ica_bud_ytd" localSheetId="8">'[46]Calcs - Budget'!$C$202:$T$202</definedName>
    <definedName name="cst_ica_bud_ytd">#REF!</definedName>
    <definedName name="cst_ica_hf" localSheetId="9">'[46]Inputs - Hist &amp; Future'!$C$202:$T$202</definedName>
    <definedName name="cst_ica_hf" localSheetId="10">'[46]Inputs - Hist &amp; Future'!$C$202:$T$202</definedName>
    <definedName name="cst_ica_hf" localSheetId="11">'[46]Inputs - Hist &amp; Future'!$C$202:$T$202</definedName>
    <definedName name="cst_ica_hf" localSheetId="8">'[46]Inputs - Hist &amp; Future'!$C$202:$T$202</definedName>
    <definedName name="cst_ica_hf">#REF!</definedName>
    <definedName name="cst_lab_act" localSheetId="9">'[46]Inputs - Act &amp; F''cast'!$C$187:$T$187</definedName>
    <definedName name="cst_lab_act" localSheetId="10">'[46]Inputs - Act &amp; F''cast'!$C$187:$T$187</definedName>
    <definedName name="cst_lab_act" localSheetId="11">'[46]Inputs - Act &amp; F''cast'!$C$187:$T$187</definedName>
    <definedName name="cst_lab_act" localSheetId="8">'[46]Inputs - Act &amp; F''cast'!$C$187:$T$187</definedName>
    <definedName name="cst_lab_act">#REF!</definedName>
    <definedName name="cst_lab_act_ytd" localSheetId="9">'[46]Calcs - Act &amp; F''cast'!$C$187:$T$187</definedName>
    <definedName name="cst_lab_act_ytd" localSheetId="10">'[46]Calcs - Act &amp; F''cast'!$C$187:$T$187</definedName>
    <definedName name="cst_lab_act_ytd" localSheetId="11">'[46]Calcs - Act &amp; F''cast'!$C$187:$T$187</definedName>
    <definedName name="cst_lab_act_ytd" localSheetId="8">'[46]Calcs - Act &amp; F''cast'!$C$187:$T$187</definedName>
    <definedName name="cst_lab_act_ytd">#REF!</definedName>
    <definedName name="cst_lab_bud" localSheetId="9">'[46]Inputs - Budget'!$C$187:$T$187</definedName>
    <definedName name="cst_lab_bud" localSheetId="10">'[46]Inputs - Budget'!$C$187:$T$187</definedName>
    <definedName name="cst_lab_bud" localSheetId="11">'[46]Inputs - Budget'!$C$187:$T$187</definedName>
    <definedName name="cst_lab_bud" localSheetId="8">'[46]Inputs - Budget'!$C$187:$T$187</definedName>
    <definedName name="cst_lab_bud">#REF!</definedName>
    <definedName name="cst_lab_bud_ytd" localSheetId="9">'[46]Calcs - Budget'!$C$187:$T$187</definedName>
    <definedName name="cst_lab_bud_ytd" localSheetId="10">'[46]Calcs - Budget'!$C$187:$T$187</definedName>
    <definedName name="cst_lab_bud_ytd" localSheetId="11">'[46]Calcs - Budget'!$C$187:$T$187</definedName>
    <definedName name="cst_lab_bud_ytd" localSheetId="8">'[46]Calcs - Budget'!$C$187:$T$187</definedName>
    <definedName name="cst_lab_bud_ytd">#REF!</definedName>
    <definedName name="cst_lab_hf" localSheetId="9">'[46]Inputs - Hist &amp; Future'!$C$187:$T$187</definedName>
    <definedName name="cst_lab_hf" localSheetId="10">'[46]Inputs - Hist &amp; Future'!$C$187:$T$187</definedName>
    <definedName name="cst_lab_hf" localSheetId="11">'[46]Inputs - Hist &amp; Future'!$C$187:$T$187</definedName>
    <definedName name="cst_lab_hf" localSheetId="8">'[46]Inputs - Hist &amp; Future'!$C$187:$T$187</definedName>
    <definedName name="cst_lab_hf">#REF!</definedName>
    <definedName name="cst_lime_act" localSheetId="9">'[46]Inputs - Act &amp; F''cast'!$C$205:$T$205</definedName>
    <definedName name="cst_lime_act" localSheetId="10">'[46]Inputs - Act &amp; F''cast'!$C$205:$T$205</definedName>
    <definedName name="cst_lime_act" localSheetId="11">'[46]Inputs - Act &amp; F''cast'!$C$205:$T$205</definedName>
    <definedName name="cst_lime_act" localSheetId="8">'[46]Inputs - Act &amp; F''cast'!$C$205:$T$205</definedName>
    <definedName name="cst_lime_act">#REF!</definedName>
    <definedName name="cst_lime_act_ytd" localSheetId="9">'[46]Calcs - Act &amp; F''cast'!$C$205:$T$205</definedName>
    <definedName name="cst_lime_act_ytd" localSheetId="10">'[46]Calcs - Act &amp; F''cast'!$C$205:$T$205</definedName>
    <definedName name="cst_lime_act_ytd" localSheetId="11">'[46]Calcs - Act &amp; F''cast'!$C$205:$T$205</definedName>
    <definedName name="cst_lime_act_ytd" localSheetId="8">'[46]Calcs - Act &amp; F''cast'!$C$205:$T$205</definedName>
    <definedName name="cst_lime_act_ytd">#REF!</definedName>
    <definedName name="cst_lime_bud" localSheetId="9">'[46]Inputs - Budget'!$C$205:$T$205</definedName>
    <definedName name="cst_lime_bud" localSheetId="10">'[46]Inputs - Budget'!$C$205:$T$205</definedName>
    <definedName name="cst_lime_bud" localSheetId="11">'[46]Inputs - Budget'!$C$205:$T$205</definedName>
    <definedName name="cst_lime_bud" localSheetId="8">'[46]Inputs - Budget'!$C$205:$T$205</definedName>
    <definedName name="cst_lime_bud">#REF!</definedName>
    <definedName name="cst_lime_bud_ytd" localSheetId="9">'[46]Calcs - Budget'!$C$205:$T$205</definedName>
    <definedName name="cst_lime_bud_ytd" localSheetId="10">'[46]Calcs - Budget'!$C$205:$T$205</definedName>
    <definedName name="cst_lime_bud_ytd" localSheetId="11">'[46]Calcs - Budget'!$C$205:$T$205</definedName>
    <definedName name="cst_lime_bud_ytd" localSheetId="8">'[46]Calcs - Budget'!$C$205:$T$205</definedName>
    <definedName name="cst_lime_bud_ytd">#REF!</definedName>
    <definedName name="cst_lime_hf" localSheetId="9">'[46]Inputs - Hist &amp; Future'!$C$205:$T$205</definedName>
    <definedName name="cst_lime_hf" localSheetId="10">'[46]Inputs - Hist &amp; Future'!$C$205:$T$205</definedName>
    <definedName name="cst_lime_hf" localSheetId="11">'[46]Inputs - Hist &amp; Future'!$C$205:$T$205</definedName>
    <definedName name="cst_lime_hf" localSheetId="8">'[46]Inputs - Hist &amp; Future'!$C$205:$T$205</definedName>
    <definedName name="cst_lime_hf">#REF!</definedName>
    <definedName name="cst_liner_act" localSheetId="9">'[46]Inputs - Act &amp; F''cast'!$C$199:$T$199</definedName>
    <definedName name="cst_liner_act" localSheetId="10">'[46]Inputs - Act &amp; F''cast'!$C$199:$T$199</definedName>
    <definedName name="cst_liner_act" localSheetId="11">'[46]Inputs - Act &amp; F''cast'!$C$199:$T$199</definedName>
    <definedName name="cst_liner_act" localSheetId="8">'[46]Inputs - Act &amp; F''cast'!$C$199:$T$199</definedName>
    <definedName name="cst_liner_act">#REF!</definedName>
    <definedName name="cst_liner_act_ytd" localSheetId="9">'[46]Calcs - Act &amp; F''cast'!$C$199:$T$199</definedName>
    <definedName name="cst_liner_act_ytd" localSheetId="10">'[46]Calcs - Act &amp; F''cast'!$C$199:$T$199</definedName>
    <definedName name="cst_liner_act_ytd" localSheetId="11">'[46]Calcs - Act &amp; F''cast'!$C$199:$T$199</definedName>
    <definedName name="cst_liner_act_ytd" localSheetId="8">'[46]Calcs - Act &amp; F''cast'!$C$199:$T$199</definedName>
    <definedName name="cst_liner_act_ytd">#REF!</definedName>
    <definedName name="cst_liner_bud" localSheetId="9">'[46]Inputs - Budget'!$C$199:$T$199</definedName>
    <definedName name="cst_liner_bud" localSheetId="10">'[46]Inputs - Budget'!$C$199:$T$199</definedName>
    <definedName name="cst_liner_bud" localSheetId="11">'[46]Inputs - Budget'!$C$199:$T$199</definedName>
    <definedName name="cst_liner_bud" localSheetId="8">'[46]Inputs - Budget'!$C$199:$T$199</definedName>
    <definedName name="cst_liner_bud">#REF!</definedName>
    <definedName name="cst_liner_bud_ytd" localSheetId="9">'[46]Calcs - Budget'!$C$199:$T$199</definedName>
    <definedName name="cst_liner_bud_ytd" localSheetId="10">'[46]Calcs - Budget'!$C$199:$T$199</definedName>
    <definedName name="cst_liner_bud_ytd" localSheetId="11">'[46]Calcs - Budget'!$C$199:$T$199</definedName>
    <definedName name="cst_liner_bud_ytd" localSheetId="8">'[46]Calcs - Budget'!$C$199:$T$199</definedName>
    <definedName name="cst_liner_bud_ytd">#REF!</definedName>
    <definedName name="cst_liner_hf" localSheetId="9">'[46]Inputs - Hist &amp; Future'!$C$199:$T$199</definedName>
    <definedName name="cst_liner_hf" localSheetId="10">'[46]Inputs - Hist &amp; Future'!$C$199:$T$199</definedName>
    <definedName name="cst_liner_hf" localSheetId="11">'[46]Inputs - Hist &amp; Future'!$C$199:$T$199</definedName>
    <definedName name="cst_liner_hf" localSheetId="8">'[46]Inputs - Hist &amp; Future'!$C$199:$T$199</definedName>
    <definedName name="cst_liner_hf">#REF!</definedName>
    <definedName name="cst_pub_rel_act" localSheetId="9">'[46]Inputs - Act &amp; F''cast'!$C$204:$T$204</definedName>
    <definedName name="cst_pub_rel_act" localSheetId="10">'[46]Inputs - Act &amp; F''cast'!$C$204:$T$204</definedName>
    <definedName name="cst_pub_rel_act" localSheetId="11">'[46]Inputs - Act &amp; F''cast'!$C$204:$T$204</definedName>
    <definedName name="cst_pub_rel_act" localSheetId="8">'[46]Inputs - Act &amp; F''cast'!$C$204:$T$204</definedName>
    <definedName name="cst_pub_rel_act">#REF!</definedName>
    <definedName name="cst_pub_rel_act_ytd" localSheetId="9">'[46]Calcs - Act &amp; F''cast'!$C$204:$T$204</definedName>
    <definedName name="cst_pub_rel_act_ytd" localSheetId="10">'[46]Calcs - Act &amp; F''cast'!$C$204:$T$204</definedName>
    <definedName name="cst_pub_rel_act_ytd" localSheetId="11">'[46]Calcs - Act &amp; F''cast'!$C$204:$T$204</definedName>
    <definedName name="cst_pub_rel_act_ytd" localSheetId="8">'[46]Calcs - Act &amp; F''cast'!$C$204:$T$204</definedName>
    <definedName name="cst_pub_rel_act_ytd">#REF!</definedName>
    <definedName name="cst_pub_rel_bud" localSheetId="9">'[46]Inputs - Budget'!$C$204:$T$204</definedName>
    <definedName name="cst_pub_rel_bud" localSheetId="10">'[46]Inputs - Budget'!$C$204:$T$204</definedName>
    <definedName name="cst_pub_rel_bud" localSheetId="11">'[46]Inputs - Budget'!$C$204:$T$204</definedName>
    <definedName name="cst_pub_rel_bud" localSheetId="8">'[46]Inputs - Budget'!$C$204:$T$204</definedName>
    <definedName name="cst_pub_rel_bud">#REF!</definedName>
    <definedName name="cst_pub_rel_bud_ytd" localSheetId="9">'[46]Calcs - Budget'!$C$204:$T$204</definedName>
    <definedName name="cst_pub_rel_bud_ytd" localSheetId="10">'[46]Calcs - Budget'!$C$204:$T$204</definedName>
    <definedName name="cst_pub_rel_bud_ytd" localSheetId="11">'[46]Calcs - Budget'!$C$204:$T$204</definedName>
    <definedName name="cst_pub_rel_bud_ytd" localSheetId="8">'[46]Calcs - Budget'!$C$204:$T$204</definedName>
    <definedName name="cst_pub_rel_bud_ytd">#REF!</definedName>
    <definedName name="cst_pub_rel_hf" localSheetId="9">'[46]Inputs - Hist &amp; Future'!$C$204:$T$204</definedName>
    <definedName name="cst_pub_rel_hf" localSheetId="10">'[46]Inputs - Hist &amp; Future'!$C$204:$T$204</definedName>
    <definedName name="cst_pub_rel_hf" localSheetId="11">'[46]Inputs - Hist &amp; Future'!$C$204:$T$204</definedName>
    <definedName name="cst_pub_rel_hf" localSheetId="8">'[46]Inputs - Hist &amp; Future'!$C$204:$T$204</definedName>
    <definedName name="cst_pub_rel_hf">#REF!</definedName>
    <definedName name="cst_pwr_act" localSheetId="9">'[46]Inputs - Act &amp; F''cast'!$C$189:$T$189</definedName>
    <definedName name="cst_pwr_act" localSheetId="10">'[46]Inputs - Act &amp; F''cast'!$C$189:$T$189</definedName>
    <definedName name="cst_pwr_act" localSheetId="11">'[46]Inputs - Act &amp; F''cast'!$C$189:$T$189</definedName>
    <definedName name="cst_pwr_act" localSheetId="8">'[46]Inputs - Act &amp; F''cast'!$C$189:$T$189</definedName>
    <definedName name="cst_pwr_act">#REF!</definedName>
    <definedName name="cst_pwr_act_ytd" localSheetId="9">'[46]Calcs - Act &amp; F''cast'!$C$189:$T$189</definedName>
    <definedName name="cst_pwr_act_ytd" localSheetId="10">'[46]Calcs - Act &amp; F''cast'!$C$189:$T$189</definedName>
    <definedName name="cst_pwr_act_ytd" localSheetId="11">'[46]Calcs - Act &amp; F''cast'!$C$189:$T$189</definedName>
    <definedName name="cst_pwr_act_ytd" localSheetId="8">'[46]Calcs - Act &amp; F''cast'!$C$189:$T$189</definedName>
    <definedName name="cst_pwr_act_ytd">#REF!</definedName>
    <definedName name="cst_pwr_bud" localSheetId="9">'[46]Inputs - Budget'!$C$189:$T$189</definedName>
    <definedName name="cst_pwr_bud" localSheetId="10">'[46]Inputs - Budget'!$C$189:$T$189</definedName>
    <definedName name="cst_pwr_bud" localSheetId="11">'[46]Inputs - Budget'!$C$189:$T$189</definedName>
    <definedName name="cst_pwr_bud" localSheetId="8">'[46]Inputs - Budget'!$C$189:$T$189</definedName>
    <definedName name="cst_pwr_bud">#REF!</definedName>
    <definedName name="cst_pwr_bud_ytd" localSheetId="9">'[46]Calcs - Budget'!$C$189:$T$189</definedName>
    <definedName name="cst_pwr_bud_ytd" localSheetId="10">'[46]Calcs - Budget'!$C$189:$T$189</definedName>
    <definedName name="cst_pwr_bud_ytd" localSheetId="11">'[46]Calcs - Budget'!$C$189:$T$189</definedName>
    <definedName name="cst_pwr_bud_ytd" localSheetId="8">'[46]Calcs - Budget'!$C$189:$T$189</definedName>
    <definedName name="cst_pwr_bud_ytd">#REF!</definedName>
    <definedName name="cst_pwr_hf" localSheetId="9">'[46]Inputs - Hist &amp; Future'!$C$189:$T$189</definedName>
    <definedName name="cst_pwr_hf" localSheetId="10">'[46]Inputs - Hist &amp; Future'!$C$189:$T$189</definedName>
    <definedName name="cst_pwr_hf" localSheetId="11">'[46]Inputs - Hist &amp; Future'!$C$189:$T$189</definedName>
    <definedName name="cst_pwr_hf" localSheetId="8">'[46]Inputs - Hist &amp; Future'!$C$189:$T$189</definedName>
    <definedName name="cst_pwr_hf">#REF!</definedName>
    <definedName name="cst_reag_act" localSheetId="9">'[46]Inputs - Act &amp; F''cast'!$C$191:$T$191</definedName>
    <definedName name="cst_reag_act" localSheetId="10">'[46]Inputs - Act &amp; F''cast'!$C$191:$T$191</definedName>
    <definedName name="cst_reag_act" localSheetId="11">'[46]Inputs - Act &amp; F''cast'!$C$191:$T$191</definedName>
    <definedName name="cst_reag_act" localSheetId="8">'[46]Inputs - Act &amp; F''cast'!$C$191:$T$191</definedName>
    <definedName name="cst_reag_act">#REF!</definedName>
    <definedName name="cst_reag_act_ytd" localSheetId="9">'[46]Calcs - Act &amp; F''cast'!$C$191:$T$191</definedName>
    <definedName name="cst_reag_act_ytd" localSheetId="10">'[46]Calcs - Act &amp; F''cast'!$C$191:$T$191</definedName>
    <definedName name="cst_reag_act_ytd" localSheetId="11">'[46]Calcs - Act &amp; F''cast'!$C$191:$T$191</definedName>
    <definedName name="cst_reag_act_ytd" localSheetId="8">'[46]Calcs - Act &amp; F''cast'!$C$191:$T$191</definedName>
    <definedName name="cst_reag_act_ytd">#REF!</definedName>
    <definedName name="cst_reag_bud" localSheetId="9">'[46]Inputs - Budget'!$C$191:$T$191</definedName>
    <definedName name="cst_reag_bud" localSheetId="10">'[46]Inputs - Budget'!$C$191:$T$191</definedName>
    <definedName name="cst_reag_bud" localSheetId="11">'[46]Inputs - Budget'!$C$191:$T$191</definedName>
    <definedName name="cst_reag_bud" localSheetId="8">'[46]Inputs - Budget'!$C$191:$T$191</definedName>
    <definedName name="cst_reag_bud">#REF!</definedName>
    <definedName name="cst_reag_bud_ytd" localSheetId="9">'[46]Calcs - Budget'!$C$191:$T$191</definedName>
    <definedName name="cst_reag_bud_ytd" localSheetId="10">'[46]Calcs - Budget'!$C$191:$T$191</definedName>
    <definedName name="cst_reag_bud_ytd" localSheetId="11">'[46]Calcs - Budget'!$C$191:$T$191</definedName>
    <definedName name="cst_reag_bud_ytd" localSheetId="8">'[46]Calcs - Budget'!$C$191:$T$191</definedName>
    <definedName name="cst_reag_bud_ytd">#REF!</definedName>
    <definedName name="cst_reag_hf" localSheetId="9">'[46]Inputs - Hist &amp; Future'!$C$191:$T$191</definedName>
    <definedName name="cst_reag_hf" localSheetId="10">'[46]Inputs - Hist &amp; Future'!$C$191:$T$191</definedName>
    <definedName name="cst_reag_hf" localSheetId="11">'[46]Inputs - Hist &amp; Future'!$C$191:$T$191</definedName>
    <definedName name="cst_reag_hf" localSheetId="8">'[46]Inputs - Hist &amp; Future'!$C$191:$T$191</definedName>
    <definedName name="cst_reag_hf">#REF!</definedName>
    <definedName name="cst_rent_act" localSheetId="9">'[46]Inputs - Act &amp; F''cast'!$C$197:$T$197</definedName>
    <definedName name="cst_rent_act" localSheetId="10">'[46]Inputs - Act &amp; F''cast'!$C$197:$T$197</definedName>
    <definedName name="cst_rent_act" localSheetId="11">'[46]Inputs - Act &amp; F''cast'!$C$197:$T$197</definedName>
    <definedName name="cst_rent_act" localSheetId="8">'[46]Inputs - Act &amp; F''cast'!$C$197:$T$197</definedName>
    <definedName name="cst_rent_act">#REF!</definedName>
    <definedName name="cst_rent_act_ytd" localSheetId="9">'[46]Calcs - Act &amp; F''cast'!$C$197:$T$197</definedName>
    <definedName name="cst_rent_act_ytd" localSheetId="10">'[46]Calcs - Act &amp; F''cast'!$C$197:$T$197</definedName>
    <definedName name="cst_rent_act_ytd" localSheetId="11">'[46]Calcs - Act &amp; F''cast'!$C$197:$T$197</definedName>
    <definedName name="cst_rent_act_ytd" localSheetId="8">'[46]Calcs - Act &amp; F''cast'!$C$197:$T$197</definedName>
    <definedName name="cst_rent_act_ytd">#REF!</definedName>
    <definedName name="cst_rent_bud" localSheetId="9">'[46]Inputs - Budget'!$C$197:$T$197</definedName>
    <definedName name="cst_rent_bud" localSheetId="10">'[46]Inputs - Budget'!$C$197:$T$197</definedName>
    <definedName name="cst_rent_bud" localSheetId="11">'[46]Inputs - Budget'!$C$197:$T$197</definedName>
    <definedName name="cst_rent_bud" localSheetId="8">'[46]Inputs - Budget'!$C$197:$T$197</definedName>
    <definedName name="cst_rent_bud">#REF!</definedName>
    <definedName name="cst_rent_bud_ytd" localSheetId="9">'[46]Calcs - Budget'!$C$197:$T$197</definedName>
    <definedName name="cst_rent_bud_ytd" localSheetId="10">'[46]Calcs - Budget'!$C$197:$T$197</definedName>
    <definedName name="cst_rent_bud_ytd" localSheetId="11">'[46]Calcs - Budget'!$C$197:$T$197</definedName>
    <definedName name="cst_rent_bud_ytd" localSheetId="8">'[46]Calcs - Budget'!$C$197:$T$197</definedName>
    <definedName name="cst_rent_bud_ytd">#REF!</definedName>
    <definedName name="cst_rent_hf" localSheetId="9">'[46]Inputs - Hist &amp; Future'!$C$197:$T$197</definedName>
    <definedName name="cst_rent_hf" localSheetId="10">'[46]Inputs - Hist &amp; Future'!$C$197:$T$197</definedName>
    <definedName name="cst_rent_hf" localSheetId="11">'[46]Inputs - Hist &amp; Future'!$C$197:$T$197</definedName>
    <definedName name="cst_rent_hf" localSheetId="8">'[46]Inputs - Hist &amp; Future'!$C$197:$T$197</definedName>
    <definedName name="cst_rent_hf">#REF!</definedName>
    <definedName name="cst_repl_prts_act" localSheetId="9">'[46]Inputs - Act &amp; F''cast'!$C$190:$T$190</definedName>
    <definedName name="cst_repl_prts_act" localSheetId="10">'[46]Inputs - Act &amp; F''cast'!$C$190:$T$190</definedName>
    <definedName name="cst_repl_prts_act" localSheetId="11">'[46]Inputs - Act &amp; F''cast'!$C$190:$T$190</definedName>
    <definedName name="cst_repl_prts_act" localSheetId="8">'[46]Inputs - Act &amp; F''cast'!$C$190:$T$190</definedName>
    <definedName name="cst_repl_prts_act">#REF!</definedName>
    <definedName name="cst_repl_prts_act_ytd" localSheetId="9">'[46]Calcs - Act &amp; F''cast'!$C$190:$T$190</definedName>
    <definedName name="cst_repl_prts_act_ytd" localSheetId="10">'[46]Calcs - Act &amp; F''cast'!$C$190:$T$190</definedName>
    <definedName name="cst_repl_prts_act_ytd" localSheetId="11">'[46]Calcs - Act &amp; F''cast'!$C$190:$T$190</definedName>
    <definedName name="cst_repl_prts_act_ytd" localSheetId="8">'[46]Calcs - Act &amp; F''cast'!$C$190:$T$190</definedName>
    <definedName name="cst_repl_prts_act_ytd">#REF!</definedName>
    <definedName name="cst_repl_prts_bud" localSheetId="9">'[46]Inputs - Budget'!$C$190:$T$190</definedName>
    <definedName name="cst_repl_prts_bud" localSheetId="10">'[46]Inputs - Budget'!$C$190:$T$190</definedName>
    <definedName name="cst_repl_prts_bud" localSheetId="11">'[46]Inputs - Budget'!$C$190:$T$190</definedName>
    <definedName name="cst_repl_prts_bud" localSheetId="8">'[46]Inputs - Budget'!$C$190:$T$190</definedName>
    <definedName name="cst_repl_prts_bud">#REF!</definedName>
    <definedName name="cst_repl_prts_bud_ytd" localSheetId="9">'[46]Calcs - Budget'!$C$190:$T$190</definedName>
    <definedName name="cst_repl_prts_bud_ytd" localSheetId="10">'[46]Calcs - Budget'!$C$190:$T$190</definedName>
    <definedName name="cst_repl_prts_bud_ytd" localSheetId="11">'[46]Calcs - Budget'!$C$190:$T$190</definedName>
    <definedName name="cst_repl_prts_bud_ytd" localSheetId="8">'[46]Calcs - Budget'!$C$190:$T$190</definedName>
    <definedName name="cst_repl_prts_bud_ytd">#REF!</definedName>
    <definedName name="cst_repl_prts_hf" localSheetId="9">'[46]Inputs - Hist &amp; Future'!$C$190:$T$190</definedName>
    <definedName name="cst_repl_prts_hf" localSheetId="10">'[46]Inputs - Hist &amp; Future'!$C$190:$T$190</definedName>
    <definedName name="cst_repl_prts_hf" localSheetId="11">'[46]Inputs - Hist &amp; Future'!$C$190:$T$190</definedName>
    <definedName name="cst_repl_prts_hf" localSheetId="8">'[46]Inputs - Hist &amp; Future'!$C$190:$T$190</definedName>
    <definedName name="cst_repl_prts_hf">#REF!</definedName>
    <definedName name="cst_resp_ext_aff_act" localSheetId="9">'[46]Inputs - Act &amp; F''cast'!$C$233:$T$233</definedName>
    <definedName name="cst_resp_ext_aff_act" localSheetId="10">'[46]Inputs - Act &amp; F''cast'!$C$233:$T$233</definedName>
    <definedName name="cst_resp_ext_aff_act" localSheetId="11">'[46]Inputs - Act &amp; F''cast'!$C$233:$T$233</definedName>
    <definedName name="cst_resp_ext_aff_act" localSheetId="8">'[46]Inputs - Act &amp; F''cast'!$C$233:$T$233</definedName>
    <definedName name="cst_resp_ext_aff_act">#REF!</definedName>
    <definedName name="cst_resp_ext_aff_act_ytd" localSheetId="9">'[46]Calcs - Act &amp; F''cast'!$C$233:$T$233</definedName>
    <definedName name="cst_resp_ext_aff_act_ytd" localSheetId="10">'[46]Calcs - Act &amp; F''cast'!$C$233:$T$233</definedName>
    <definedName name="cst_resp_ext_aff_act_ytd" localSheetId="11">'[46]Calcs - Act &amp; F''cast'!$C$233:$T$233</definedName>
    <definedName name="cst_resp_ext_aff_act_ytd" localSheetId="8">'[46]Calcs - Act &amp; F''cast'!$C$233:$T$233</definedName>
    <definedName name="cst_resp_ext_aff_act_ytd">#REF!</definedName>
    <definedName name="cst_resp_ext_aff_bud" localSheetId="9">'[46]Inputs - Budget'!$C$233:$T$233</definedName>
    <definedName name="cst_resp_ext_aff_bud" localSheetId="10">'[46]Inputs - Budget'!$C$233:$T$233</definedName>
    <definedName name="cst_resp_ext_aff_bud" localSheetId="11">'[46]Inputs - Budget'!$C$233:$T$233</definedName>
    <definedName name="cst_resp_ext_aff_bud" localSheetId="8">'[46]Inputs - Budget'!$C$233:$T$233</definedName>
    <definedName name="cst_resp_ext_aff_bud">#REF!</definedName>
    <definedName name="cst_resp_ext_aff_bud_ytd" localSheetId="9">'[46]Calcs - Budget'!$C$233:$T$233</definedName>
    <definedName name="cst_resp_ext_aff_bud_ytd" localSheetId="10">'[46]Calcs - Budget'!$C$233:$T$233</definedName>
    <definedName name="cst_resp_ext_aff_bud_ytd" localSheetId="11">'[46]Calcs - Budget'!$C$233:$T$233</definedName>
    <definedName name="cst_resp_ext_aff_bud_ytd" localSheetId="8">'[46]Calcs - Budget'!$C$233:$T$233</definedName>
    <definedName name="cst_resp_ext_aff_bud_ytd">#REF!</definedName>
    <definedName name="cst_resp_ext_aff_hf" localSheetId="9">'[46]Inputs - Hist &amp; Future'!$C$233:$T$233</definedName>
    <definedName name="cst_resp_ext_aff_hf" localSheetId="10">'[46]Inputs - Hist &amp; Future'!$C$233:$T$233</definedName>
    <definedName name="cst_resp_ext_aff_hf" localSheetId="11">'[46]Inputs - Hist &amp; Future'!$C$233:$T$233</definedName>
    <definedName name="cst_resp_ext_aff_hf" localSheetId="8">'[46]Inputs - Hist &amp; Future'!$C$233:$T$233</definedName>
    <definedName name="cst_resp_ext_aff_hf">#REF!</definedName>
    <definedName name="cst_resp_fin_act" localSheetId="9">'[46]Inputs - Act &amp; F''cast'!$C$232:$T$232</definedName>
    <definedName name="cst_resp_fin_act" localSheetId="10">'[46]Inputs - Act &amp; F''cast'!$C$232:$T$232</definedName>
    <definedName name="cst_resp_fin_act" localSheetId="11">'[46]Inputs - Act &amp; F''cast'!$C$232:$T$232</definedName>
    <definedName name="cst_resp_fin_act" localSheetId="8">'[46]Inputs - Act &amp; F''cast'!$C$232:$T$232</definedName>
    <definedName name="cst_resp_fin_act">#REF!</definedName>
    <definedName name="cst_resp_fin_act_ytd" localSheetId="9">'[46]Calcs - Act &amp; F''cast'!$C$232:$T$232</definedName>
    <definedName name="cst_resp_fin_act_ytd" localSheetId="10">'[46]Calcs - Act &amp; F''cast'!$C$232:$T$232</definedName>
    <definedName name="cst_resp_fin_act_ytd" localSheetId="11">'[46]Calcs - Act &amp; F''cast'!$C$232:$T$232</definedName>
    <definedName name="cst_resp_fin_act_ytd" localSheetId="8">'[46]Calcs - Act &amp; F''cast'!$C$232:$T$232</definedName>
    <definedName name="cst_resp_fin_act_ytd">#REF!</definedName>
    <definedName name="cst_resp_fin_bud" localSheetId="9">'[46]Inputs - Budget'!$C$232:$T$232</definedName>
    <definedName name="cst_resp_fin_bud" localSheetId="10">'[46]Inputs - Budget'!$C$232:$T$232</definedName>
    <definedName name="cst_resp_fin_bud" localSheetId="11">'[46]Inputs - Budget'!$C$232:$T$232</definedName>
    <definedName name="cst_resp_fin_bud" localSheetId="8">'[46]Inputs - Budget'!$C$232:$T$232</definedName>
    <definedName name="cst_resp_fin_bud">#REF!</definedName>
    <definedName name="cst_resp_fin_bud_ytd" localSheetId="9">'[46]Calcs - Budget'!$C$232:$T$232</definedName>
    <definedName name="cst_resp_fin_bud_ytd" localSheetId="10">'[46]Calcs - Budget'!$C$232:$T$232</definedName>
    <definedName name="cst_resp_fin_bud_ytd" localSheetId="11">'[46]Calcs - Budget'!$C$232:$T$232</definedName>
    <definedName name="cst_resp_fin_bud_ytd" localSheetId="8">'[46]Calcs - Budget'!$C$232:$T$232</definedName>
    <definedName name="cst_resp_fin_bud_ytd">#REF!</definedName>
    <definedName name="cst_resp_fin_hf" localSheetId="9">'[46]Inputs - Hist &amp; Future'!$C$232:$T$232</definedName>
    <definedName name="cst_resp_fin_hf" localSheetId="10">'[46]Inputs - Hist &amp; Future'!$C$232:$T$232</definedName>
    <definedName name="cst_resp_fin_hf" localSheetId="11">'[46]Inputs - Hist &amp; Future'!$C$232:$T$232</definedName>
    <definedName name="cst_resp_fin_hf" localSheetId="8">'[46]Inputs - Hist &amp; Future'!$C$232:$T$232</definedName>
    <definedName name="cst_resp_fin_hf">#REF!</definedName>
    <definedName name="cst_resp_hr_act" localSheetId="9">'[46]Inputs - Act &amp; F''cast'!$C$231:$T$231</definedName>
    <definedName name="cst_resp_hr_act" localSheetId="10">'[46]Inputs - Act &amp; F''cast'!$C$231:$T$231</definedName>
    <definedName name="cst_resp_hr_act" localSheetId="11">'[46]Inputs - Act &amp; F''cast'!$C$231:$T$231</definedName>
    <definedName name="cst_resp_hr_act" localSheetId="8">'[46]Inputs - Act &amp; F''cast'!$C$231:$T$231</definedName>
    <definedName name="cst_resp_hr_act">#REF!</definedName>
    <definedName name="cst_resp_hr_act_ytd" localSheetId="9">'[46]Calcs - Act &amp; F''cast'!$C$231:$T$231</definedName>
    <definedName name="cst_resp_hr_act_ytd" localSheetId="10">'[46]Calcs - Act &amp; F''cast'!$C$231:$T$231</definedName>
    <definedName name="cst_resp_hr_act_ytd" localSheetId="11">'[46]Calcs - Act &amp; F''cast'!$C$231:$T$231</definedName>
    <definedName name="cst_resp_hr_act_ytd" localSheetId="8">'[46]Calcs - Act &amp; F''cast'!$C$231:$T$231</definedName>
    <definedName name="cst_resp_hr_act_ytd">#REF!</definedName>
    <definedName name="cst_resp_hr_bud" localSheetId="9">'[46]Inputs - Budget'!$C$231:$T$231</definedName>
    <definedName name="cst_resp_hr_bud" localSheetId="10">'[46]Inputs - Budget'!$C$231:$T$231</definedName>
    <definedName name="cst_resp_hr_bud" localSheetId="11">'[46]Inputs - Budget'!$C$231:$T$231</definedName>
    <definedName name="cst_resp_hr_bud" localSheetId="8">'[46]Inputs - Budget'!$C$231:$T$231</definedName>
    <definedName name="cst_resp_hr_bud">#REF!</definedName>
    <definedName name="cst_resp_hr_bud_ytd" localSheetId="9">'[46]Calcs - Budget'!$C$231:$T$231</definedName>
    <definedName name="cst_resp_hr_bud_ytd" localSheetId="10">'[46]Calcs - Budget'!$C$231:$T$231</definedName>
    <definedName name="cst_resp_hr_bud_ytd" localSheetId="11">'[46]Calcs - Budget'!$C$231:$T$231</definedName>
    <definedName name="cst_resp_hr_bud_ytd" localSheetId="8">'[46]Calcs - Budget'!$C$231:$T$231</definedName>
    <definedName name="cst_resp_hr_bud_ytd">#REF!</definedName>
    <definedName name="cst_resp_hr_hf" localSheetId="9">'[46]Inputs - Hist &amp; Future'!$C$231:$T$231</definedName>
    <definedName name="cst_resp_hr_hf" localSheetId="10">'[46]Inputs - Hist &amp; Future'!$C$231:$T$231</definedName>
    <definedName name="cst_resp_hr_hf" localSheetId="11">'[46]Inputs - Hist &amp; Future'!$C$231:$T$231</definedName>
    <definedName name="cst_resp_hr_hf" localSheetId="8">'[46]Inputs - Hist &amp; Future'!$C$231:$T$231</definedName>
    <definedName name="cst_resp_hr_hf">#REF!</definedName>
    <definedName name="cst_resp_lsm_act" localSheetId="9">'[46]Inputs - Act &amp; F''cast'!$C$236:$T$236</definedName>
    <definedName name="cst_resp_lsm_act" localSheetId="10">'[46]Inputs - Act &amp; F''cast'!$C$236:$T$236</definedName>
    <definedName name="cst_resp_lsm_act" localSheetId="11">'[46]Inputs - Act &amp; F''cast'!$C$236:$T$236</definedName>
    <definedName name="cst_resp_lsm_act" localSheetId="8">'[46]Inputs - Act &amp; F''cast'!$C$236:$T$236</definedName>
    <definedName name="cst_resp_lsm_act">#REF!</definedName>
    <definedName name="cst_resp_lsm_act_ytd" localSheetId="9">'[46]Calcs - Act &amp; F''cast'!$C$236:$T$236</definedName>
    <definedName name="cst_resp_lsm_act_ytd" localSheetId="10">'[46]Calcs - Act &amp; F''cast'!$C$236:$T$236</definedName>
    <definedName name="cst_resp_lsm_act_ytd" localSheetId="11">'[46]Calcs - Act &amp; F''cast'!$C$236:$T$236</definedName>
    <definedName name="cst_resp_lsm_act_ytd" localSheetId="8">'[46]Calcs - Act &amp; F''cast'!$C$236:$T$236</definedName>
    <definedName name="cst_resp_lsm_act_ytd">#REF!</definedName>
    <definedName name="cst_resp_lsm_bud" localSheetId="9">'[46]Inputs - Budget'!$C$236:$T$236</definedName>
    <definedName name="cst_resp_lsm_bud" localSheetId="10">'[46]Inputs - Budget'!$C$236:$T$236</definedName>
    <definedName name="cst_resp_lsm_bud" localSheetId="11">'[46]Inputs - Budget'!$C$236:$T$236</definedName>
    <definedName name="cst_resp_lsm_bud" localSheetId="8">'[46]Inputs - Budget'!$C$236:$T$236</definedName>
    <definedName name="cst_resp_lsm_bud">#REF!</definedName>
    <definedName name="cst_resp_lsm_bud_ytd" localSheetId="9">'[46]Calcs - Budget'!$C$236:$T$236</definedName>
    <definedName name="cst_resp_lsm_bud_ytd" localSheetId="10">'[46]Calcs - Budget'!$C$236:$T$236</definedName>
    <definedName name="cst_resp_lsm_bud_ytd" localSheetId="11">'[46]Calcs - Budget'!$C$236:$T$236</definedName>
    <definedName name="cst_resp_lsm_bud_ytd" localSheetId="8">'[46]Calcs - Budget'!$C$236:$T$236</definedName>
    <definedName name="cst_resp_lsm_bud_ytd">#REF!</definedName>
    <definedName name="cst_resp_lsm_hf" localSheetId="9">'[46]Inputs - Hist &amp; Future'!$C$236:$T$236</definedName>
    <definedName name="cst_resp_lsm_hf" localSheetId="10">'[46]Inputs - Hist &amp; Future'!$C$236:$T$236</definedName>
    <definedName name="cst_resp_lsm_hf" localSheetId="11">'[46]Inputs - Hist &amp; Future'!$C$236:$T$236</definedName>
    <definedName name="cst_resp_lsm_hf" localSheetId="8">'[46]Inputs - Hist &amp; Future'!$C$236:$T$236</definedName>
    <definedName name="cst_resp_lsm_hf">#REF!</definedName>
    <definedName name="cst_resp_lsm_hf_" localSheetId="9">'[46]Inputs - Hist &amp; Future'!$C$236:$T$236</definedName>
    <definedName name="cst_resp_lsm_hf_" localSheetId="10">'[46]Inputs - Hist &amp; Future'!$C$236:$T$236</definedName>
    <definedName name="cst_resp_lsm_hf_" localSheetId="11">'[46]Inputs - Hist &amp; Future'!$C$236:$T$236</definedName>
    <definedName name="cst_resp_lsm_hf_" localSheetId="8">'[46]Inputs - Hist &amp; Future'!$C$236:$T$236</definedName>
    <definedName name="cst_resp_lsm_hf_">#REF!</definedName>
    <definedName name="cst_resp_mill_fltr_act" localSheetId="9">'[46]Inputs - Act &amp; F''cast'!$C$227:$T$227</definedName>
    <definedName name="cst_resp_mill_fltr_act" localSheetId="10">'[46]Inputs - Act &amp; F''cast'!$C$227:$T$227</definedName>
    <definedName name="cst_resp_mill_fltr_act" localSheetId="11">'[46]Inputs - Act &amp; F''cast'!$C$227:$T$227</definedName>
    <definedName name="cst_resp_mill_fltr_act" localSheetId="8">'[46]Inputs - Act &amp; F''cast'!$C$227:$T$227</definedName>
    <definedName name="cst_resp_mill_fltr_act">#REF!</definedName>
    <definedName name="cst_resp_mill_fltr_act_ytd" localSheetId="9">'[46]Calcs - Act &amp; F''cast'!$C$227:$T$227</definedName>
    <definedName name="cst_resp_mill_fltr_act_ytd" localSheetId="10">'[46]Calcs - Act &amp; F''cast'!$C$227:$T$227</definedName>
    <definedName name="cst_resp_mill_fltr_act_ytd" localSheetId="11">'[46]Calcs - Act &amp; F''cast'!$C$227:$T$227</definedName>
    <definedName name="cst_resp_mill_fltr_act_ytd" localSheetId="8">'[46]Calcs - Act &amp; F''cast'!$C$227:$T$227</definedName>
    <definedName name="cst_resp_mill_fltr_act_ytd">#REF!</definedName>
    <definedName name="cst_resp_mill_fltr_bud" localSheetId="9">'[46]Inputs - Budget'!$C$227:$T$227</definedName>
    <definedName name="cst_resp_mill_fltr_bud" localSheetId="10">'[46]Inputs - Budget'!$C$227:$T$227</definedName>
    <definedName name="cst_resp_mill_fltr_bud" localSheetId="11">'[46]Inputs - Budget'!$C$227:$T$227</definedName>
    <definedName name="cst_resp_mill_fltr_bud" localSheetId="8">'[46]Inputs - Budget'!$C$227:$T$227</definedName>
    <definedName name="cst_resp_mill_fltr_bud">#REF!</definedName>
    <definedName name="cst_resp_mill_fltr_bud_ytd" localSheetId="9">'[46]Calcs - Budget'!$C$227:$T$227</definedName>
    <definedName name="cst_resp_mill_fltr_bud_ytd" localSheetId="10">'[46]Calcs - Budget'!$C$227:$T$227</definedName>
    <definedName name="cst_resp_mill_fltr_bud_ytd" localSheetId="11">'[46]Calcs - Budget'!$C$227:$T$227</definedName>
    <definedName name="cst_resp_mill_fltr_bud_ytd" localSheetId="8">'[46]Calcs - Budget'!$C$227:$T$227</definedName>
    <definedName name="cst_resp_mill_fltr_bud_ytd">#REF!</definedName>
    <definedName name="cst_resp_mill_fltr_hf" localSheetId="9">'[46]Inputs - Hist &amp; Future'!$C$227:$T$227</definedName>
    <definedName name="cst_resp_mill_fltr_hf" localSheetId="10">'[46]Inputs - Hist &amp; Future'!$C$227:$T$227</definedName>
    <definedName name="cst_resp_mill_fltr_hf" localSheetId="11">'[46]Inputs - Hist &amp; Future'!$C$227:$T$227</definedName>
    <definedName name="cst_resp_mill_fltr_hf" localSheetId="8">'[46]Inputs - Hist &amp; Future'!$C$227:$T$227</definedName>
    <definedName name="cst_resp_mill_fltr_hf">#REF!</definedName>
    <definedName name="cst_resp_mill_mtce_act" localSheetId="9">'[46]Inputs - Act &amp; F''cast'!$C$228:$T$228</definedName>
    <definedName name="cst_resp_mill_mtce_act" localSheetId="10">'[46]Inputs - Act &amp; F''cast'!$C$228:$T$228</definedName>
    <definedName name="cst_resp_mill_mtce_act" localSheetId="11">'[46]Inputs - Act &amp; F''cast'!$C$228:$T$228</definedName>
    <definedName name="cst_resp_mill_mtce_act" localSheetId="8">'[46]Inputs - Act &amp; F''cast'!$C$228:$T$228</definedName>
    <definedName name="cst_resp_mill_mtce_act">#REF!</definedName>
    <definedName name="cst_resp_mill_mtce_act_ytd" localSheetId="9">'[46]Calcs - Act &amp; F''cast'!$C$228:$T$228</definedName>
    <definedName name="cst_resp_mill_mtce_act_ytd" localSheetId="10">'[46]Calcs - Act &amp; F''cast'!$C$228:$T$228</definedName>
    <definedName name="cst_resp_mill_mtce_act_ytd" localSheetId="11">'[46]Calcs - Act &amp; F''cast'!$C$228:$T$228</definedName>
    <definedName name="cst_resp_mill_mtce_act_ytd" localSheetId="8">'[46]Calcs - Act &amp; F''cast'!$C$228:$T$228</definedName>
    <definedName name="cst_resp_mill_mtce_act_ytd">#REF!</definedName>
    <definedName name="cst_resp_mill_mtce_bud" localSheetId="9">'[46]Inputs - Budget'!$C$228:$T$228</definedName>
    <definedName name="cst_resp_mill_mtce_bud" localSheetId="10">'[46]Inputs - Budget'!$C$228:$T$228</definedName>
    <definedName name="cst_resp_mill_mtce_bud" localSheetId="11">'[46]Inputs - Budget'!$C$228:$T$228</definedName>
    <definedName name="cst_resp_mill_mtce_bud" localSheetId="8">'[46]Inputs - Budget'!$C$228:$T$228</definedName>
    <definedName name="cst_resp_mill_mtce_bud">#REF!</definedName>
    <definedName name="cst_resp_mill_mtce_bud_ytd" localSheetId="9">'[46]Calcs - Budget'!$C$228:$T$228</definedName>
    <definedName name="cst_resp_mill_mtce_bud_ytd" localSheetId="10">'[46]Calcs - Budget'!$C$228:$T$228</definedName>
    <definedName name="cst_resp_mill_mtce_bud_ytd" localSheetId="11">'[46]Calcs - Budget'!$C$228:$T$228</definedName>
    <definedName name="cst_resp_mill_mtce_bud_ytd" localSheetId="8">'[46]Calcs - Budget'!$C$228:$T$228</definedName>
    <definedName name="cst_resp_mill_mtce_bud_ytd">#REF!</definedName>
    <definedName name="cst_resp_mill_mtce_hf" localSheetId="9">'[46]Inputs - Hist &amp; Future'!$C$228:$T$228</definedName>
    <definedName name="cst_resp_mill_mtce_hf" localSheetId="10">'[46]Inputs - Hist &amp; Future'!$C$228:$T$228</definedName>
    <definedName name="cst_resp_mill_mtce_hf" localSheetId="11">'[46]Inputs - Hist &amp; Future'!$C$228:$T$228</definedName>
    <definedName name="cst_resp_mill_mtce_hf" localSheetId="8">'[46]Inputs - Hist &amp; Future'!$C$228:$T$228</definedName>
    <definedName name="cst_resp_mill_mtce_hf">#REF!</definedName>
    <definedName name="cst_resp_mine_eng_act" localSheetId="9">'[46]Inputs - Act &amp; F''cast'!$C$226:$T$226</definedName>
    <definedName name="cst_resp_mine_eng_act" localSheetId="10">'[46]Inputs - Act &amp; F''cast'!$C$226:$T$226</definedName>
    <definedName name="cst_resp_mine_eng_act" localSheetId="11">'[46]Inputs - Act &amp; F''cast'!$C$226:$T$226</definedName>
    <definedName name="cst_resp_mine_eng_act" localSheetId="8">'[46]Inputs - Act &amp; F''cast'!$C$226:$T$226</definedName>
    <definedName name="cst_resp_mine_eng_act">#REF!</definedName>
    <definedName name="cst_resp_mine_eng_act_ytd" localSheetId="9">'[46]Calcs - Act &amp; F''cast'!$C$226:$T$226</definedName>
    <definedName name="cst_resp_mine_eng_act_ytd" localSheetId="10">'[46]Calcs - Act &amp; F''cast'!$C$226:$T$226</definedName>
    <definedName name="cst_resp_mine_eng_act_ytd" localSheetId="11">'[46]Calcs - Act &amp; F''cast'!$C$226:$T$226</definedName>
    <definedName name="cst_resp_mine_eng_act_ytd" localSheetId="8">'[46]Calcs - Act &amp; F''cast'!$C$226:$T$226</definedName>
    <definedName name="cst_resp_mine_eng_act_ytd">#REF!</definedName>
    <definedName name="cst_resp_mine_eng_bud" localSheetId="9">'[46]Inputs - Budget'!$C$226:$T$226</definedName>
    <definedName name="cst_resp_mine_eng_bud" localSheetId="10">'[46]Inputs - Budget'!$C$226:$T$226</definedName>
    <definedName name="cst_resp_mine_eng_bud" localSheetId="11">'[46]Inputs - Budget'!$C$226:$T$226</definedName>
    <definedName name="cst_resp_mine_eng_bud" localSheetId="8">'[46]Inputs - Budget'!$C$226:$T$226</definedName>
    <definedName name="cst_resp_mine_eng_bud">#REF!</definedName>
    <definedName name="cst_resp_mine_eng_bud_ytd" localSheetId="9">'[46]Calcs - Budget'!$C$226:$T$226</definedName>
    <definedName name="cst_resp_mine_eng_bud_ytd" localSheetId="10">'[46]Calcs - Budget'!$C$226:$T$226</definedName>
    <definedName name="cst_resp_mine_eng_bud_ytd" localSheetId="11">'[46]Calcs - Budget'!$C$226:$T$226</definedName>
    <definedName name="cst_resp_mine_eng_bud_ytd" localSheetId="8">'[46]Calcs - Budget'!$C$226:$T$226</definedName>
    <definedName name="cst_resp_mine_eng_bud_ytd">#REF!</definedName>
    <definedName name="cst_resp_mine_eng_hf" localSheetId="9">'[46]Inputs - Hist &amp; Future'!$C$226:$T$226</definedName>
    <definedName name="cst_resp_mine_eng_hf" localSheetId="10">'[46]Inputs - Hist &amp; Future'!$C$226:$T$226</definedName>
    <definedName name="cst_resp_mine_eng_hf" localSheetId="11">'[46]Inputs - Hist &amp; Future'!$C$226:$T$226</definedName>
    <definedName name="cst_resp_mine_eng_hf" localSheetId="8">'[46]Inputs - Hist &amp; Future'!$C$226:$T$226</definedName>
    <definedName name="cst_resp_mine_eng_hf">#REF!</definedName>
    <definedName name="cst_resp_mine_mtce_act" localSheetId="9">'[46]Inputs - Act &amp; F''cast'!$C$225:$T$225</definedName>
    <definedName name="cst_resp_mine_mtce_act" localSheetId="10">'[46]Inputs - Act &amp; F''cast'!$C$225:$T$225</definedName>
    <definedName name="cst_resp_mine_mtce_act" localSheetId="11">'[46]Inputs - Act &amp; F''cast'!$C$225:$T$225</definedName>
    <definedName name="cst_resp_mine_mtce_act" localSheetId="8">'[46]Inputs - Act &amp; F''cast'!$C$225:$T$225</definedName>
    <definedName name="cst_resp_mine_mtce_act">#REF!</definedName>
    <definedName name="cst_resp_mine_mtce_act_ytd" localSheetId="9">'[46]Calcs - Act &amp; F''cast'!$C$225:$T$225</definedName>
    <definedName name="cst_resp_mine_mtce_act_ytd" localSheetId="10">'[46]Calcs - Act &amp; F''cast'!$C$225:$T$225</definedName>
    <definedName name="cst_resp_mine_mtce_act_ytd" localSheetId="11">'[46]Calcs - Act &amp; F''cast'!$C$225:$T$225</definedName>
    <definedName name="cst_resp_mine_mtce_act_ytd" localSheetId="8">'[46]Calcs - Act &amp; F''cast'!$C$225:$T$225</definedName>
    <definedName name="cst_resp_mine_mtce_act_ytd">#REF!</definedName>
    <definedName name="cst_resp_mine_mtce_bud" localSheetId="9">'[46]Inputs - Budget'!$C$225:$T$225</definedName>
    <definedName name="cst_resp_mine_mtce_bud" localSheetId="10">'[46]Inputs - Budget'!$C$225:$T$225</definedName>
    <definedName name="cst_resp_mine_mtce_bud" localSheetId="11">'[46]Inputs - Budget'!$C$225:$T$225</definedName>
    <definedName name="cst_resp_mine_mtce_bud" localSheetId="8">'[46]Inputs - Budget'!$C$225:$T$225</definedName>
    <definedName name="cst_resp_mine_mtce_bud">#REF!</definedName>
    <definedName name="cst_resp_mine_mtce_bud_ytd" localSheetId="9">'[46]Calcs - Budget'!$C$225:$T$225</definedName>
    <definedName name="cst_resp_mine_mtce_bud_ytd" localSheetId="10">'[46]Calcs - Budget'!$C$225:$T$225</definedName>
    <definedName name="cst_resp_mine_mtce_bud_ytd" localSheetId="11">'[46]Calcs - Budget'!$C$225:$T$225</definedName>
    <definedName name="cst_resp_mine_mtce_bud_ytd" localSheetId="8">'[46]Calcs - Budget'!$C$225:$T$225</definedName>
    <definedName name="cst_resp_mine_mtce_bud_ytd">#REF!</definedName>
    <definedName name="cst_resp_mine_mtce_hf" localSheetId="9">'[46]Inputs - Hist &amp; Future'!$C$225:$T$225</definedName>
    <definedName name="cst_resp_mine_mtce_hf" localSheetId="10">'[46]Inputs - Hist &amp; Future'!$C$225:$T$225</definedName>
    <definedName name="cst_resp_mine_mtce_hf" localSheetId="11">'[46]Inputs - Hist &amp; Future'!$C$225:$T$225</definedName>
    <definedName name="cst_resp_mine_mtce_hf" localSheetId="8">'[46]Inputs - Hist &amp; Future'!$C$225:$T$225</definedName>
    <definedName name="cst_resp_mine_mtce_hf">#REF!</definedName>
    <definedName name="cst_resp_mine_ops_act" localSheetId="9">'[46]Inputs - Act &amp; F''cast'!$C$224:$T$224</definedName>
    <definedName name="cst_resp_mine_ops_act" localSheetId="10">'[46]Inputs - Act &amp; F''cast'!$C$224:$T$224</definedName>
    <definedName name="cst_resp_mine_ops_act" localSheetId="11">'[46]Inputs - Act &amp; F''cast'!$C$224:$T$224</definedName>
    <definedName name="cst_resp_mine_ops_act" localSheetId="8">'[46]Inputs - Act &amp; F''cast'!$C$224:$T$224</definedName>
    <definedName name="cst_resp_mine_ops_act">#REF!</definedName>
    <definedName name="cst_resp_mine_ops_act_ytd" localSheetId="9">'[46]Calcs - Act &amp; F''cast'!$C$224:$T$224</definedName>
    <definedName name="cst_resp_mine_ops_act_ytd" localSheetId="10">'[46]Calcs - Act &amp; F''cast'!$C$224:$T$224</definedName>
    <definedName name="cst_resp_mine_ops_act_ytd" localSheetId="11">'[46]Calcs - Act &amp; F''cast'!$C$224:$T$224</definedName>
    <definedName name="cst_resp_mine_ops_act_ytd" localSheetId="8">'[46]Calcs - Act &amp; F''cast'!$C$224:$T$224</definedName>
    <definedName name="cst_resp_mine_ops_act_ytd">#REF!</definedName>
    <definedName name="cst_resp_mine_ops_bud" localSheetId="9">'[46]Inputs - Budget'!$C$224:$T$224</definedName>
    <definedName name="cst_resp_mine_ops_bud" localSheetId="10">'[46]Inputs - Budget'!$C$224:$T$224</definedName>
    <definedName name="cst_resp_mine_ops_bud" localSheetId="11">'[46]Inputs - Budget'!$C$224:$T$224</definedName>
    <definedName name="cst_resp_mine_ops_bud" localSheetId="8">'[46]Inputs - Budget'!$C$224:$T$224</definedName>
    <definedName name="cst_resp_mine_ops_bud">#REF!</definedName>
    <definedName name="cst_resp_mine_ops_bud_ytd" localSheetId="9">'[46]Calcs - Budget'!$C$224:$T$224</definedName>
    <definedName name="cst_resp_mine_ops_bud_ytd" localSheetId="10">'[46]Calcs - Budget'!$C$224:$T$224</definedName>
    <definedName name="cst_resp_mine_ops_bud_ytd" localSheetId="11">'[46]Calcs - Budget'!$C$224:$T$224</definedName>
    <definedName name="cst_resp_mine_ops_bud_ytd" localSheetId="8">'[46]Calcs - Budget'!$C$224:$T$224</definedName>
    <definedName name="cst_resp_mine_ops_bud_ytd">#REF!</definedName>
    <definedName name="cst_resp_mine_ops_hf" localSheetId="9">'[46]Inputs - Hist &amp; Future'!$C$224:$T$224</definedName>
    <definedName name="cst_resp_mine_ops_hf" localSheetId="10">'[46]Inputs - Hist &amp; Future'!$C$224:$T$224</definedName>
    <definedName name="cst_resp_mine_ops_hf" localSheetId="11">'[46]Inputs - Hist &amp; Future'!$C$224:$T$224</definedName>
    <definedName name="cst_resp_mine_ops_hf" localSheetId="8">'[46]Inputs - Hist &amp; Future'!$C$224:$T$224</definedName>
    <definedName name="cst_resp_mine_ops_hf">#REF!</definedName>
    <definedName name="cst_resp_op_act" localSheetId="9">'[46]Inputs - Act &amp; F''cast'!$C$234:$T$234</definedName>
    <definedName name="cst_resp_op_act" localSheetId="10">'[46]Inputs - Act &amp; F''cast'!$C$234:$T$234</definedName>
    <definedName name="cst_resp_op_act" localSheetId="11">'[46]Inputs - Act &amp; F''cast'!$C$234:$T$234</definedName>
    <definedName name="cst_resp_op_act" localSheetId="8">'[46]Inputs - Act &amp; F''cast'!$C$234:$T$234</definedName>
    <definedName name="cst_resp_op_act">#REF!</definedName>
    <definedName name="cst_resp_op_act_ytd" localSheetId="9">'[46]Calcs - Act &amp; F''cast'!$C$234:$T$234</definedName>
    <definedName name="cst_resp_op_act_ytd" localSheetId="10">'[46]Calcs - Act &amp; F''cast'!$C$234:$T$234</definedName>
    <definedName name="cst_resp_op_act_ytd" localSheetId="11">'[46]Calcs - Act &amp; F''cast'!$C$234:$T$234</definedName>
    <definedName name="cst_resp_op_act_ytd" localSheetId="8">'[46]Calcs - Act &amp; F''cast'!$C$234:$T$234</definedName>
    <definedName name="cst_resp_op_act_ytd">#REF!</definedName>
    <definedName name="cst_resp_op_bud" localSheetId="9">'[46]Inputs - Budget'!$C$234:$T$234</definedName>
    <definedName name="cst_resp_op_bud" localSheetId="10">'[46]Inputs - Budget'!$C$234:$T$234</definedName>
    <definedName name="cst_resp_op_bud" localSheetId="11">'[46]Inputs - Budget'!$C$234:$T$234</definedName>
    <definedName name="cst_resp_op_bud" localSheetId="8">'[46]Inputs - Budget'!$C$234:$T$234</definedName>
    <definedName name="cst_resp_op_bud">#REF!</definedName>
    <definedName name="cst_resp_op_bud_ytd" localSheetId="9">'[46]Calcs - Budget'!$C$234:$T$234</definedName>
    <definedName name="cst_resp_op_bud_ytd" localSheetId="10">'[46]Calcs - Budget'!$C$234:$T$234</definedName>
    <definedName name="cst_resp_op_bud_ytd" localSheetId="11">'[46]Calcs - Budget'!$C$234:$T$234</definedName>
    <definedName name="cst_resp_op_bud_ytd" localSheetId="8">'[46]Calcs - Budget'!$C$234:$T$234</definedName>
    <definedName name="cst_resp_op_bud_ytd">#REF!</definedName>
    <definedName name="cst_resp_op_hf" localSheetId="9">'[46]Inputs - Hist &amp; Future'!$C$234:$T$234</definedName>
    <definedName name="cst_resp_op_hf" localSheetId="10">'[46]Inputs - Hist &amp; Future'!$C$234:$T$234</definedName>
    <definedName name="cst_resp_op_hf" localSheetId="11">'[46]Inputs - Hist &amp; Future'!$C$234:$T$234</definedName>
    <definedName name="cst_resp_op_hf" localSheetId="8">'[46]Inputs - Hist &amp; Future'!$C$234:$T$234</definedName>
    <definedName name="cst_resp_op_hf">#REF!</definedName>
    <definedName name="cst_resp_osm_act" localSheetId="9">'[46]Inputs - Act &amp; F''cast'!$C$237:$T$237</definedName>
    <definedName name="cst_resp_osm_act" localSheetId="10">'[46]Inputs - Act &amp; F''cast'!$C$237:$T$237</definedName>
    <definedName name="cst_resp_osm_act" localSheetId="11">'[46]Inputs - Act &amp; F''cast'!$C$237:$T$237</definedName>
    <definedName name="cst_resp_osm_act" localSheetId="8">'[46]Inputs - Act &amp; F''cast'!$C$237:$T$237</definedName>
    <definedName name="cst_resp_osm_act">#REF!</definedName>
    <definedName name="cst_resp_osm_act_ytd" localSheetId="9">'[46]Calcs - Act &amp; F''cast'!$C$237:$T$237</definedName>
    <definedName name="cst_resp_osm_act_ytd" localSheetId="10">'[46]Calcs - Act &amp; F''cast'!$C$237:$T$237</definedName>
    <definedName name="cst_resp_osm_act_ytd" localSheetId="11">'[46]Calcs - Act &amp; F''cast'!$C$237:$T$237</definedName>
    <definedName name="cst_resp_osm_act_ytd" localSheetId="8">'[46]Calcs - Act &amp; F''cast'!$C$237:$T$237</definedName>
    <definedName name="cst_resp_osm_act_ytd">#REF!</definedName>
    <definedName name="cst_resp_osm_bud" localSheetId="9">'[46]Inputs - Budget'!$C$237:$T$237</definedName>
    <definedName name="cst_resp_osm_bud" localSheetId="10">'[46]Inputs - Budget'!$C$237:$T$237</definedName>
    <definedName name="cst_resp_osm_bud" localSheetId="11">'[46]Inputs - Budget'!$C$237:$T$237</definedName>
    <definedName name="cst_resp_osm_bud" localSheetId="8">'[46]Inputs - Budget'!$C$237:$T$237</definedName>
    <definedName name="cst_resp_osm_bud">#REF!</definedName>
    <definedName name="cst_resp_osm_bud_ytd" localSheetId="9">'[46]Calcs - Budget'!$C$237:$T$237</definedName>
    <definedName name="cst_resp_osm_bud_ytd" localSheetId="10">'[46]Calcs - Budget'!$C$237:$T$237</definedName>
    <definedName name="cst_resp_osm_bud_ytd" localSheetId="11">'[46]Calcs - Budget'!$C$237:$T$237</definedName>
    <definedName name="cst_resp_osm_bud_ytd" localSheetId="8">'[46]Calcs - Budget'!$C$237:$T$237</definedName>
    <definedName name="cst_resp_osm_bud_ytd">#REF!</definedName>
    <definedName name="cst_resp_osm_hf" localSheetId="9">'[46]Inputs - Hist &amp; Future'!$C$237:$T$237</definedName>
    <definedName name="cst_resp_osm_hf" localSheetId="10">'[46]Inputs - Hist &amp; Future'!$C$237:$T$237</definedName>
    <definedName name="cst_resp_osm_hf" localSheetId="11">'[46]Inputs - Hist &amp; Future'!$C$237:$T$237</definedName>
    <definedName name="cst_resp_osm_hf" localSheetId="8">'[46]Inputs - Hist &amp; Future'!$C$237:$T$237</definedName>
    <definedName name="cst_resp_osm_hf">#REF!</definedName>
    <definedName name="cst_resp_oxide_act" localSheetId="9">'[46]Inputs - Act &amp; F''cast'!$C$229:$T$229</definedName>
    <definedName name="cst_resp_oxide_act" localSheetId="10">'[46]Inputs - Act &amp; F''cast'!$C$229:$T$229</definedName>
    <definedName name="cst_resp_oxide_act" localSheetId="11">'[46]Inputs - Act &amp; F''cast'!$C$229:$T$229</definedName>
    <definedName name="cst_resp_oxide_act" localSheetId="8">'[46]Inputs - Act &amp; F''cast'!$C$229:$T$229</definedName>
    <definedName name="cst_resp_oxide_act">#REF!</definedName>
    <definedName name="cst_resp_oxide_act_ytd" localSheetId="9">'[46]Calcs - Act &amp; F''cast'!$C$229:$T$229</definedName>
    <definedName name="cst_resp_oxide_act_ytd" localSheetId="10">'[46]Calcs - Act &amp; F''cast'!$C$229:$T$229</definedName>
    <definedName name="cst_resp_oxide_act_ytd" localSheetId="11">'[46]Calcs - Act &amp; F''cast'!$C$229:$T$229</definedName>
    <definedName name="cst_resp_oxide_act_ytd" localSheetId="8">'[46]Calcs - Act &amp; F''cast'!$C$229:$T$229</definedName>
    <definedName name="cst_resp_oxide_act_ytd">#REF!</definedName>
    <definedName name="cst_resp_oxide_bud" localSheetId="9">'[46]Inputs - Budget'!$C$229:$T$229</definedName>
    <definedName name="cst_resp_oxide_bud" localSheetId="10">'[46]Inputs - Budget'!$C$229:$T$229</definedName>
    <definedName name="cst_resp_oxide_bud" localSheetId="11">'[46]Inputs - Budget'!$C$229:$T$229</definedName>
    <definedName name="cst_resp_oxide_bud" localSheetId="8">'[46]Inputs - Budget'!$C$229:$T$229</definedName>
    <definedName name="cst_resp_oxide_bud">#REF!</definedName>
    <definedName name="cst_resp_oxide_bud_ytd" localSheetId="9">'[46]Calcs - Budget'!$C$229:$T$229</definedName>
    <definedName name="cst_resp_oxide_bud_ytd" localSheetId="10">'[46]Calcs - Budget'!$C$229:$T$229</definedName>
    <definedName name="cst_resp_oxide_bud_ytd" localSheetId="11">'[46]Calcs - Budget'!$C$229:$T$229</definedName>
    <definedName name="cst_resp_oxide_bud_ytd" localSheetId="8">'[46]Calcs - Budget'!$C$229:$T$229</definedName>
    <definedName name="cst_resp_oxide_bud_ytd">#REF!</definedName>
    <definedName name="cst_resp_oxide_hf" localSheetId="9">'[46]Inputs - Hist &amp; Future'!$C$229:$T$229</definedName>
    <definedName name="cst_resp_oxide_hf" localSheetId="10">'[46]Inputs - Hist &amp; Future'!$C$229:$T$229</definedName>
    <definedName name="cst_resp_oxide_hf" localSheetId="11">'[46]Inputs - Hist &amp; Future'!$C$229:$T$229</definedName>
    <definedName name="cst_resp_oxide_hf" localSheetId="8">'[46]Inputs - Hist &amp; Future'!$C$229:$T$229</definedName>
    <definedName name="cst_resp_oxide_hf">#REF!</definedName>
    <definedName name="cst_resp_pres_act" localSheetId="9">'[46]Inputs - Act &amp; F''cast'!$C$235:$T$235</definedName>
    <definedName name="cst_resp_pres_act" localSheetId="10">'[46]Inputs - Act &amp; F''cast'!$C$235:$T$235</definedName>
    <definedName name="cst_resp_pres_act" localSheetId="11">'[46]Inputs - Act &amp; F''cast'!$C$235:$T$235</definedName>
    <definedName name="cst_resp_pres_act" localSheetId="8">'[46]Inputs - Act &amp; F''cast'!$C$235:$T$235</definedName>
    <definedName name="cst_resp_pres_act">#REF!</definedName>
    <definedName name="cst_resp_pres_act_ytd" localSheetId="9">'[46]Calcs - Act &amp; F''cast'!$C$235:$T$235</definedName>
    <definedName name="cst_resp_pres_act_ytd" localSheetId="10">'[46]Calcs - Act &amp; F''cast'!$C$235:$T$235</definedName>
    <definedName name="cst_resp_pres_act_ytd" localSheetId="11">'[46]Calcs - Act &amp; F''cast'!$C$235:$T$235</definedName>
    <definedName name="cst_resp_pres_act_ytd" localSheetId="8">'[46]Calcs - Act &amp; F''cast'!$C$235:$T$235</definedName>
    <definedName name="cst_resp_pres_act_ytd">#REF!</definedName>
    <definedName name="cst_resp_pres_bud" localSheetId="9">'[46]Inputs - Budget'!$C$235:$T$235</definedName>
    <definedName name="cst_resp_pres_bud" localSheetId="10">'[46]Inputs - Budget'!$C$235:$T$235</definedName>
    <definedName name="cst_resp_pres_bud" localSheetId="11">'[46]Inputs - Budget'!$C$235:$T$235</definedName>
    <definedName name="cst_resp_pres_bud" localSheetId="8">'[46]Inputs - Budget'!$C$235:$T$235</definedName>
    <definedName name="cst_resp_pres_bud">#REF!</definedName>
    <definedName name="cst_resp_pres_bud_ytd" localSheetId="9">'[46]Calcs - Budget'!$C$235:$T$235</definedName>
    <definedName name="cst_resp_pres_bud_ytd" localSheetId="10">'[46]Calcs - Budget'!$C$235:$T$235</definedName>
    <definedName name="cst_resp_pres_bud_ytd" localSheetId="11">'[46]Calcs - Budget'!$C$235:$T$235</definedName>
    <definedName name="cst_resp_pres_bud_ytd" localSheetId="8">'[46]Calcs - Budget'!$C$235:$T$235</definedName>
    <definedName name="cst_resp_pres_bud_ytd">#REF!</definedName>
    <definedName name="cst_resp_pres_hf" localSheetId="9">'[46]Inputs - Hist &amp; Future'!$C$235:$T$235</definedName>
    <definedName name="cst_resp_pres_hf" localSheetId="10">'[46]Inputs - Hist &amp; Future'!$C$235:$T$235</definedName>
    <definedName name="cst_resp_pres_hf" localSheetId="11">'[46]Inputs - Hist &amp; Future'!$C$235:$T$235</definedName>
    <definedName name="cst_resp_pres_hf" localSheetId="8">'[46]Inputs - Hist &amp; Future'!$C$235:$T$235</definedName>
    <definedName name="cst_resp_pres_hf">#REF!</definedName>
    <definedName name="cst_resp_pres_hf_" localSheetId="9">'[46]Inputs - Hist &amp; Future'!$C$235:$T$235</definedName>
    <definedName name="cst_resp_pres_hf_" localSheetId="10">'[46]Inputs - Hist &amp; Future'!$C$235:$T$235</definedName>
    <definedName name="cst_resp_pres_hf_" localSheetId="11">'[46]Inputs - Hist &amp; Future'!$C$235:$T$235</definedName>
    <definedName name="cst_resp_pres_hf_" localSheetId="8">'[46]Inputs - Hist &amp; Future'!$C$235:$T$235</definedName>
    <definedName name="cst_resp_pres_hf_">#REF!</definedName>
    <definedName name="cst_resp_res_prot_act" localSheetId="9">'[46]Inputs - Act &amp; F''cast'!$C$230:$T$230</definedName>
    <definedName name="cst_resp_res_prot_act" localSheetId="10">'[46]Inputs - Act &amp; F''cast'!$C$230:$T$230</definedName>
    <definedName name="cst_resp_res_prot_act" localSheetId="11">'[46]Inputs - Act &amp; F''cast'!$C$230:$T$230</definedName>
    <definedName name="cst_resp_res_prot_act" localSheetId="8">'[46]Inputs - Act &amp; F''cast'!$C$230:$T$230</definedName>
    <definedName name="cst_resp_res_prot_act">#REF!</definedName>
    <definedName name="cst_resp_res_prot_act_ytd" localSheetId="9">'[46]Calcs - Act &amp; F''cast'!$C$230:$T$230</definedName>
    <definedName name="cst_resp_res_prot_act_ytd" localSheetId="10">'[46]Calcs - Act &amp; F''cast'!$C$230:$T$230</definedName>
    <definedName name="cst_resp_res_prot_act_ytd" localSheetId="11">'[46]Calcs - Act &amp; F''cast'!$C$230:$T$230</definedName>
    <definedName name="cst_resp_res_prot_act_ytd" localSheetId="8">'[46]Calcs - Act &amp; F''cast'!$C$230:$T$230</definedName>
    <definedName name="cst_resp_res_prot_act_ytd">#REF!</definedName>
    <definedName name="cst_resp_res_prot_bud" localSheetId="9">'[46]Inputs - Budget'!$C$230:$T$230</definedName>
    <definedName name="cst_resp_res_prot_bud" localSheetId="10">'[46]Inputs - Budget'!$C$230:$T$230</definedName>
    <definedName name="cst_resp_res_prot_bud" localSheetId="11">'[46]Inputs - Budget'!$C$230:$T$230</definedName>
    <definedName name="cst_resp_res_prot_bud" localSheetId="8">'[46]Inputs - Budget'!$C$230:$T$230</definedName>
    <definedName name="cst_resp_res_prot_bud">#REF!</definedName>
    <definedName name="cst_resp_res_prot_bud_ytd" localSheetId="9">'[46]Calcs - Budget'!$C$230:$T$230</definedName>
    <definedName name="cst_resp_res_prot_bud_ytd" localSheetId="10">'[46]Calcs - Budget'!$C$230:$T$230</definedName>
    <definedName name="cst_resp_res_prot_bud_ytd" localSheetId="11">'[46]Calcs - Budget'!$C$230:$T$230</definedName>
    <definedName name="cst_resp_res_prot_bud_ytd" localSheetId="8">'[46]Calcs - Budget'!$C$230:$T$230</definedName>
    <definedName name="cst_resp_res_prot_bud_ytd">#REF!</definedName>
    <definedName name="cst_resp_res_prot_hf" localSheetId="9">'[46]Inputs - Hist &amp; Future'!$C$230:$T$230</definedName>
    <definedName name="cst_resp_res_prot_hf" localSheetId="10">'[46]Inputs - Hist &amp; Future'!$C$230:$T$230</definedName>
    <definedName name="cst_resp_res_prot_hf" localSheetId="11">'[46]Inputs - Hist &amp; Future'!$C$230:$T$230</definedName>
    <definedName name="cst_resp_res_prot_hf" localSheetId="8">'[46]Inputs - Hist &amp; Future'!$C$230:$T$230</definedName>
    <definedName name="cst_resp_res_prot_hf">#REF!</definedName>
    <definedName name="cst_resp_vpo_act" localSheetId="9">'[46]Calcs - Act &amp; F''cast'!$C$549:$T$549</definedName>
    <definedName name="cst_resp_vpo_act" localSheetId="10">'[46]Calcs - Act &amp; F''cast'!$C$549:$T$549</definedName>
    <definedName name="cst_resp_vpo_act" localSheetId="11">'[46]Calcs - Act &amp; F''cast'!$C$549:$T$549</definedName>
    <definedName name="cst_resp_vpo_act" localSheetId="8">'[46]Calcs - Act &amp; F''cast'!$C$549:$T$549</definedName>
    <definedName name="cst_resp_vpo_act">#REF!</definedName>
    <definedName name="cst_resp_vpo_act_ytd" localSheetId="9">'[46]Calcs - Act &amp; F''cast'!$C$674:$T$674</definedName>
    <definedName name="cst_resp_vpo_act_ytd" localSheetId="10">'[46]Calcs - Act &amp; F''cast'!$C$674:$T$674</definedName>
    <definedName name="cst_resp_vpo_act_ytd" localSheetId="11">'[46]Calcs - Act &amp; F''cast'!$C$674:$T$674</definedName>
    <definedName name="cst_resp_vpo_act_ytd" localSheetId="8">'[46]Calcs - Act &amp; F''cast'!$C$674:$T$674</definedName>
    <definedName name="cst_resp_vpo_act_ytd">#REF!</definedName>
    <definedName name="cst_resp_vpo_bud" localSheetId="9">'[46]Calcs - Budget'!$C$549:$T$549</definedName>
    <definedName name="cst_resp_vpo_bud" localSheetId="10">'[46]Calcs - Budget'!$C$549:$T$549</definedName>
    <definedName name="cst_resp_vpo_bud" localSheetId="11">'[46]Calcs - Budget'!$C$549:$T$549</definedName>
    <definedName name="cst_resp_vpo_bud" localSheetId="8">'[46]Calcs - Budget'!$C$549:$T$549</definedName>
    <definedName name="cst_resp_vpo_bud">#REF!</definedName>
    <definedName name="cst_resp_vpo_bud_ytd" localSheetId="9">'[46]Calcs - Budget'!$C$674:$T$674</definedName>
    <definedName name="cst_resp_vpo_bud_ytd" localSheetId="10">'[46]Calcs - Budget'!$C$674:$T$674</definedName>
    <definedName name="cst_resp_vpo_bud_ytd" localSheetId="11">'[46]Calcs - Budget'!$C$674:$T$674</definedName>
    <definedName name="cst_resp_vpo_bud_ytd" localSheetId="8">'[46]Calcs - Budget'!$C$674:$T$674</definedName>
    <definedName name="cst_resp_vpo_bud_ytd">#REF!</definedName>
    <definedName name="cst_resp_vpo_hf" localSheetId="9">'[46]Inputs - Hist &amp; Future'!$C$507:$T$507</definedName>
    <definedName name="cst_resp_vpo_hf" localSheetId="10">'[46]Inputs - Hist &amp; Future'!$C$507:$T$507</definedName>
    <definedName name="cst_resp_vpo_hf" localSheetId="11">'[46]Inputs - Hist &amp; Future'!$C$507:$T$507</definedName>
    <definedName name="cst_resp_vpo_hf" localSheetId="8">'[46]Inputs - Hist &amp; Future'!$C$507:$T$507</definedName>
    <definedName name="cst_resp_vpo_hf">#REF!</definedName>
    <definedName name="cst_sup_utl_act" localSheetId="9">'[46]Inputs - Act &amp; F''cast'!$C$200:$T$200</definedName>
    <definedName name="cst_sup_utl_act" localSheetId="10">'[46]Inputs - Act &amp; F''cast'!$C$200:$T$200</definedName>
    <definedName name="cst_sup_utl_act" localSheetId="11">'[46]Inputs - Act &amp; F''cast'!$C$200:$T$200</definedName>
    <definedName name="cst_sup_utl_act" localSheetId="8">'[46]Inputs - Act &amp; F''cast'!$C$200:$T$200</definedName>
    <definedName name="cst_sup_utl_act">#REF!</definedName>
    <definedName name="cst_sup_utl_act_ytd" localSheetId="9">'[46]Calcs - Act &amp; F''cast'!$C$200:$T$200</definedName>
    <definedName name="cst_sup_utl_act_ytd" localSheetId="10">'[46]Calcs - Act &amp; F''cast'!$C$200:$T$200</definedName>
    <definedName name="cst_sup_utl_act_ytd" localSheetId="11">'[46]Calcs - Act &amp; F''cast'!$C$200:$T$200</definedName>
    <definedName name="cst_sup_utl_act_ytd" localSheetId="8">'[46]Calcs - Act &amp; F''cast'!$C$200:$T$200</definedName>
    <definedName name="cst_sup_utl_act_ytd">#REF!</definedName>
    <definedName name="cst_sup_utl_bud" localSheetId="9">'[46]Inputs - Budget'!$C$200:$T$200</definedName>
    <definedName name="cst_sup_utl_bud" localSheetId="10">'[46]Inputs - Budget'!$C$200:$T$200</definedName>
    <definedName name="cst_sup_utl_bud" localSheetId="11">'[46]Inputs - Budget'!$C$200:$T$200</definedName>
    <definedName name="cst_sup_utl_bud" localSheetId="8">'[46]Inputs - Budget'!$C$200:$T$200</definedName>
    <definedName name="cst_sup_utl_bud">#REF!</definedName>
    <definedName name="cst_sup_utl_bud_ytd" localSheetId="9">'[46]Calcs - Budget'!$C$200:$T$200</definedName>
    <definedName name="cst_sup_utl_bud_ytd" localSheetId="10">'[46]Calcs - Budget'!$C$200:$T$200</definedName>
    <definedName name="cst_sup_utl_bud_ytd" localSheetId="11">'[46]Calcs - Budget'!$C$200:$T$200</definedName>
    <definedName name="cst_sup_utl_bud_ytd" localSheetId="8">'[46]Calcs - Budget'!$C$200:$T$200</definedName>
    <definedName name="cst_sup_utl_bud_ytd">#REF!</definedName>
    <definedName name="cst_sup_utl_hf" localSheetId="9">'[46]Inputs - Hist &amp; Future'!$C$200:$T$200</definedName>
    <definedName name="cst_sup_utl_hf" localSheetId="10">'[46]Inputs - Hist &amp; Future'!$C$200:$T$200</definedName>
    <definedName name="cst_sup_utl_hf" localSheetId="11">'[46]Inputs - Hist &amp; Future'!$C$200:$T$200</definedName>
    <definedName name="cst_sup_utl_hf" localSheetId="8">'[46]Inputs - Hist &amp; Future'!$C$200:$T$200</definedName>
    <definedName name="cst_sup_utl_hf">#REF!</definedName>
    <definedName name="cst_tire_act" localSheetId="9">'[46]Inputs - Act &amp; F''cast'!$C$196:$T$196</definedName>
    <definedName name="cst_tire_act" localSheetId="10">'[46]Inputs - Act &amp; F''cast'!$C$196:$T$196</definedName>
    <definedName name="cst_tire_act" localSheetId="11">'[46]Inputs - Act &amp; F''cast'!$C$196:$T$196</definedName>
    <definedName name="cst_tire_act" localSheetId="8">'[46]Inputs - Act &amp; F''cast'!$C$196:$T$196</definedName>
    <definedName name="cst_tire_act">#REF!</definedName>
    <definedName name="cst_tire_act_ytd" localSheetId="9">'[46]Calcs - Act &amp; F''cast'!$C$196:$T$196</definedName>
    <definedName name="cst_tire_act_ytd" localSheetId="10">'[46]Calcs - Act &amp; F''cast'!$C$196:$T$196</definedName>
    <definedName name="cst_tire_act_ytd" localSheetId="11">'[46]Calcs - Act &amp; F''cast'!$C$196:$T$196</definedName>
    <definedName name="cst_tire_act_ytd" localSheetId="8">'[46]Calcs - Act &amp; F''cast'!$C$196:$T$196</definedName>
    <definedName name="cst_tire_act_ytd">#REF!</definedName>
    <definedName name="cst_tire_bud" localSheetId="9">'[46]Inputs - Budget'!$C$196:$T$196</definedName>
    <definedName name="cst_tire_bud" localSheetId="10">'[46]Inputs - Budget'!$C$196:$T$196</definedName>
    <definedName name="cst_tire_bud" localSheetId="11">'[46]Inputs - Budget'!$C$196:$T$196</definedName>
    <definedName name="cst_tire_bud" localSheetId="8">'[46]Inputs - Budget'!$C$196:$T$196</definedName>
    <definedName name="cst_tire_bud">#REF!</definedName>
    <definedName name="cst_tire_bud_ytd" localSheetId="9">'[46]Calcs - Budget'!$C$196:$T$196</definedName>
    <definedName name="cst_tire_bud_ytd" localSheetId="10">'[46]Calcs - Budget'!$C$196:$T$196</definedName>
    <definedName name="cst_tire_bud_ytd" localSheetId="11">'[46]Calcs - Budget'!$C$196:$T$196</definedName>
    <definedName name="cst_tire_bud_ytd" localSheetId="8">'[46]Calcs - Budget'!$C$196:$T$196</definedName>
    <definedName name="cst_tire_bud_ytd">#REF!</definedName>
    <definedName name="cst_tire_hf" localSheetId="9">'[46]Inputs - Hist &amp; Future'!$C$196:$T$196</definedName>
    <definedName name="cst_tire_hf" localSheetId="10">'[46]Inputs - Hist &amp; Future'!$C$196:$T$196</definedName>
    <definedName name="cst_tire_hf" localSheetId="11">'[46]Inputs - Hist &amp; Future'!$C$196:$T$196</definedName>
    <definedName name="cst_tire_hf" localSheetId="8">'[46]Inputs - Hist &amp; Future'!$C$196:$T$196</definedName>
    <definedName name="cst_tire_hf">#REF!</definedName>
    <definedName name="cst_total_act" localSheetId="9">'[46]Inputs - Act &amp; F''cast'!$C$208:$T$208</definedName>
    <definedName name="cst_total_act" localSheetId="10">'[46]Inputs - Act &amp; F''cast'!$C$208:$T$208</definedName>
    <definedName name="cst_total_act" localSheetId="11">'[46]Inputs - Act &amp; F''cast'!$C$208:$T$208</definedName>
    <definedName name="cst_total_act" localSheetId="8">'[46]Inputs - Act &amp; F''cast'!$C$208:$T$208</definedName>
    <definedName name="cst_total_act">#REF!</definedName>
    <definedName name="cst_total_act_ytd" localSheetId="9">'[46]Calcs - Act &amp; F''cast'!$C$208:$T$208</definedName>
    <definedName name="cst_total_act_ytd" localSheetId="10">'[46]Calcs - Act &amp; F''cast'!$C$208:$T$208</definedName>
    <definedName name="cst_total_act_ytd" localSheetId="11">'[46]Calcs - Act &amp; F''cast'!$C$208:$T$208</definedName>
    <definedName name="cst_total_act_ytd" localSheetId="8">'[46]Calcs - Act &amp; F''cast'!$C$208:$T$208</definedName>
    <definedName name="cst_total_act_ytd">#REF!</definedName>
    <definedName name="cst_total_bud" localSheetId="9">'[46]Inputs - Budget'!$C$208:$T$208</definedName>
    <definedName name="cst_total_bud" localSheetId="10">'[46]Inputs - Budget'!$C$208:$T$208</definedName>
    <definedName name="cst_total_bud" localSheetId="11">'[46]Inputs - Budget'!$C$208:$T$208</definedName>
    <definedName name="cst_total_bud" localSheetId="8">'[46]Inputs - Budget'!$C$208:$T$208</definedName>
    <definedName name="cst_total_bud">#REF!</definedName>
    <definedName name="cst_total_bud_ytd" localSheetId="9">'[46]Calcs - Budget'!$C$208:$T$208</definedName>
    <definedName name="cst_total_bud_ytd" localSheetId="10">'[46]Calcs - Budget'!$C$208:$T$208</definedName>
    <definedName name="cst_total_bud_ytd" localSheetId="11">'[46]Calcs - Budget'!$C$208:$T$208</definedName>
    <definedName name="cst_total_bud_ytd" localSheetId="8">'[46]Calcs - Budget'!$C$208:$T$208</definedName>
    <definedName name="cst_total_bud_ytd">#REF!</definedName>
    <definedName name="cst_total_hf" localSheetId="9">'[46]Inputs - Hist &amp; Future'!$C$208:$T$208</definedName>
    <definedName name="cst_total_hf" localSheetId="10">'[46]Inputs - Hist &amp; Future'!$C$208:$T$208</definedName>
    <definedName name="cst_total_hf" localSheetId="11">'[46]Inputs - Hist &amp; Future'!$C$208:$T$208</definedName>
    <definedName name="cst_total_hf" localSheetId="8">'[46]Inputs - Hist &amp; Future'!$C$208:$T$208</definedName>
    <definedName name="cst_total_hf">#REF!</definedName>
    <definedName name="ctrnsctn_amt">#N/A</definedName>
    <definedName name="CU" localSheetId="9">[3]Sheet1!#REF!</definedName>
    <definedName name="CU" localSheetId="10">[3]Sheet1!#REF!</definedName>
    <definedName name="CU" localSheetId="11">[3]Sheet1!#REF!</definedName>
    <definedName name="CU" localSheetId="8">[3]Sheet1!#REF!</definedName>
    <definedName name="CU">#REF!</definedName>
    <definedName name="cu_lbs_excol_act" localSheetId="9">'[46]Calcs - Act &amp; F''cast'!$C$492:$T$492</definedName>
    <definedName name="cu_lbs_excol_act" localSheetId="10">'[46]Calcs - Act &amp; F''cast'!$C$492:$T$492</definedName>
    <definedName name="cu_lbs_excol_act" localSheetId="11">'[46]Calcs - Act &amp; F''cast'!$C$492:$T$492</definedName>
    <definedName name="cu_lbs_excol_act" localSheetId="8">'[46]Calcs - Act &amp; F''cast'!$C$492:$T$492</definedName>
    <definedName name="cu_lbs_excol_act">#REF!</definedName>
    <definedName name="cu_lbs_excol_act_ytd" localSheetId="9">'[46]Calcs - Act &amp; F''cast'!$C$617:$T$617</definedName>
    <definedName name="cu_lbs_excol_act_ytd" localSheetId="10">'[46]Calcs - Act &amp; F''cast'!$C$617:$T$617</definedName>
    <definedName name="cu_lbs_excol_act_ytd" localSheetId="11">'[46]Calcs - Act &amp; F''cast'!$C$617:$T$617</definedName>
    <definedName name="cu_lbs_excol_act_ytd" localSheetId="8">'[46]Calcs - Act &amp; F''cast'!$C$617:$T$617</definedName>
    <definedName name="cu_lbs_excol_act_ytd">#REF!</definedName>
    <definedName name="cu_lbs_excol_bud" localSheetId="9">'[46]Calcs - Budget'!$C$492:$T$492</definedName>
    <definedName name="cu_lbs_excol_bud" localSheetId="10">'[46]Calcs - Budget'!$C$492:$T$492</definedName>
    <definedName name="cu_lbs_excol_bud" localSheetId="11">'[46]Calcs - Budget'!$C$492:$T$492</definedName>
    <definedName name="cu_lbs_excol_bud" localSheetId="8">'[46]Calcs - Budget'!$C$492:$T$492</definedName>
    <definedName name="cu_lbs_excol_bud">#REF!</definedName>
    <definedName name="cu_lbs_excol_bud_ytd" localSheetId="9">'[46]Calcs - Budget'!$C$617:$T$617</definedName>
    <definedName name="cu_lbs_excol_bud_ytd" localSheetId="10">'[46]Calcs - Budget'!$C$617:$T$617</definedName>
    <definedName name="cu_lbs_excol_bud_ytd" localSheetId="11">'[46]Calcs - Budget'!$C$617:$T$617</definedName>
    <definedName name="cu_lbs_excol_bud_ytd" localSheetId="8">'[46]Calcs - Budget'!$C$617:$T$617</definedName>
    <definedName name="cu_lbs_excol_bud_ytd">#REF!</definedName>
    <definedName name="cu_lbs_excol_dec" localSheetId="9">'[46]Calcs - Qtrly Forecasts'!$C$47:$T$47</definedName>
    <definedName name="cu_lbs_excol_dec" localSheetId="10">'[46]Calcs - Qtrly Forecasts'!$C$47:$T$47</definedName>
    <definedName name="cu_lbs_excol_dec" localSheetId="11">'[46]Calcs - Qtrly Forecasts'!$C$47:$T$47</definedName>
    <definedName name="cu_lbs_excol_dec" localSheetId="8">'[46]Calcs - Qtrly Forecasts'!$C$47:$T$47</definedName>
    <definedName name="cu_lbs_excol_dec">#REF!</definedName>
    <definedName name="cu_lbs_excol_dec_ytd" localSheetId="9">'[46]Calcs - Qtrly Forecasts'!$C$62:$T$62</definedName>
    <definedName name="cu_lbs_excol_dec_ytd" localSheetId="10">'[46]Calcs - Qtrly Forecasts'!$C$62:$T$62</definedName>
    <definedName name="cu_lbs_excol_dec_ytd" localSheetId="11">'[46]Calcs - Qtrly Forecasts'!$C$62:$T$62</definedName>
    <definedName name="cu_lbs_excol_dec_ytd" localSheetId="8">'[46]Calcs - Qtrly Forecasts'!$C$62:$T$62</definedName>
    <definedName name="cu_lbs_excol_dec_ytd">#REF!</definedName>
    <definedName name="cu_lbs_excol_hf" localSheetId="9">'[46]Inputs - Hist &amp; Future'!$C$435:$T$435</definedName>
    <definedName name="cu_lbs_excol_hf" localSheetId="10">'[46]Inputs - Hist &amp; Future'!$C$435:$T$435</definedName>
    <definedName name="cu_lbs_excol_hf" localSheetId="11">'[46]Inputs - Hist &amp; Future'!$C$435:$T$435</definedName>
    <definedName name="cu_lbs_excol_hf" localSheetId="8">'[46]Inputs - Hist &amp; Future'!$C$435:$T$435</definedName>
    <definedName name="cu_lbs_excol_hf">#REF!</definedName>
    <definedName name="cu_lbs_excol_mar" localSheetId="9">'[46]Calcs - Qtrly Forecasts'!$C$84:$T$84</definedName>
    <definedName name="cu_lbs_excol_mar" localSheetId="10">'[46]Calcs - Qtrly Forecasts'!$C$84:$T$84</definedName>
    <definedName name="cu_lbs_excol_mar" localSheetId="11">'[46]Calcs - Qtrly Forecasts'!$C$84:$T$84</definedName>
    <definedName name="cu_lbs_excol_mar" localSheetId="8">'[46]Calcs - Qtrly Forecasts'!$C$84:$T$84</definedName>
    <definedName name="cu_lbs_excol_mar">#REF!</definedName>
    <definedName name="cu_lbs_excol_mar_ytd" localSheetId="9">'[46]Calcs - Qtrly Forecasts'!$C$99:$T$99</definedName>
    <definedName name="cu_lbs_excol_mar_ytd" localSheetId="10">'[46]Calcs - Qtrly Forecasts'!$C$99:$T$99</definedName>
    <definedName name="cu_lbs_excol_mar_ytd" localSheetId="11">'[46]Calcs - Qtrly Forecasts'!$C$99:$T$99</definedName>
    <definedName name="cu_lbs_excol_mar_ytd" localSheetId="8">'[46]Calcs - Qtrly Forecasts'!$C$99:$T$99</definedName>
    <definedName name="cu_lbs_excol_mar_ytd">#REF!</definedName>
    <definedName name="cu_lbs_excol_sept" localSheetId="9">'[46]Calcs - Qtrly Forecasts'!$C$10:$T$10</definedName>
    <definedName name="cu_lbs_excol_sept" localSheetId="10">'[46]Calcs - Qtrly Forecasts'!$C$10:$T$10</definedName>
    <definedName name="cu_lbs_excol_sept" localSheetId="11">'[46]Calcs - Qtrly Forecasts'!$C$10:$T$10</definedName>
    <definedName name="cu_lbs_excol_sept" localSheetId="8">'[46]Calcs - Qtrly Forecasts'!$C$10:$T$10</definedName>
    <definedName name="cu_lbs_excol_sept">#REF!</definedName>
    <definedName name="cu_lbs_excol_sept_ytd" localSheetId="9">'[46]Calcs - Qtrly Forecasts'!$C$25:$T$25</definedName>
    <definedName name="cu_lbs_excol_sept_ytd" localSheetId="10">'[46]Calcs - Qtrly Forecasts'!$C$25:$T$25</definedName>
    <definedName name="cu_lbs_excol_sept_ytd" localSheetId="11">'[46]Calcs - Qtrly Forecasts'!$C$25:$T$25</definedName>
    <definedName name="cu_lbs_excol_sept_ytd" localSheetId="8">'[46]Calcs - Qtrly Forecasts'!$C$25:$T$25</definedName>
    <definedName name="cu_lbs_excol_sept_ytd">#REF!</definedName>
    <definedName name="cu_lbs_exmill_act" localSheetId="9">'[46]Calcs - Act &amp; F''cast'!$C$489:$T$489</definedName>
    <definedName name="cu_lbs_exmill_act" localSheetId="10">'[46]Calcs - Act &amp; F''cast'!$C$489:$T$489</definedName>
    <definedName name="cu_lbs_exmill_act" localSheetId="11">'[46]Calcs - Act &amp; F''cast'!$C$489:$T$489</definedName>
    <definedName name="cu_lbs_exmill_act" localSheetId="8">'[46]Calcs - Act &amp; F''cast'!$C$489:$T$489</definedName>
    <definedName name="cu_lbs_exmill_act">#REF!</definedName>
    <definedName name="cu_lbs_exmill_act_ytd" localSheetId="9">'[46]Calcs - Act &amp; F''cast'!$C$614:$T$614</definedName>
    <definedName name="cu_lbs_exmill_act_ytd" localSheetId="10">'[46]Calcs - Act &amp; F''cast'!$C$614:$T$614</definedName>
    <definedName name="cu_lbs_exmill_act_ytd" localSheetId="11">'[46]Calcs - Act &amp; F''cast'!$C$614:$T$614</definedName>
    <definedName name="cu_lbs_exmill_act_ytd" localSheetId="8">'[46]Calcs - Act &amp; F''cast'!$C$614:$T$614</definedName>
    <definedName name="cu_lbs_exmill_act_ytd">#REF!</definedName>
    <definedName name="cu_lbs_exmill_bud" localSheetId="9">'[46]Calcs - Budget'!$C$489:$T$489</definedName>
    <definedName name="cu_lbs_exmill_bud" localSheetId="10">'[46]Calcs - Budget'!$C$489:$T$489</definedName>
    <definedName name="cu_lbs_exmill_bud" localSheetId="11">'[46]Calcs - Budget'!$C$489:$T$489</definedName>
    <definedName name="cu_lbs_exmill_bud" localSheetId="8">'[46]Calcs - Budget'!$C$489:$T$489</definedName>
    <definedName name="cu_lbs_exmill_bud">#REF!</definedName>
    <definedName name="cu_lbs_exmill_bud_ytd" localSheetId="9">'[46]Calcs - Budget'!$C$614:$T$614</definedName>
    <definedName name="cu_lbs_exmill_bud_ytd" localSheetId="10">'[46]Calcs - Budget'!$C$614:$T$614</definedName>
    <definedName name="cu_lbs_exmill_bud_ytd" localSheetId="11">'[46]Calcs - Budget'!$C$614:$T$614</definedName>
    <definedName name="cu_lbs_exmill_bud_ytd" localSheetId="8">'[46]Calcs - Budget'!$C$614:$T$614</definedName>
    <definedName name="cu_lbs_exmill_bud_ytd">#REF!</definedName>
    <definedName name="cu_lbs_exmill_comb_act" localSheetId="9">'[46]Calcs - Act &amp; F''cast'!$C$491:$T$491</definedName>
    <definedName name="cu_lbs_exmill_comb_act" localSheetId="10">'[46]Calcs - Act &amp; F''cast'!$C$491:$T$491</definedName>
    <definedName name="cu_lbs_exmill_comb_act" localSheetId="11">'[46]Calcs - Act &amp; F''cast'!$C$491:$T$491</definedName>
    <definedName name="cu_lbs_exmill_comb_act" localSheetId="8">'[46]Calcs - Act &amp; F''cast'!$C$491:$T$491</definedName>
    <definedName name="cu_lbs_exmill_comb_act">#REF!</definedName>
    <definedName name="cu_lbs_exmill_comb_act_ytd" localSheetId="9">'[46]Calcs - Act &amp; F''cast'!$C$616:$T$616</definedName>
    <definedName name="cu_lbs_exmill_comb_act_ytd" localSheetId="10">'[46]Calcs - Act &amp; F''cast'!$C$616:$T$616</definedName>
    <definedName name="cu_lbs_exmill_comb_act_ytd" localSheetId="11">'[46]Calcs - Act &amp; F''cast'!$C$616:$T$616</definedName>
    <definedName name="cu_lbs_exmill_comb_act_ytd" localSheetId="8">'[46]Calcs - Act &amp; F''cast'!$C$616:$T$616</definedName>
    <definedName name="cu_lbs_exmill_comb_act_ytd">#REF!</definedName>
    <definedName name="cu_lbs_exmill_comb_bud" localSheetId="9">'[46]Calcs - Budget'!$C$491:$T$491</definedName>
    <definedName name="cu_lbs_exmill_comb_bud" localSheetId="10">'[46]Calcs - Budget'!$C$491:$T$491</definedName>
    <definedName name="cu_lbs_exmill_comb_bud" localSheetId="11">'[46]Calcs - Budget'!$C$491:$T$491</definedName>
    <definedName name="cu_lbs_exmill_comb_bud" localSheetId="8">'[46]Calcs - Budget'!$C$491:$T$491</definedName>
    <definedName name="cu_lbs_exmill_comb_bud">#REF!</definedName>
    <definedName name="cu_lbs_exmill_comb_bud_ytd" localSheetId="9">'[46]Calcs - Budget'!$C$616:$T$616</definedName>
    <definedName name="cu_lbs_exmill_comb_bud_ytd" localSheetId="10">'[46]Calcs - Budget'!$C$616:$T$616</definedName>
    <definedName name="cu_lbs_exmill_comb_bud_ytd" localSheetId="11">'[46]Calcs - Budget'!$C$616:$T$616</definedName>
    <definedName name="cu_lbs_exmill_comb_bud_ytd" localSheetId="8">'[46]Calcs - Budget'!$C$616:$T$616</definedName>
    <definedName name="cu_lbs_exmill_comb_bud_ytd">#REF!</definedName>
    <definedName name="cu_lbs_exmill_comb_hf" localSheetId="9">'[46]Inputs - Hist &amp; Future'!$C$434:$T$434</definedName>
    <definedName name="cu_lbs_exmill_comb_hf" localSheetId="10">'[46]Inputs - Hist &amp; Future'!$C$434:$T$434</definedName>
    <definedName name="cu_lbs_exmill_comb_hf" localSheetId="11">'[46]Inputs - Hist &amp; Future'!$C$434:$T$434</definedName>
    <definedName name="cu_lbs_exmill_comb_hf" localSheetId="8">'[46]Inputs - Hist &amp; Future'!$C$434:$T$434</definedName>
    <definedName name="cu_lbs_exmill_comb_hf">#REF!</definedName>
    <definedName name="cu_lbs_exmill_comb_per_mth_hf" localSheetId="9">'[46]Inputs - Hist &amp; Future'!$C$437:$T$437</definedName>
    <definedName name="cu_lbs_exmill_comb_per_mth_hf" localSheetId="10">'[46]Inputs - Hist &amp; Future'!$C$437:$T$437</definedName>
    <definedName name="cu_lbs_exmill_comb_per_mth_hf" localSheetId="11">'[46]Inputs - Hist &amp; Future'!$C$437:$T$437</definedName>
    <definedName name="cu_lbs_exmill_comb_per_mth_hf" localSheetId="8">'[46]Inputs - Hist &amp; Future'!$C$437:$T$437</definedName>
    <definedName name="cu_lbs_exmill_comb_per_mth_hf">#REF!</definedName>
    <definedName name="cu_lbs_exmill_hf" localSheetId="9">'[46]Inputs - Hist &amp; Future'!$C$432:$T$432</definedName>
    <definedName name="cu_lbs_exmill_hf" localSheetId="10">'[46]Inputs - Hist &amp; Future'!$C$432:$T$432</definedName>
    <definedName name="cu_lbs_exmill_hf" localSheetId="11">'[46]Inputs - Hist &amp; Future'!$C$432:$T$432</definedName>
    <definedName name="cu_lbs_exmill_hf" localSheetId="8">'[46]Inputs - Hist &amp; Future'!$C$432:$T$432</definedName>
    <definedName name="cu_lbs_exmill_hf">#REF!</definedName>
    <definedName name="cu_lbs_exmill_ls_act" localSheetId="9">'[46]Calcs - Act &amp; F''cast'!$C$490:$T$490</definedName>
    <definedName name="cu_lbs_exmill_ls_act" localSheetId="10">'[46]Calcs - Act &amp; F''cast'!$C$490:$T$490</definedName>
    <definedName name="cu_lbs_exmill_ls_act" localSheetId="11">'[46]Calcs - Act &amp; F''cast'!$C$490:$T$490</definedName>
    <definedName name="cu_lbs_exmill_ls_act" localSheetId="8">'[46]Calcs - Act &amp; F''cast'!$C$490:$T$490</definedName>
    <definedName name="cu_lbs_exmill_ls_act">#REF!</definedName>
    <definedName name="cu_lbs_exmill_ls_act_ytd" localSheetId="9">'[46]Calcs - Act &amp; F''cast'!$C$615:$T$615</definedName>
    <definedName name="cu_lbs_exmill_ls_act_ytd" localSheetId="10">'[46]Calcs - Act &amp; F''cast'!$C$615:$T$615</definedName>
    <definedName name="cu_lbs_exmill_ls_act_ytd" localSheetId="11">'[46]Calcs - Act &amp; F''cast'!$C$615:$T$615</definedName>
    <definedName name="cu_lbs_exmill_ls_act_ytd" localSheetId="8">'[46]Calcs - Act &amp; F''cast'!$C$615:$T$615</definedName>
    <definedName name="cu_lbs_exmill_ls_act_ytd">#REF!</definedName>
    <definedName name="cu_lbs_exmill_ls_bud" localSheetId="9">'[46]Calcs - Budget'!$C$490:$T$490</definedName>
    <definedName name="cu_lbs_exmill_ls_bud" localSheetId="10">'[46]Calcs - Budget'!$C$490:$T$490</definedName>
    <definedName name="cu_lbs_exmill_ls_bud" localSheetId="11">'[46]Calcs - Budget'!$C$490:$T$490</definedName>
    <definedName name="cu_lbs_exmill_ls_bud" localSheetId="8">'[46]Calcs - Budget'!$C$490:$T$490</definedName>
    <definedName name="cu_lbs_exmill_ls_bud">#REF!</definedName>
    <definedName name="cu_lbs_exmill_ls_bud_ytd" localSheetId="9">'[46]Calcs - Budget'!$C$615:$T$615</definedName>
    <definedName name="cu_lbs_exmill_ls_bud_ytd" localSheetId="10">'[46]Calcs - Budget'!$C$615:$T$615</definedName>
    <definedName name="cu_lbs_exmill_ls_bud_ytd" localSheetId="11">'[46]Calcs - Budget'!$C$615:$T$615</definedName>
    <definedName name="cu_lbs_exmill_ls_bud_ytd" localSheetId="8">'[46]Calcs - Budget'!$C$615:$T$615</definedName>
    <definedName name="cu_lbs_exmill_ls_bud_ytd">#REF!</definedName>
    <definedName name="cu_lbs_exmill_ls_hf" localSheetId="9">'[46]Inputs - Hist &amp; Future'!$C$433:$T$433</definedName>
    <definedName name="cu_lbs_exmill_ls_hf" localSheetId="10">'[46]Inputs - Hist &amp; Future'!$C$433:$T$433</definedName>
    <definedName name="cu_lbs_exmill_ls_hf" localSheetId="11">'[46]Inputs - Hist &amp; Future'!$C$433:$T$433</definedName>
    <definedName name="cu_lbs_exmill_ls_hf" localSheetId="8">'[46]Inputs - Hist &amp; Future'!$C$433:$T$433</definedName>
    <definedName name="cu_lbs_exmill_ls_hf">#REF!</definedName>
    <definedName name="cu_lbs_exmill_per_mth_hf" localSheetId="9">'[46]Inputs - Hist &amp; Future'!$C$436:$T$436</definedName>
    <definedName name="cu_lbs_exmill_per_mth_hf" localSheetId="10">'[46]Inputs - Hist &amp; Future'!$C$436:$T$436</definedName>
    <definedName name="cu_lbs_exmill_per_mth_hf" localSheetId="11">'[46]Inputs - Hist &amp; Future'!$C$436:$T$436</definedName>
    <definedName name="cu_lbs_exmill_per_mth_hf" localSheetId="8">'[46]Inputs - Hist &amp; Future'!$C$436:$T$436</definedName>
    <definedName name="cu_lbs_exmill_per_mth_hf">#REF!</definedName>
    <definedName name="cu_prod_exOx_act" localSheetId="9">'[46]Calcs - Act &amp; F''cast'!$C$493:$T$493</definedName>
    <definedName name="cu_prod_exOx_act" localSheetId="10">'[46]Calcs - Act &amp; F''cast'!$C$493:$T$493</definedName>
    <definedName name="cu_prod_exOx_act" localSheetId="11">'[46]Calcs - Act &amp; F''cast'!$C$493:$T$493</definedName>
    <definedName name="cu_prod_exOx_act" localSheetId="8">'[46]Calcs - Act &amp; F''cast'!$C$493:$T$493</definedName>
    <definedName name="cu_prod_exOx_act">#REF!</definedName>
    <definedName name="cu_prod_exOx_act_ytd" localSheetId="9">'[46]Calcs - Act &amp; F''cast'!$C$618:$T$618</definedName>
    <definedName name="cu_prod_exOx_act_ytd" localSheetId="10">'[46]Calcs - Act &amp; F''cast'!$C$618:$T$618</definedName>
    <definedName name="cu_prod_exOx_act_ytd" localSheetId="11">'[46]Calcs - Act &amp; F''cast'!$C$618:$T$618</definedName>
    <definedName name="cu_prod_exOx_act_ytd" localSheetId="8">'[46]Calcs - Act &amp; F''cast'!$C$618:$T$618</definedName>
    <definedName name="cu_prod_exOx_act_ytd">#REF!</definedName>
    <definedName name="cu_prod_exOx_bud" localSheetId="9">'[46]Calcs - Budget'!$C$493:$T$493</definedName>
    <definedName name="cu_prod_exOx_bud" localSheetId="10">'[46]Calcs - Budget'!$C$493:$T$493</definedName>
    <definedName name="cu_prod_exOx_bud" localSheetId="11">'[46]Calcs - Budget'!$C$493:$T$493</definedName>
    <definedName name="cu_prod_exOx_bud" localSheetId="8">'[46]Calcs - Budget'!$C$493:$T$493</definedName>
    <definedName name="cu_prod_exOx_bud">#REF!</definedName>
    <definedName name="cu_prod_exOx_bud_ytd" localSheetId="9">'[46]Calcs - Budget'!$C$618:$T$618</definedName>
    <definedName name="cu_prod_exOx_bud_ytd" localSheetId="10">'[46]Calcs - Budget'!$C$618:$T$618</definedName>
    <definedName name="cu_prod_exOx_bud_ytd" localSheetId="11">'[46]Calcs - Budget'!$C$618:$T$618</definedName>
    <definedName name="cu_prod_exOx_bud_ytd" localSheetId="8">'[46]Calcs - Budget'!$C$618:$T$618</definedName>
    <definedName name="cu_prod_exOx_bud_ytd">#REF!</definedName>
    <definedName name="cu_prod_exOx_hf" localSheetId="9">'[46]Inputs - Hist &amp; Future'!$C$440:$T$440</definedName>
    <definedName name="cu_prod_exOx_hf" localSheetId="10">'[46]Inputs - Hist &amp; Future'!$C$440:$T$440</definedName>
    <definedName name="cu_prod_exOx_hf" localSheetId="11">'[46]Inputs - Hist &amp; Future'!$C$440:$T$440</definedName>
    <definedName name="cu_prod_exOx_hf" localSheetId="8">'[46]Inputs - Hist &amp; Future'!$C$440:$T$440</definedName>
    <definedName name="cu_prod_exOx_hf">#REF!</definedName>
    <definedName name="cu_rec_act" localSheetId="9">'[46]Inputs - Act &amp; F''cast'!$C$22:$T$22</definedName>
    <definedName name="cu_rec_act" localSheetId="10">'[46]Inputs - Act &amp; F''cast'!$C$22:$T$22</definedName>
    <definedName name="cu_rec_act" localSheetId="11">'[46]Inputs - Act &amp; F''cast'!$C$22:$T$22</definedName>
    <definedName name="cu_rec_act" localSheetId="8">'[46]Inputs - Act &amp; F''cast'!$C$22:$T$22</definedName>
    <definedName name="cu_rec_act">#REF!</definedName>
    <definedName name="cu_rec_act_qtr" localSheetId="9">'[46]Calcs  - Qtrly - Act &amp; F''cast'!$C$51:$L$51</definedName>
    <definedName name="cu_rec_act_qtr" localSheetId="10">'[46]Calcs  - Qtrly - Act &amp; F''cast'!$C$51:$L$51</definedName>
    <definedName name="cu_rec_act_qtr" localSheetId="11">'[46]Calcs  - Qtrly - Act &amp; F''cast'!$C$51:$L$51</definedName>
    <definedName name="cu_rec_act_qtr" localSheetId="8">'[46]Calcs  - Qtrly - Act &amp; F''cast'!$C$51:$L$51</definedName>
    <definedName name="cu_rec_act_qtr">#REF!</definedName>
    <definedName name="cu_rec_act_ytd" localSheetId="9">'[46]Calcs - Act &amp; F''cast'!$C$22:$T$22</definedName>
    <definedName name="cu_rec_act_ytd" localSheetId="10">'[46]Calcs - Act &amp; F''cast'!$C$22:$T$22</definedName>
    <definedName name="cu_rec_act_ytd" localSheetId="11">'[46]Calcs - Act &amp; F''cast'!$C$22:$T$22</definedName>
    <definedName name="cu_rec_act_ytd" localSheetId="8">'[46]Calcs - Act &amp; F''cast'!$C$22:$T$22</definedName>
    <definedName name="cu_rec_act_ytd">#REF!</definedName>
    <definedName name="cu_rec_bud" localSheetId="9">'[46]Inputs - Budget'!$C$22:$T$22</definedName>
    <definedName name="cu_rec_bud" localSheetId="10">'[46]Inputs - Budget'!$C$22:$T$22</definedName>
    <definedName name="cu_rec_bud" localSheetId="11">'[46]Inputs - Budget'!$C$22:$T$22</definedName>
    <definedName name="cu_rec_bud" localSheetId="8">'[46]Inputs - Budget'!$C$22:$T$22</definedName>
    <definedName name="cu_rec_bud">#REF!</definedName>
    <definedName name="cu_rec_bud_ytd" localSheetId="9">'[46]Calcs - Budget'!$C$22:$T$22</definedName>
    <definedName name="cu_rec_bud_ytd" localSheetId="10">'[46]Calcs - Budget'!$C$22:$T$22</definedName>
    <definedName name="cu_rec_bud_ytd" localSheetId="11">'[46]Calcs - Budget'!$C$22:$T$22</definedName>
    <definedName name="cu_rec_bud_ytd" localSheetId="8">'[46]Calcs - Budget'!$C$22:$T$22</definedName>
    <definedName name="cu_rec_bud_ytd">#REF!</definedName>
    <definedName name="cu_rec_comb_act" localSheetId="9">'[46]Inputs - Act &amp; F''cast'!$C$42:$T$42</definedName>
    <definedName name="cu_rec_comb_act" localSheetId="10">'[46]Inputs - Act &amp; F''cast'!$C$42:$T$42</definedName>
    <definedName name="cu_rec_comb_act" localSheetId="11">'[46]Inputs - Act &amp; F''cast'!$C$42:$T$42</definedName>
    <definedName name="cu_rec_comb_act" localSheetId="8">'[46]Inputs - Act &amp; F''cast'!$C$42:$T$42</definedName>
    <definedName name="cu_rec_comb_act">#REF!</definedName>
    <definedName name="cu_rec_comb_act_ytd" localSheetId="9">'[46]Calcs - Act &amp; F''cast'!$C$42:$T$42</definedName>
    <definedName name="cu_rec_comb_act_ytd" localSheetId="10">'[46]Calcs - Act &amp; F''cast'!$C$42:$T$42</definedName>
    <definedName name="cu_rec_comb_act_ytd" localSheetId="11">'[46]Calcs - Act &amp; F''cast'!$C$42:$T$42</definedName>
    <definedName name="cu_rec_comb_act_ytd" localSheetId="8">'[46]Calcs - Act &amp; F''cast'!$C$42:$T$42</definedName>
    <definedName name="cu_rec_comb_act_ytd">#REF!</definedName>
    <definedName name="cu_rec_comb_bud" localSheetId="9">'[46]Inputs - Budget'!$C$42:$T$42</definedName>
    <definedName name="cu_rec_comb_bud" localSheetId="10">'[46]Inputs - Budget'!$C$42:$T$42</definedName>
    <definedName name="cu_rec_comb_bud" localSheetId="11">'[46]Inputs - Budget'!$C$42:$T$42</definedName>
    <definedName name="cu_rec_comb_bud" localSheetId="8">'[46]Inputs - Budget'!$C$42:$T$42</definedName>
    <definedName name="cu_rec_comb_bud">#REF!</definedName>
    <definedName name="cu_rec_comb_hf" localSheetId="9">'[46]Inputs - Hist &amp; Future'!$C$42:$T$42</definedName>
    <definedName name="cu_rec_comb_hf" localSheetId="10">'[46]Inputs - Hist &amp; Future'!$C$42:$T$42</definedName>
    <definedName name="cu_rec_comb_hf" localSheetId="11">'[46]Inputs - Hist &amp; Future'!$C$42:$T$42</definedName>
    <definedName name="cu_rec_comb_hf" localSheetId="8">'[46]Inputs - Hist &amp; Future'!$C$42:$T$42</definedName>
    <definedName name="cu_rec_comb_hf">#REF!</definedName>
    <definedName name="cu_rec_hf" localSheetId="9">'[46]Inputs - Hist &amp; Future'!$C$22:$T$22</definedName>
    <definedName name="cu_rec_hf" localSheetId="10">'[46]Inputs - Hist &amp; Future'!$C$22:$T$22</definedName>
    <definedName name="cu_rec_hf" localSheetId="11">'[46]Inputs - Hist &amp; Future'!$C$22:$T$22</definedName>
    <definedName name="cu_rec_hf" localSheetId="8">'[46]Inputs - Hist &amp; Future'!$C$22:$T$22</definedName>
    <definedName name="cu_rec_hf">#REF!</definedName>
    <definedName name="cu_rec_ls_act" localSheetId="9">'[46]Inputs - Act &amp; F''cast'!$C$34:$T$34</definedName>
    <definedName name="cu_rec_ls_act" localSheetId="10">'[46]Inputs - Act &amp; F''cast'!$C$34:$T$34</definedName>
    <definedName name="cu_rec_ls_act" localSheetId="11">'[46]Inputs - Act &amp; F''cast'!$C$34:$T$34</definedName>
    <definedName name="cu_rec_ls_act" localSheetId="8">'[46]Inputs - Act &amp; F''cast'!$C$34:$T$34</definedName>
    <definedName name="cu_rec_ls_act">#REF!</definedName>
    <definedName name="cu_rec_ls_act_ytd" localSheetId="9">'[46]Calcs - Act &amp; F''cast'!$C$34:$T$34</definedName>
    <definedName name="cu_rec_ls_act_ytd" localSheetId="10">'[46]Calcs - Act &amp; F''cast'!$C$34:$T$34</definedName>
    <definedName name="cu_rec_ls_act_ytd" localSheetId="11">'[46]Calcs - Act &amp; F''cast'!$C$34:$T$34</definedName>
    <definedName name="cu_rec_ls_act_ytd" localSheetId="8">'[46]Calcs - Act &amp; F''cast'!$C$34:$T$34</definedName>
    <definedName name="cu_rec_ls_act_ytd">#REF!</definedName>
    <definedName name="cu_rec_ls_bud" localSheetId="9">'[46]Inputs - Budget'!$C$34:$T$34</definedName>
    <definedName name="cu_rec_ls_bud" localSheetId="10">'[46]Inputs - Budget'!$C$34:$T$34</definedName>
    <definedName name="cu_rec_ls_bud" localSheetId="11">'[46]Inputs - Budget'!$C$34:$T$34</definedName>
    <definedName name="cu_rec_ls_bud" localSheetId="8">'[46]Inputs - Budget'!$C$34:$T$34</definedName>
    <definedName name="cu_rec_ls_bud">#REF!</definedName>
    <definedName name="cu_rec_ls_hf" localSheetId="9">'[46]Inputs - Hist &amp; Future'!$C$34:$T$34</definedName>
    <definedName name="cu_rec_ls_hf" localSheetId="10">'[46]Inputs - Hist &amp; Future'!$C$34:$T$34</definedName>
    <definedName name="cu_rec_ls_hf" localSheetId="11">'[46]Inputs - Hist &amp; Future'!$C$34:$T$34</definedName>
    <definedName name="cu_rec_ls_hf" localSheetId="8">'[46]Inputs - Hist &amp; Future'!$C$34:$T$34</definedName>
    <definedName name="cu_rec_ls_hf">#REF!</definedName>
    <definedName name="cu_rec_qtr_fc_dec" localSheetId="9">'[46]Inputs - Qtrly Forecasts'!$C$49:$T$49</definedName>
    <definedName name="cu_rec_qtr_fc_dec" localSheetId="10">'[46]Inputs - Qtrly Forecasts'!$C$49:$T$49</definedName>
    <definedName name="cu_rec_qtr_fc_dec" localSheetId="11">'[46]Inputs - Qtrly Forecasts'!$C$49:$T$49</definedName>
    <definedName name="cu_rec_qtr_fc_dec" localSheetId="8">'[46]Inputs - Qtrly Forecasts'!$C$49:$T$49</definedName>
    <definedName name="cu_rec_qtr_fc_dec">#REF!</definedName>
    <definedName name="cu_rec_qtr_fc_dec_ytd" localSheetId="9">'[46]Inputs - Qtrly Forecasts'!$C$78:$T$78</definedName>
    <definedName name="cu_rec_qtr_fc_dec_ytd" localSheetId="10">'[46]Inputs - Qtrly Forecasts'!$C$78:$T$78</definedName>
    <definedName name="cu_rec_qtr_fc_dec_ytd" localSheetId="11">'[46]Inputs - Qtrly Forecasts'!$C$78:$T$78</definedName>
    <definedName name="cu_rec_qtr_fc_dec_ytd" localSheetId="8">'[46]Inputs - Qtrly Forecasts'!$C$78:$T$78</definedName>
    <definedName name="cu_rec_qtr_fc_dec_ytd">#REF!</definedName>
    <definedName name="cu_rec_qtr_fc_mar" localSheetId="9">'[46]Inputs - Qtrly Forecasts'!$C$87:$T$87</definedName>
    <definedName name="cu_rec_qtr_fc_mar" localSheetId="10">'[46]Inputs - Qtrly Forecasts'!$C$87:$T$87</definedName>
    <definedName name="cu_rec_qtr_fc_mar" localSheetId="11">'[46]Inputs - Qtrly Forecasts'!$C$87:$T$87</definedName>
    <definedName name="cu_rec_qtr_fc_mar" localSheetId="8">'[46]Inputs - Qtrly Forecasts'!$C$87:$T$87</definedName>
    <definedName name="cu_rec_qtr_fc_mar">#REF!</definedName>
    <definedName name="cu_rec_qtr_fc_mar_ytd" localSheetId="9">'[46]Inputs - Qtrly Forecasts'!$C$116:$T$116</definedName>
    <definedName name="cu_rec_qtr_fc_mar_ytd" localSheetId="10">'[46]Inputs - Qtrly Forecasts'!$C$116:$T$116</definedName>
    <definedName name="cu_rec_qtr_fc_mar_ytd" localSheetId="11">'[46]Inputs - Qtrly Forecasts'!$C$116:$T$116</definedName>
    <definedName name="cu_rec_qtr_fc_mar_ytd" localSheetId="8">'[46]Inputs - Qtrly Forecasts'!$C$116:$T$116</definedName>
    <definedName name="cu_rec_qtr_fc_mar_ytd">#REF!</definedName>
    <definedName name="cu_rec_qtr_fc_sept" localSheetId="9">'[46]Inputs - Qtrly Forecasts'!$C$11:$T$11</definedName>
    <definedName name="cu_rec_qtr_fc_sept" localSheetId="10">'[46]Inputs - Qtrly Forecasts'!$C$11:$T$11</definedName>
    <definedName name="cu_rec_qtr_fc_sept" localSheetId="11">'[46]Inputs - Qtrly Forecasts'!$C$11:$T$11</definedName>
    <definedName name="cu_rec_qtr_fc_sept" localSheetId="8">'[46]Inputs - Qtrly Forecasts'!$C$11:$T$11</definedName>
    <definedName name="cu_rec_qtr_fc_sept">#REF!</definedName>
    <definedName name="cu_rec_qtr_fc_sept_ytd" localSheetId="9">'[46]Inputs - Qtrly Forecasts'!$C$40:$T$40</definedName>
    <definedName name="cu_rec_qtr_fc_sept_ytd" localSheetId="10">'[46]Inputs - Qtrly Forecasts'!$C$40:$T$40</definedName>
    <definedName name="cu_rec_qtr_fc_sept_ytd" localSheetId="11">'[46]Inputs - Qtrly Forecasts'!$C$40:$T$40</definedName>
    <definedName name="cu_rec_qtr_fc_sept_ytd" localSheetId="8">'[46]Inputs - Qtrly Forecasts'!$C$40:$T$40</definedName>
    <definedName name="cu_rec_qtr_fc_sept_ytd">#REF!</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1000000</definedName>
    <definedName name="Cube" localSheetId="9">'[98]Control Sheet'!$C$3</definedName>
    <definedName name="Cube" localSheetId="10">'[98]Control Sheet'!$C$3</definedName>
    <definedName name="Cube" localSheetId="11">'[98]Control Sheet'!$C$3</definedName>
    <definedName name="Cube" localSheetId="8">'[98]Control Sheet'!$C$3</definedName>
    <definedName name="Cube">#REF!</definedName>
    <definedName name="CUMB">#N/A</definedName>
    <definedName name="Cumulative_PV_of_EVA" localSheetId="9">[42]Data_Download!$C$50:$BZ$50</definedName>
    <definedName name="Cumulative_PV_of_EVA" localSheetId="10">[42]Data_Download!$C$50:$BZ$50</definedName>
    <definedName name="Cumulative_PV_of_EVA" localSheetId="11">[42]Data_Download!$C$50:$BZ$50</definedName>
    <definedName name="Cumulative_PV_of_EVA" localSheetId="8">[42]Data_Download!$C$50:$BZ$50</definedName>
    <definedName name="Cumulative_PV_of_EVA">#REF!</definedName>
    <definedName name="Cumulative_PV_of_FCF" localSheetId="9">[42]Data_Download!$C$27:$AZ$27</definedName>
    <definedName name="Cumulative_PV_of_FCF" localSheetId="10">[42]Data_Download!$C$27:$AZ$27</definedName>
    <definedName name="Cumulative_PV_of_FCF" localSheetId="11">[42]Data_Download!$C$27:$AZ$27</definedName>
    <definedName name="Cumulative_PV_of_FCF" localSheetId="8">[42]Data_Download!$C$27:$AZ$27</definedName>
    <definedName name="Cumulative_PV_of_FCF">#REF!</definedName>
    <definedName name="cur_act_mth" localSheetId="9">[46]Menu!$F$4</definedName>
    <definedName name="cur_act_mth" localSheetId="10">[46]Menu!$F$4</definedName>
    <definedName name="cur_act_mth" localSheetId="11">[46]Menu!$F$4</definedName>
    <definedName name="cur_act_mth" localSheetId="8">[46]Menu!$F$4</definedName>
    <definedName name="cur_act_mth">#REF!</definedName>
    <definedName name="cur_fiscal_yr" localSheetId="9">'[46]Inputs - Misc Fields'!$B$3</definedName>
    <definedName name="cur_fiscal_yr" localSheetId="10">'[46]Inputs - Misc Fields'!$B$3</definedName>
    <definedName name="cur_fiscal_yr" localSheetId="11">'[46]Inputs - Misc Fields'!$B$3</definedName>
    <definedName name="cur_fiscal_yr" localSheetId="8">'[46]Inputs - Misc Fields'!$B$3</definedName>
    <definedName name="cur_fiscal_yr">#REF!</definedName>
    <definedName name="cur_qtr_mth1_hd" localSheetId="9">'[46]Misc Calcs'!$B$23</definedName>
    <definedName name="cur_qtr_mth1_hd" localSheetId="10">'[46]Misc Calcs'!$B$23</definedName>
    <definedName name="cur_qtr_mth1_hd" localSheetId="11">'[46]Misc Calcs'!$B$23</definedName>
    <definedName name="cur_qtr_mth1_hd" localSheetId="8">'[46]Misc Calcs'!$B$23</definedName>
    <definedName name="cur_qtr_mth1_hd">#REF!</definedName>
    <definedName name="cur_qtr_mth2_hd" localSheetId="9">'[46]Misc Calcs'!$C$23</definedName>
    <definedName name="cur_qtr_mth2_hd" localSheetId="10">'[46]Misc Calcs'!$C$23</definedName>
    <definedName name="cur_qtr_mth2_hd" localSheetId="11">'[46]Misc Calcs'!$C$23</definedName>
    <definedName name="cur_qtr_mth2_hd" localSheetId="8">'[46]Misc Calcs'!$C$23</definedName>
    <definedName name="cur_qtr_mth2_hd">#REF!</definedName>
    <definedName name="cur_qtr_mth3_hd" localSheetId="9">'[46]Misc Calcs'!$D$23</definedName>
    <definedName name="cur_qtr_mth3_hd" localSheetId="10">'[46]Misc Calcs'!$D$23</definedName>
    <definedName name="cur_qtr_mth3_hd" localSheetId="11">'[46]Misc Calcs'!$D$23</definedName>
    <definedName name="cur_qtr_mth3_hd" localSheetId="8">'[46]Misc Calcs'!$D$23</definedName>
    <definedName name="cur_qtr_mth3_hd">#REF!</definedName>
    <definedName name="curmonth" localSheetId="9">[89]RunTime!$C$5</definedName>
    <definedName name="curmonth" localSheetId="10">[89]RunTime!$C$5</definedName>
    <definedName name="curmonth" localSheetId="11">[89]RunTime!$C$5</definedName>
    <definedName name="curmonth" localSheetId="8">[89]RunTime!$C$5</definedName>
    <definedName name="curmonth">#REF!</definedName>
    <definedName name="CURR" localSheetId="9">'[51]Control Sheet'!$C$30</definedName>
    <definedName name="CURR" localSheetId="10">'[51]Control Sheet'!$C$30</definedName>
    <definedName name="CURR" localSheetId="11">'[51]Control Sheet'!$C$30</definedName>
    <definedName name="CURR" localSheetId="8">'[51]Control Sheet'!$C$30</definedName>
    <definedName name="CURR">#REF!</definedName>
    <definedName name="CURRENCIES">[1]Sheet1!$M$810:$S$890</definedName>
    <definedName name="currency" localSheetId="9">#REF!</definedName>
    <definedName name="currency" localSheetId="16">#REF!</definedName>
    <definedName name="currency" localSheetId="7">#REF!</definedName>
    <definedName name="currency" localSheetId="6">#REF!</definedName>
    <definedName name="currency">#REF!</definedName>
    <definedName name="CurrencyCell" localSheetId="9">[65]Sheet1!$X$4</definedName>
    <definedName name="CurrencyCell">#REF!</definedName>
    <definedName name="CurrencyName">#REF!</definedName>
    <definedName name="CurrencySymbol" localSheetId="9">[65]Sheet1!$Y$4</definedName>
    <definedName name="CurrencySymbol">#REF!</definedName>
    <definedName name="Current_assets" localSheetId="9">[42]Data_Download!$C$15:$AE$15</definedName>
    <definedName name="Current_assets" localSheetId="10">[42]Data_Download!$C$15:$AE$15</definedName>
    <definedName name="Current_assets" localSheetId="11">[42]Data_Download!$C$15:$AE$15</definedName>
    <definedName name="Current_assets" localSheetId="8">[42]Data_Download!$C$15:$AE$15</definedName>
    <definedName name="Current_assets">#REF!</definedName>
    <definedName name="Current_cost_adjusted_net_income">[55]Figures!#REF!</definedName>
    <definedName name="Current_Price" localSheetId="9">[42]Data_Download!$U$28</definedName>
    <definedName name="Current_Price" localSheetId="10">[42]Data_Download!$U$28</definedName>
    <definedName name="Current_Price" localSheetId="11">[42]Data_Download!$U$28</definedName>
    <definedName name="Current_Price" localSheetId="8">[42]Data_Download!$U$28</definedName>
    <definedName name="Current_Price">#REF!</definedName>
    <definedName name="CURRENT1500" localSheetId="9">#REF!</definedName>
    <definedName name="CURRENT1500" localSheetId="16">#REF!</definedName>
    <definedName name="CURRENT1500" localSheetId="7">#REF!</definedName>
    <definedName name="CURRENT1500" localSheetId="6">#REF!</definedName>
    <definedName name="CURRENT1500">#REF!</definedName>
    <definedName name="CURRENT1510" localSheetId="9">#REF!</definedName>
    <definedName name="CURRENT1510" localSheetId="16">#REF!</definedName>
    <definedName name="CURRENT1510" localSheetId="7">#REF!</definedName>
    <definedName name="CURRENT1510" localSheetId="6">#REF!</definedName>
    <definedName name="CURRENT1510">#REF!</definedName>
    <definedName name="CURRENT1550" localSheetId="9">#REF!</definedName>
    <definedName name="CURRENT1550" localSheetId="7">#REF!</definedName>
    <definedName name="CURRENT1550" localSheetId="6">#REF!</definedName>
    <definedName name="CURRENT1550">#REF!</definedName>
    <definedName name="CurrentAssets_Total" localSheetId="9">[92]COMP!$J$32</definedName>
    <definedName name="CurrentAssets_Total">#REF!</definedName>
    <definedName name="CurrentFcst" localSheetId="9">'[98]Control Sheet'!$C$7</definedName>
    <definedName name="CurrentFcst" localSheetId="10">'[98]Control Sheet'!$C$7</definedName>
    <definedName name="CurrentFcst" localSheetId="11">'[98]Control Sheet'!$C$7</definedName>
    <definedName name="CurrentFcst" localSheetId="8">'[98]Control Sheet'!$C$7</definedName>
    <definedName name="CurrentFcst">#REF!</definedName>
    <definedName name="CurrentLiab_Total" localSheetId="9">[92]COMP!$J$49</definedName>
    <definedName name="CurrentLiab_Total">#REF!</definedName>
    <definedName name="CurrentMth" localSheetId="9">'[109]Control Sheet'!$D$10</definedName>
    <definedName name="CurrentMth" localSheetId="10">'[109]Control Sheet'!$D$10</definedName>
    <definedName name="CurrentMth" localSheetId="11">'[109]Control Sheet'!$D$10</definedName>
    <definedName name="CurrentMth" localSheetId="8">'[109]Control Sheet'!$D$10</definedName>
    <definedName name="CurrentMth">#REF!</definedName>
    <definedName name="CurrentQTD" localSheetId="9">'[110]Control Sheet (2)'!#REF!</definedName>
    <definedName name="CurrentQTD" localSheetId="10">'[110]Control Sheet (2)'!#REF!</definedName>
    <definedName name="CurrentQTD" localSheetId="11">'[110]Control Sheet (2)'!#REF!</definedName>
    <definedName name="CurrentQTD" localSheetId="8">'[110]Control Sheet (2)'!#REF!</definedName>
    <definedName name="CurrentQTD">#REF!</definedName>
    <definedName name="CurrentQtr" localSheetId="9">'[109]Control Sheet'!$D$12</definedName>
    <definedName name="CurrentQtr" localSheetId="10">'[109]Control Sheet'!$D$12</definedName>
    <definedName name="CurrentQtr" localSheetId="11">'[109]Control Sheet'!$D$12</definedName>
    <definedName name="CurrentQtr" localSheetId="8">'[109]Control Sheet'!$D$12</definedName>
    <definedName name="CurrentQtr">#REF!</definedName>
    <definedName name="CurrentYear" localSheetId="9">'[51]Control Sheet'!$C$26</definedName>
    <definedName name="CurrentYear" localSheetId="10">'[51]Control Sheet'!$C$26</definedName>
    <definedName name="CurrentYear" localSheetId="11">'[51]Control Sheet'!$C$26</definedName>
    <definedName name="CurrentYear" localSheetId="8">'[51]Control Sheet'!$C$26</definedName>
    <definedName name="CurrentYear">#REF!</definedName>
    <definedName name="CurrentYTD" localSheetId="9">'[109]Control Sheet'!$D$13</definedName>
    <definedName name="CurrentYTD" localSheetId="10">'[109]Control Sheet'!$D$13</definedName>
    <definedName name="CurrentYTD" localSheetId="11">'[109]Control Sheet'!$D$13</definedName>
    <definedName name="CurrentYTD" localSheetId="8">'[109]Control Sheet'!$D$13</definedName>
    <definedName name="CurrentYTD">#REF!</definedName>
    <definedName name="CURRMTH" localSheetId="9">'[110]Control Sheet'!$E$3</definedName>
    <definedName name="CURRMTH" localSheetId="10">'[110]Control Sheet'!$E$3</definedName>
    <definedName name="CURRMTH" localSheetId="11">'[110]Control Sheet'!$E$3</definedName>
    <definedName name="CURRMTH" localSheetId="8">'[110]Control Sheet'!$E$3</definedName>
    <definedName name="CURRMTH">#REF!</definedName>
    <definedName name="CurrPD" localSheetId="9">#REF!</definedName>
    <definedName name="CurrPD" localSheetId="16">#REF!</definedName>
    <definedName name="CurrPD" localSheetId="7">#REF!</definedName>
    <definedName name="CurrPD" localSheetId="6">#REF!</definedName>
    <definedName name="CurrPD">#REF!</definedName>
    <definedName name="CURRQTR" localSheetId="9">'[110]Control Sheet'!$E$6</definedName>
    <definedName name="CURRQTR" localSheetId="10">'[110]Control Sheet'!$E$6</definedName>
    <definedName name="CURRQTR" localSheetId="11">'[110]Control Sheet'!$E$6</definedName>
    <definedName name="CURRQTR" localSheetId="8">'[110]Control Sheet'!$E$6</definedName>
    <definedName name="CURRQTR">#REF!</definedName>
    <definedName name="CURRYEAR" localSheetId="9">'[53]Master Control'!$D$11</definedName>
    <definedName name="CURRYEAR" localSheetId="10">'[53]Master Control'!$D$11</definedName>
    <definedName name="CURRYEAR" localSheetId="11">'[53]Master Control'!$D$11</definedName>
    <definedName name="CURRYEAR" localSheetId="8">'[53]Master Control'!$D$11</definedName>
    <definedName name="CURRYEAR">#REF!</definedName>
    <definedName name="CursorSet" localSheetId="9">[65]Sheet1!$A$15</definedName>
    <definedName name="CursorSet">#REF!</definedName>
    <definedName name="curyear" localSheetId="9">[89]RunTime!$C$8</definedName>
    <definedName name="curyear" localSheetId="10">[89]RunTime!$C$8</definedName>
    <definedName name="curyear" localSheetId="11">[89]RunTime!$C$8</definedName>
    <definedName name="curyear" localSheetId="8">[89]RunTime!$C$8</definedName>
    <definedName name="curyear">#REF!</definedName>
    <definedName name="CustomChart">#N/A</definedName>
    <definedName name="Customer_deposits" localSheetId="9">[42]Data_Download!$C$19:$AE$19</definedName>
    <definedName name="Customer_deposits" localSheetId="10">[42]Data_Download!$C$19:$AE$19</definedName>
    <definedName name="Customer_deposits" localSheetId="11">[42]Data_Download!$C$19:$AE$19</definedName>
    <definedName name="Customer_deposits" localSheetId="8">[42]Data_Download!$C$19:$AE$19</definedName>
    <definedName name="Customer_deposits">#REF!</definedName>
    <definedName name="Customer_deposits_growth_fore" localSheetId="9">[42]Data_Download!$H$152:$K$152</definedName>
    <definedName name="Customer_deposits_growth_fore" localSheetId="10">[42]Data_Download!$H$152:$K$152</definedName>
    <definedName name="Customer_deposits_growth_fore" localSheetId="11">[42]Data_Download!$H$152:$K$152</definedName>
    <definedName name="Customer_deposits_growth_fore" localSheetId="8">[42]Data_Download!$H$152:$K$152</definedName>
    <definedName name="Customer_deposits_growth_fore">#REF!</definedName>
    <definedName name="cy_ltifr_q1" localSheetId="9">'[46]Inputs - Misc Fields'!$B$23</definedName>
    <definedName name="cy_ltifr_q1" localSheetId="10">'[46]Inputs - Misc Fields'!$B$23</definedName>
    <definedName name="cy_ltifr_q1" localSheetId="11">'[46]Inputs - Misc Fields'!$B$23</definedName>
    <definedName name="cy_ltifr_q1" localSheetId="8">'[46]Inputs - Misc Fields'!$B$23</definedName>
    <definedName name="cy_ltifr_q1">#REF!</definedName>
    <definedName name="cy_ltifr_q2" localSheetId="9">'[46]Inputs - Misc Fields'!$B$24</definedName>
    <definedName name="cy_ltifr_q2" localSheetId="10">'[46]Inputs - Misc Fields'!$B$24</definedName>
    <definedName name="cy_ltifr_q2" localSheetId="11">'[46]Inputs - Misc Fields'!$B$24</definedName>
    <definedName name="cy_ltifr_q2" localSheetId="8">'[46]Inputs - Misc Fields'!$B$24</definedName>
    <definedName name="cy_ltifr_q2">#REF!</definedName>
    <definedName name="cy_ltifr_q3" localSheetId="9">'[46]Inputs - Misc Fields'!$B$25</definedName>
    <definedName name="cy_ltifr_q3" localSheetId="10">'[46]Inputs - Misc Fields'!$B$25</definedName>
    <definedName name="cy_ltifr_q3" localSheetId="11">'[46]Inputs - Misc Fields'!$B$25</definedName>
    <definedName name="cy_ltifr_q3" localSheetId="8">'[46]Inputs - Misc Fields'!$B$25</definedName>
    <definedName name="cy_ltifr_q3">#REF!</definedName>
    <definedName name="cy_ltifr_q4" localSheetId="9">'[46]Inputs - Misc Fields'!$B$26</definedName>
    <definedName name="cy_ltifr_q4" localSheetId="10">'[46]Inputs - Misc Fields'!$B$26</definedName>
    <definedName name="cy_ltifr_q4" localSheetId="11">'[46]Inputs - Misc Fields'!$B$26</definedName>
    <definedName name="cy_ltifr_q4" localSheetId="8">'[46]Inputs - Misc Fields'!$B$26</definedName>
    <definedName name="cy_ltifr_q4">#REF!</definedName>
    <definedName name="CY1_EPS" localSheetId="9">[35]ValuationT!#REF!</definedName>
    <definedName name="CY1_EPS">#REF!</definedName>
    <definedName name="CY2_EPS" localSheetId="9">[35]ValuationT!#REF!</definedName>
    <definedName name="CY2_EPS">#REF!</definedName>
    <definedName name="CYM" localSheetId="9">'[111]Control Sheet'!$D$9</definedName>
    <definedName name="CYM" localSheetId="10">'[111]Control Sheet'!$D$9</definedName>
    <definedName name="CYM" localSheetId="11">'[111]Control Sheet'!$D$9</definedName>
    <definedName name="CYM" localSheetId="8">'[111]Control Sheet'!$D$9</definedName>
    <definedName name="CYM">#REF!</definedName>
    <definedName name="CYMTH" localSheetId="9">'[53]Master Control'!$D$6</definedName>
    <definedName name="CYMTH" localSheetId="10">'[53]Master Control'!$D$6</definedName>
    <definedName name="CYMTH" localSheetId="11">'[53]Master Control'!$D$6</definedName>
    <definedName name="CYMTH" localSheetId="8">'[53]Master Control'!$D$6</definedName>
    <definedName name="CYMTH">#REF!</definedName>
    <definedName name="CYQ" localSheetId="9">'[111]Control Sheet'!$D$10</definedName>
    <definedName name="CYQ" localSheetId="10">'[111]Control Sheet'!$D$10</definedName>
    <definedName name="CYQ" localSheetId="11">'[111]Control Sheet'!$D$10</definedName>
    <definedName name="CYQ" localSheetId="8">'[111]Control Sheet'!$D$10</definedName>
    <definedName name="CYQ">#REF!</definedName>
    <definedName name="CYQTD" localSheetId="9">'[53]Master Control'!$D$10</definedName>
    <definedName name="CYQTD" localSheetId="10">'[53]Master Control'!$D$10</definedName>
    <definedName name="CYQTD" localSheetId="11">'[53]Master Control'!$D$10</definedName>
    <definedName name="CYQTD" localSheetId="8">'[53]Master Control'!$D$10</definedName>
    <definedName name="CYQTD">#REF!</definedName>
    <definedName name="CYQTR" localSheetId="9">'[53]Master Control'!$D$8</definedName>
    <definedName name="CYQTR" localSheetId="10">'[53]Master Control'!$D$8</definedName>
    <definedName name="CYQTR" localSheetId="11">'[53]Master Control'!$D$8</definedName>
    <definedName name="CYQTR" localSheetId="8">'[53]Master Control'!$D$8</definedName>
    <definedName name="CYQTR">#REF!</definedName>
    <definedName name="CYTD" localSheetId="9">'[110]Control Sheet'!$E$9</definedName>
    <definedName name="CYTD" localSheetId="10">'[110]Control Sheet'!$E$9</definedName>
    <definedName name="CYTD" localSheetId="11">'[110]Control Sheet'!$E$9</definedName>
    <definedName name="CYTD" localSheetId="8">'[110]Control Sheet'!$E$9</definedName>
    <definedName name="CYTD">#REF!</definedName>
    <definedName name="CYYTD" localSheetId="9">'[111]Control Sheet'!$D$11</definedName>
    <definedName name="CYYTD" localSheetId="10">'[111]Control Sheet'!$D$11</definedName>
    <definedName name="CYYTD" localSheetId="11">'[111]Control Sheet'!$D$11</definedName>
    <definedName name="CYYTD" localSheetId="8">'[111]Control Sheet'!$D$11</definedName>
    <definedName name="CYYTD">#REF!</definedName>
    <definedName name="d" localSheetId="9" hidden="1">{"quart",#N/A,FALSE,"quartfin"}</definedName>
    <definedName name="d" localSheetId="15" hidden="1">{"quart",#N/A,FALSE,"quartfin"}</definedName>
    <definedName name="d" localSheetId="10" hidden="1">{"quart",#N/A,FALSE,"quartfin"}</definedName>
    <definedName name="d" localSheetId="16" hidden="1">{"quart",#N/A,FALSE,"quartfin"}</definedName>
    <definedName name="d" localSheetId="7" hidden="1">{"quart",#N/A,FALSE,"quartfin"}</definedName>
    <definedName name="d" localSheetId="6" hidden="1">{"quart",#N/A,FALSE,"quartfin"}</definedName>
    <definedName name="d" localSheetId="11" hidden="1">{"quart",#N/A,FALSE,"quartfin"}</definedName>
    <definedName name="d" localSheetId="8" hidden="1">{"quart",#N/A,FALSE,"quartfin"}</definedName>
    <definedName name="d" localSheetId="5" hidden="1">{"quart",#N/A,FALSE,"quartfin"}</definedName>
    <definedName name="d" hidden="1">{"quart",#N/A,FALSE,"quartfin"}</definedName>
    <definedName name="Daily_Data" localSheetId="9">'[93]Daily Data'!$A$2:$Y$100</definedName>
    <definedName name="Daily_Data" localSheetId="10">'[93]Daily Data'!$A$2:$Y$100</definedName>
    <definedName name="Daily_Data" localSheetId="11">'[93]Daily Data'!$A$2:$Y$100</definedName>
    <definedName name="Daily_Data" localSheetId="8">'[93]Daily Data'!$A$2:$Y$100</definedName>
    <definedName name="Daily_Data">#REF!</definedName>
    <definedName name="Dallas" localSheetId="9">#REF!</definedName>
    <definedName name="Dallas" localSheetId="16">#REF!</definedName>
    <definedName name="Dallas" localSheetId="7">#REF!</definedName>
    <definedName name="Dallas" localSheetId="6">#REF!</definedName>
    <definedName name="Dallas">#REF!</definedName>
    <definedName name="DAP00">#REF!</definedName>
    <definedName name="DAP00PF">#REF!</definedName>
    <definedName name="data" localSheetId="9">'[112]1998 Data'!$A$1:$P$65536</definedName>
    <definedName name="data" localSheetId="10">'[112]1998 Data'!$A$1:$P$65536</definedName>
    <definedName name="data" localSheetId="11">'[112]1998 Data'!$A$1:$P$65536</definedName>
    <definedName name="data" localSheetId="8">'[112]1998 Data'!$A$1:$P$65536</definedName>
    <definedName name="data">#REF!</definedName>
    <definedName name="DATA_NEW" localSheetId="9">[113]Input!$H$6:$BE$465</definedName>
    <definedName name="DATA_NEW" localSheetId="10">[113]Input!$H$6:$BE$465</definedName>
    <definedName name="DATA_NEW" localSheetId="11">[113]Input!$H$6:$BE$465</definedName>
    <definedName name="DATA_NEW" localSheetId="8">[113]Input!$H$6:$BE$465</definedName>
    <definedName name="DATA_NEW">#REF!</definedName>
    <definedName name="Data_Range">#REF!</definedName>
    <definedName name="data_tbls_prt_menu" localSheetId="9">'[46]Menu Option Tables'!$H$34:$H$40</definedName>
    <definedName name="data_tbls_prt_menu" localSheetId="10">'[46]Menu Option Tables'!$H$34:$H$40</definedName>
    <definedName name="data_tbls_prt_menu" localSheetId="11">'[46]Menu Option Tables'!$H$34:$H$40</definedName>
    <definedName name="data_tbls_prt_menu" localSheetId="8">'[46]Menu Option Tables'!$H$34:$H$40</definedName>
    <definedName name="data_tbls_prt_menu">#REF!</definedName>
    <definedName name="data_tbls_prt_seln" localSheetId="9">'[46]Menu Option Tables'!$H$31</definedName>
    <definedName name="data_tbls_prt_seln" localSheetId="10">'[46]Menu Option Tables'!$H$31</definedName>
    <definedName name="data_tbls_prt_seln" localSheetId="11">'[46]Menu Option Tables'!$H$31</definedName>
    <definedName name="data_tbls_prt_seln" localSheetId="8">'[46]Menu Option Tables'!$H$31</definedName>
    <definedName name="data_tbls_prt_seln">#REF!</definedName>
    <definedName name="data_tbls_view_menu" localSheetId="9">'[46]Menu Option Tables'!$H$8:$H$22</definedName>
    <definedName name="data_tbls_view_menu" localSheetId="10">'[46]Menu Option Tables'!$H$8:$H$22</definedName>
    <definedName name="data_tbls_view_menu" localSheetId="11">'[46]Menu Option Tables'!$H$8:$H$22</definedName>
    <definedName name="data_tbls_view_menu" localSheetId="8">'[46]Menu Option Tables'!$H$8:$H$22</definedName>
    <definedName name="data_tbls_view_menu">#REF!</definedName>
    <definedName name="data_tbls_view_seln" localSheetId="9">'[46]Menu Option Tables'!$H$5</definedName>
    <definedName name="data_tbls_view_seln" localSheetId="10">'[46]Menu Option Tables'!$H$5</definedName>
    <definedName name="data_tbls_view_seln" localSheetId="11">'[46]Menu Option Tables'!$H$5</definedName>
    <definedName name="data_tbls_view_seln" localSheetId="8">'[46]Menu Option Tables'!$H$5</definedName>
    <definedName name="data_tbls_view_seln">#REF!</definedName>
    <definedName name="DataAdjust" localSheetId="9">[65]Sheet1!$W$21</definedName>
    <definedName name="DataAdjust">#REF!</definedName>
    <definedName name="_xlnm.Database" localSheetId="9">#REF!</definedName>
    <definedName name="_xlnm.Database" localSheetId="16">#REF!</definedName>
    <definedName name="_xlnm.Database" localSheetId="7">#REF!</definedName>
    <definedName name="_xlnm.Database" localSheetId="6">#REF!</definedName>
    <definedName name="_xlnm.Database">#REF!</definedName>
    <definedName name="DataEnd">#REF!</definedName>
    <definedName name="DataOptions" localSheetId="9">[65]Sheet1!$V$1</definedName>
    <definedName name="DataOptions">#REF!</definedName>
    <definedName name="DataRange" localSheetId="9">#REF!</definedName>
    <definedName name="DataRange" localSheetId="16">#REF!</definedName>
    <definedName name="DataRange" localSheetId="7">#REF!</definedName>
    <definedName name="DataRange" localSheetId="6">#REF!</definedName>
    <definedName name="DataRange">#REF!</definedName>
    <definedName name="datatest" localSheetId="9">#REF!</definedName>
    <definedName name="datatest" localSheetId="16">#REF!</definedName>
    <definedName name="datatest" localSheetId="7">#REF!</definedName>
    <definedName name="datatest" localSheetId="6">#REF!</definedName>
    <definedName name="datatest">#REF!</definedName>
    <definedName name="DATE" localSheetId="9">[114]DATES!$B$1:$C$12</definedName>
    <definedName name="DATE" localSheetId="10">[114]DATES!$B$1:$C$12</definedName>
    <definedName name="DATE" localSheetId="11">[114]DATES!$B$1:$C$12</definedName>
    <definedName name="DATE" localSheetId="8">[114]DATES!$B$1:$C$12</definedName>
    <definedName name="DATE">#REF!</definedName>
    <definedName name="DateChange" localSheetId="9">[65]Sheet1!$Q$3</definedName>
    <definedName name="DateChange">#REF!</definedName>
    <definedName name="DateColumn" localSheetId="9">[65]Sheet1!$W$22:$W$275</definedName>
    <definedName name="DateColumn">#REF!</definedName>
    <definedName name="DatePE">OFFSET(#REF!,1,0,COUNT(#REF!),1)</definedName>
    <definedName name="DatePEG">OFFSET(#REF!,1,0,COUNT(#REF!),1)</definedName>
    <definedName name="DateReturn" localSheetId="9">[65]Sheet1!$S$3</definedName>
    <definedName name="DateReturn">#REF!</definedName>
    <definedName name="DATES" localSheetId="9">[114]DATES!$B$1:$C$12</definedName>
    <definedName name="DATES" localSheetId="10">[114]DATES!$B$1:$C$12</definedName>
    <definedName name="DATES" localSheetId="11">[114]DATES!$B$1:$C$12</definedName>
    <definedName name="DATES" localSheetId="8">[114]DATES!$B$1:$C$12</definedName>
    <definedName name="DATES">#REF!</definedName>
    <definedName name="DateSet" localSheetId="9">[65]Sheet1!$AJ$1</definedName>
    <definedName name="DateSet">#REF!</definedName>
    <definedName name="DateSwitch" localSheetId="9">'[43]Model Assumptions'!$C$10</definedName>
    <definedName name="DateSwitch">#REF!</definedName>
    <definedName name="day_table" localSheetId="9">'[110]Control Sheet (2)'!$B$18:$C$30</definedName>
    <definedName name="day_table" localSheetId="10">'[110]Control Sheet (2)'!$B$18:$C$30</definedName>
    <definedName name="day_table" localSheetId="11">'[110]Control Sheet (2)'!$B$18:$C$30</definedName>
    <definedName name="day_table" localSheetId="8">'[110]Control Sheet (2)'!$B$18:$C$30</definedName>
    <definedName name="day_table">#REF!</definedName>
    <definedName name="days">[106]BS!#REF!</definedName>
    <definedName name="days_tbl" localSheetId="9">'[46]Misc Calcs'!$E$5:$P$8</definedName>
    <definedName name="days_tbl" localSheetId="10">'[46]Misc Calcs'!$E$5:$P$8</definedName>
    <definedName name="days_tbl" localSheetId="11">'[46]Misc Calcs'!$E$5:$P$8</definedName>
    <definedName name="days_tbl" localSheetId="8">'[46]Misc Calcs'!$E$5:$P$8</definedName>
    <definedName name="days_tbl">#REF!</definedName>
    <definedName name="Dayton" localSheetId="9">#REF!</definedName>
    <definedName name="Dayton" localSheetId="16">#REF!</definedName>
    <definedName name="Dayton" localSheetId="7">#REF!</definedName>
    <definedName name="Dayton" localSheetId="6">#REF!</definedName>
    <definedName name="Dayton">#REF!</definedName>
    <definedName name="DBC_Rate1" localSheetId="9">#REF!</definedName>
    <definedName name="DBC_Rate1" localSheetId="16">#REF!</definedName>
    <definedName name="DBC_Rate1" localSheetId="7">#REF!</definedName>
    <definedName name="DBC_Rate1" localSheetId="6">#REF!</definedName>
    <definedName name="DBC_Rate1">#REF!</definedName>
    <definedName name="DBC_Rate2" localSheetId="9">#REF!</definedName>
    <definedName name="DBC_Rate2" localSheetId="16">#REF!</definedName>
    <definedName name="DBC_Rate2" localSheetId="7">#REF!</definedName>
    <definedName name="DBC_Rate2" localSheetId="6">#REF!</definedName>
    <definedName name="DBC_Rate2">#REF!</definedName>
    <definedName name="DBC_Rate3" localSheetId="9">#REF!</definedName>
    <definedName name="DBC_Rate3" localSheetId="7">#REF!</definedName>
    <definedName name="DBC_Rate3" localSheetId="6">#REF!</definedName>
    <definedName name="DBC_Rate3">#REF!</definedName>
    <definedName name="DBC_Rate4" localSheetId="9">#REF!</definedName>
    <definedName name="DBC_Rate4" localSheetId="7">#REF!</definedName>
    <definedName name="DBC_Rate4" localSheetId="6">#REF!</definedName>
    <definedName name="DBC_Rate4">#REF!</definedName>
    <definedName name="dbfr00">#REF!</definedName>
    <definedName name="dbfr01">#REF!</definedName>
    <definedName name="dbfr02">#REF!</definedName>
    <definedName name="dbfr95">#REF!</definedName>
    <definedName name="dbfr96">#REF!</definedName>
    <definedName name="dbfr97">#REF!</definedName>
    <definedName name="dbfr98">#REF!</definedName>
    <definedName name="dbfr99">#REF!</definedName>
    <definedName name="dcf">#REF!</definedName>
    <definedName name="DCF_1995" localSheetId="9">[42]Data_Download!$C$3:$C$204</definedName>
    <definedName name="DCF_1995" localSheetId="10">[42]Data_Download!$C$3:$C$204</definedName>
    <definedName name="DCF_1995" localSheetId="11">[42]Data_Download!$C$3:$C$204</definedName>
    <definedName name="DCF_1995" localSheetId="8">[42]Data_Download!$C$3:$C$204</definedName>
    <definedName name="DCF_1995">#REF!</definedName>
    <definedName name="DCF_1996" localSheetId="9">[42]Data_Download!$D$3:$D$203</definedName>
    <definedName name="DCF_1996" localSheetId="10">[42]Data_Download!$D$3:$D$203</definedName>
    <definedName name="DCF_1996" localSheetId="11">[42]Data_Download!$D$3:$D$203</definedName>
    <definedName name="DCF_1996" localSheetId="8">[42]Data_Download!$D$3:$D$203</definedName>
    <definedName name="DCF_1996">#REF!</definedName>
    <definedName name="DCF_1997" localSheetId="9">[42]Data_Download!$E$3:$E$201</definedName>
    <definedName name="DCF_1997" localSheetId="10">[42]Data_Download!$E$3:$E$201</definedName>
    <definedName name="DCF_1997" localSheetId="11">[42]Data_Download!$E$3:$E$201</definedName>
    <definedName name="DCF_1997" localSheetId="8">[42]Data_Download!$E$3:$E$201</definedName>
    <definedName name="DCF_1997">#REF!</definedName>
    <definedName name="DCF_1998" localSheetId="9">[42]Data_Download!$F$3:$F$201</definedName>
    <definedName name="DCF_1998" localSheetId="10">[42]Data_Download!$F$3:$F$201</definedName>
    <definedName name="DCF_1998" localSheetId="11">[42]Data_Download!$F$3:$F$201</definedName>
    <definedName name="DCF_1998" localSheetId="8">[42]Data_Download!$F$3:$F$201</definedName>
    <definedName name="DCF_1998">#REF!</definedName>
    <definedName name="DCF_1999" localSheetId="9">[42]Data_Download!$G$3:$G$201</definedName>
    <definedName name="DCF_1999" localSheetId="10">[42]Data_Download!$G$3:$G$201</definedName>
    <definedName name="DCF_1999" localSheetId="11">[42]Data_Download!$G$3:$G$201</definedName>
    <definedName name="DCF_1999" localSheetId="8">[42]Data_Download!$G$3:$G$201</definedName>
    <definedName name="DCF_1999">#REF!</definedName>
    <definedName name="DCF_2000" localSheetId="9">[42]Data_Download!$H$3:$H$201</definedName>
    <definedName name="DCF_2000" localSheetId="10">[42]Data_Download!$H$3:$H$201</definedName>
    <definedName name="DCF_2000" localSheetId="11">[42]Data_Download!$H$3:$H$201</definedName>
    <definedName name="DCF_2000" localSheetId="8">[42]Data_Download!$H$3:$H$201</definedName>
    <definedName name="DCF_2000">#REF!</definedName>
    <definedName name="DCF_2001" localSheetId="9">[42]Data_Download!$I$3:$I$201</definedName>
    <definedName name="DCF_2001" localSheetId="10">[42]Data_Download!$I$3:$I$201</definedName>
    <definedName name="DCF_2001" localSheetId="11">[42]Data_Download!$I$3:$I$201</definedName>
    <definedName name="DCF_2001" localSheetId="8">[42]Data_Download!$I$3:$I$201</definedName>
    <definedName name="DCF_2001">#REF!</definedName>
    <definedName name="DCF_2002" localSheetId="9">[42]Data_Download!$J$3:$J$201</definedName>
    <definedName name="DCF_2002" localSheetId="10">[42]Data_Download!$J$3:$J$201</definedName>
    <definedName name="DCF_2002" localSheetId="11">[42]Data_Download!$J$3:$J$201</definedName>
    <definedName name="DCF_2002" localSheetId="8">[42]Data_Download!$J$3:$J$201</definedName>
    <definedName name="DCF_2002">#REF!</definedName>
    <definedName name="DCF_2003" localSheetId="9">[42]Data_Download!$K$3:$K$201</definedName>
    <definedName name="DCF_2003" localSheetId="10">[42]Data_Download!$K$3:$K$201</definedName>
    <definedName name="DCF_2003" localSheetId="11">[42]Data_Download!$K$3:$K$201</definedName>
    <definedName name="DCF_2003" localSheetId="8">[42]Data_Download!$K$3:$K$201</definedName>
    <definedName name="DCF_2003">#REF!</definedName>
    <definedName name="DCF_2004" localSheetId="9">[42]Data_Download!$L$3:$L$201</definedName>
    <definedName name="DCF_2004" localSheetId="10">[42]Data_Download!$L$3:$L$201</definedName>
    <definedName name="DCF_2004" localSheetId="11">[42]Data_Download!$L$3:$L$201</definedName>
    <definedName name="DCF_2004" localSheetId="8">[42]Data_Download!$L$3:$L$201</definedName>
    <definedName name="DCF_2004">#REF!</definedName>
    <definedName name="DCF_2005" localSheetId="9">[42]Data_Download!$M$3:$M$201</definedName>
    <definedName name="DCF_2005" localSheetId="10">[42]Data_Download!$M$3:$M$201</definedName>
    <definedName name="DCF_2005" localSheetId="11">[42]Data_Download!$M$3:$M$201</definedName>
    <definedName name="DCF_2005" localSheetId="8">[42]Data_Download!$M$3:$M$201</definedName>
    <definedName name="DCF_2005">#REF!</definedName>
    <definedName name="DCF_2006" localSheetId="9">[42]Data_Download!$N$3:$N$201</definedName>
    <definedName name="DCF_2006" localSheetId="10">[42]Data_Download!$N$3:$N$201</definedName>
    <definedName name="DCF_2006" localSheetId="11">[42]Data_Download!$N$3:$N$201</definedName>
    <definedName name="DCF_2006" localSheetId="8">[42]Data_Download!$N$3:$N$201</definedName>
    <definedName name="DCF_2006">#REF!</definedName>
    <definedName name="DCF_2007" localSheetId="9">[42]Data_Download!$O$3:$O$201</definedName>
    <definedName name="DCF_2007" localSheetId="10">[42]Data_Download!$O$3:$O$201</definedName>
    <definedName name="DCF_2007" localSheetId="11">[42]Data_Download!$O$3:$O$201</definedName>
    <definedName name="DCF_2007" localSheetId="8">[42]Data_Download!$O$3:$O$201</definedName>
    <definedName name="DCF_2007">#REF!</definedName>
    <definedName name="DCF_2008" localSheetId="9">[42]Data_Download!$P$3:$P$201</definedName>
    <definedName name="DCF_2008" localSheetId="10">[42]Data_Download!$P$3:$P$201</definedName>
    <definedName name="DCF_2008" localSheetId="11">[42]Data_Download!$P$3:$P$201</definedName>
    <definedName name="DCF_2008" localSheetId="8">[42]Data_Download!$P$3:$P$201</definedName>
    <definedName name="DCF_2008">#REF!</definedName>
    <definedName name="DCF_2009" localSheetId="9">[42]Data_Download!$Q$3:$Q$201</definedName>
    <definedName name="DCF_2009" localSheetId="10">[42]Data_Download!$Q$3:$Q$201</definedName>
    <definedName name="DCF_2009" localSheetId="11">[42]Data_Download!$Q$3:$Q$201</definedName>
    <definedName name="DCF_2009" localSheetId="8">[42]Data_Download!$Q$3:$Q$201</definedName>
    <definedName name="DCF_2009">#REF!</definedName>
    <definedName name="DCF_2010" localSheetId="9">[42]Data_Download!$R$3:$R$201</definedName>
    <definedName name="DCF_2010" localSheetId="10">[42]Data_Download!$R$3:$R$201</definedName>
    <definedName name="DCF_2010" localSheetId="11">[42]Data_Download!$R$3:$R$201</definedName>
    <definedName name="DCF_2010" localSheetId="8">[42]Data_Download!$R$3:$R$201</definedName>
    <definedName name="DCF_2010">#REF!</definedName>
    <definedName name="DCF_2011" localSheetId="9">[42]Data_Download!$S$3:$S$201</definedName>
    <definedName name="DCF_2011" localSheetId="10">[42]Data_Download!$S$3:$S$201</definedName>
    <definedName name="DCF_2011" localSheetId="11">[42]Data_Download!$S$3:$S$201</definedName>
    <definedName name="DCF_2011" localSheetId="8">[42]Data_Download!$S$3:$S$201</definedName>
    <definedName name="DCF_2011">#REF!</definedName>
    <definedName name="DCF_2012" localSheetId="9">[42]Data_Download!$T$3:$T$201</definedName>
    <definedName name="DCF_2012" localSheetId="10">[42]Data_Download!$T$3:$T$201</definedName>
    <definedName name="DCF_2012" localSheetId="11">[42]Data_Download!$T$3:$T$201</definedName>
    <definedName name="DCF_2012" localSheetId="8">[42]Data_Download!$T$3:$T$201</definedName>
    <definedName name="DCF_2012">#REF!</definedName>
    <definedName name="DCF_2013" localSheetId="9">[42]Data_Download!$U$3:$U$201</definedName>
    <definedName name="DCF_2013" localSheetId="10">[42]Data_Download!$U$3:$U$201</definedName>
    <definedName name="DCF_2013" localSheetId="11">[42]Data_Download!$U$3:$U$201</definedName>
    <definedName name="DCF_2013" localSheetId="8">[42]Data_Download!$U$3:$U$201</definedName>
    <definedName name="DCF_2013">#REF!</definedName>
    <definedName name="DCF_2014" localSheetId="9">[42]Data_Download!$V$3:$V$201</definedName>
    <definedName name="DCF_2014" localSheetId="10">[42]Data_Download!$V$3:$V$201</definedName>
    <definedName name="DCF_2014" localSheetId="11">[42]Data_Download!$V$3:$V$201</definedName>
    <definedName name="DCF_2014" localSheetId="8">[42]Data_Download!$V$3:$V$201</definedName>
    <definedName name="DCF_2014">#REF!</definedName>
    <definedName name="DCF_2015" localSheetId="9">[42]Data_Download!$W$3:$W$201</definedName>
    <definedName name="DCF_2015" localSheetId="10">[42]Data_Download!$W$3:$W$201</definedName>
    <definedName name="DCF_2015" localSheetId="11">[42]Data_Download!$W$3:$W$201</definedName>
    <definedName name="DCF_2015" localSheetId="8">[42]Data_Download!$W$3:$W$201</definedName>
    <definedName name="DCF_2015">#REF!</definedName>
    <definedName name="DCF_2016" localSheetId="9">[42]Data_Download!$X$3:$X$201</definedName>
    <definedName name="DCF_2016" localSheetId="10">[42]Data_Download!$X$3:$X$201</definedName>
    <definedName name="DCF_2016" localSheetId="11">[42]Data_Download!$X$3:$X$201</definedName>
    <definedName name="DCF_2016" localSheetId="8">[42]Data_Download!$X$3:$X$201</definedName>
    <definedName name="DCF_2016">#REF!</definedName>
    <definedName name="DCF_2017" localSheetId="9">[42]Data_Download!$Y$3:$Y$201</definedName>
    <definedName name="DCF_2017" localSheetId="10">[42]Data_Download!$Y$3:$Y$201</definedName>
    <definedName name="DCF_2017" localSheetId="11">[42]Data_Download!$Y$3:$Y$201</definedName>
    <definedName name="DCF_2017" localSheetId="8">[42]Data_Download!$Y$3:$Y$201</definedName>
    <definedName name="DCF_2017">#REF!</definedName>
    <definedName name="DCF_2018" localSheetId="9">[42]Data_Download!$Z$3:$Z$201</definedName>
    <definedName name="DCF_2018" localSheetId="10">[42]Data_Download!$Z$3:$Z$201</definedName>
    <definedName name="DCF_2018" localSheetId="11">[42]Data_Download!$Z$3:$Z$201</definedName>
    <definedName name="DCF_2018" localSheetId="8">[42]Data_Download!$Z$3:$Z$201</definedName>
    <definedName name="DCF_2018">#REF!</definedName>
    <definedName name="DCF_2019" localSheetId="9">[42]Data_Download!$AA$3:$AA$201</definedName>
    <definedName name="DCF_2019" localSheetId="10">[42]Data_Download!$AA$3:$AA$201</definedName>
    <definedName name="DCF_2019" localSheetId="11">[42]Data_Download!$AA$3:$AA$201</definedName>
    <definedName name="DCF_2019" localSheetId="8">[42]Data_Download!$AA$3:$AA$201</definedName>
    <definedName name="DCF_2019">#REF!</definedName>
    <definedName name="DCF_2020" localSheetId="9">[42]Data_Download!$AB$3:$AB$201</definedName>
    <definedName name="DCF_2020" localSheetId="10">[42]Data_Download!$AB$3:$AB$201</definedName>
    <definedName name="DCF_2020" localSheetId="11">[42]Data_Download!$AB$3:$AB$201</definedName>
    <definedName name="DCF_2020" localSheetId="8">[42]Data_Download!$AB$3:$AB$201</definedName>
    <definedName name="DCF_2020">#REF!</definedName>
    <definedName name="DCF_EY1" localSheetId="9">[42]Data_Download!$D$1:$D$65536</definedName>
    <definedName name="DCF_EY1" localSheetId="10">[42]Data_Download!$D$1:$D$65536</definedName>
    <definedName name="DCF_EY1" localSheetId="11">[42]Data_Download!$D$1:$D$65536</definedName>
    <definedName name="DCF_EY1" localSheetId="8">[42]Data_Download!$D$1:$D$65536</definedName>
    <definedName name="DCF_EY1">#REF!</definedName>
    <definedName name="DCF_EY10" localSheetId="9">[42]Data_Download!$M$1:$M$65536</definedName>
    <definedName name="DCF_EY10" localSheetId="10">[42]Data_Download!$M$1:$M$65536</definedName>
    <definedName name="DCF_EY10" localSheetId="11">[42]Data_Download!$M$1:$M$65536</definedName>
    <definedName name="DCF_EY10" localSheetId="8">[42]Data_Download!$M$1:$M$65536</definedName>
    <definedName name="DCF_EY10">#REF!</definedName>
    <definedName name="DCF_EY11" localSheetId="9">[42]Data_Download!$N$1:$N$65536</definedName>
    <definedName name="DCF_EY11" localSheetId="10">[42]Data_Download!$N$1:$N$65536</definedName>
    <definedName name="DCF_EY11" localSheetId="11">[42]Data_Download!$N$1:$N$65536</definedName>
    <definedName name="DCF_EY11" localSheetId="8">[42]Data_Download!$N$1:$N$65536</definedName>
    <definedName name="DCF_EY11">#REF!</definedName>
    <definedName name="DCF_EY12" localSheetId="9">[42]Data_Download!$O$1:$O$65536</definedName>
    <definedName name="DCF_EY12" localSheetId="10">[42]Data_Download!$O$1:$O$65536</definedName>
    <definedName name="DCF_EY12" localSheetId="11">[42]Data_Download!$O$1:$O$65536</definedName>
    <definedName name="DCF_EY12" localSheetId="8">[42]Data_Download!$O$1:$O$65536</definedName>
    <definedName name="DCF_EY12">#REF!</definedName>
    <definedName name="DCF_EY13" localSheetId="9">[42]Data_Download!$P$1:$P$65536</definedName>
    <definedName name="DCF_EY13" localSheetId="10">[42]Data_Download!$P$1:$P$65536</definedName>
    <definedName name="DCF_EY13" localSheetId="11">[42]Data_Download!$P$1:$P$65536</definedName>
    <definedName name="DCF_EY13" localSheetId="8">[42]Data_Download!$P$1:$P$65536</definedName>
    <definedName name="DCF_EY13">#REF!</definedName>
    <definedName name="DCF_EY14" localSheetId="9">[42]Data_Download!$Q$1:$Q$65536</definedName>
    <definedName name="DCF_EY14" localSheetId="10">[42]Data_Download!$Q$1:$Q$65536</definedName>
    <definedName name="DCF_EY14" localSheetId="11">[42]Data_Download!$Q$1:$Q$65536</definedName>
    <definedName name="DCF_EY14" localSheetId="8">[42]Data_Download!$Q$1:$Q$65536</definedName>
    <definedName name="DCF_EY14">#REF!</definedName>
    <definedName name="DCF_EY15" localSheetId="9">[42]Data_Download!$R$1:$R$65536</definedName>
    <definedName name="DCF_EY15" localSheetId="10">[42]Data_Download!$R$1:$R$65536</definedName>
    <definedName name="DCF_EY15" localSheetId="11">[42]Data_Download!$R$1:$R$65536</definedName>
    <definedName name="DCF_EY15" localSheetId="8">[42]Data_Download!$R$1:$R$65536</definedName>
    <definedName name="DCF_EY15">#REF!</definedName>
    <definedName name="DCF_EY16" localSheetId="9">[42]Data_Download!$S$1:$S$65536</definedName>
    <definedName name="DCF_EY16" localSheetId="10">[42]Data_Download!$S$1:$S$65536</definedName>
    <definedName name="DCF_EY16" localSheetId="11">[42]Data_Download!$S$1:$S$65536</definedName>
    <definedName name="DCF_EY16" localSheetId="8">[42]Data_Download!$S$1:$S$65536</definedName>
    <definedName name="DCF_EY16">#REF!</definedName>
    <definedName name="DCF_EY17" localSheetId="9">[42]Data_Download!$T$1:$T$65536</definedName>
    <definedName name="DCF_EY17" localSheetId="10">[42]Data_Download!$T$1:$T$65536</definedName>
    <definedName name="DCF_EY17" localSheetId="11">[42]Data_Download!$T$1:$T$65536</definedName>
    <definedName name="DCF_EY17" localSheetId="8">[42]Data_Download!$T$1:$T$65536</definedName>
    <definedName name="DCF_EY17">#REF!</definedName>
    <definedName name="DCF_EY18" localSheetId="9">[42]Data_Download!$U$1:$U$65536</definedName>
    <definedName name="DCF_EY18" localSheetId="10">[42]Data_Download!$U$1:$U$65536</definedName>
    <definedName name="DCF_EY18" localSheetId="11">[42]Data_Download!$U$1:$U$65536</definedName>
    <definedName name="DCF_EY18" localSheetId="8">[42]Data_Download!$U$1:$U$65536</definedName>
    <definedName name="DCF_EY18">#REF!</definedName>
    <definedName name="DCF_EY19" localSheetId="9">[42]Data_Download!$V$1:$V$65536</definedName>
    <definedName name="DCF_EY19" localSheetId="10">[42]Data_Download!$V$1:$V$65536</definedName>
    <definedName name="DCF_EY19" localSheetId="11">[42]Data_Download!$V$1:$V$65536</definedName>
    <definedName name="DCF_EY19" localSheetId="8">[42]Data_Download!$V$1:$V$65536</definedName>
    <definedName name="DCF_EY19">#REF!</definedName>
    <definedName name="DCF_EY2" localSheetId="9">[42]Data_Download!$E$1:$E$65536</definedName>
    <definedName name="DCF_EY2" localSheetId="10">[42]Data_Download!$E$1:$E$65536</definedName>
    <definedName name="DCF_EY2" localSheetId="11">[42]Data_Download!$E$1:$E$65536</definedName>
    <definedName name="DCF_EY2" localSheetId="8">[42]Data_Download!$E$1:$E$65536</definedName>
    <definedName name="DCF_EY2">#REF!</definedName>
    <definedName name="DCF_EY20" localSheetId="9">[42]Data_Download!$W$1:$W$65536</definedName>
    <definedName name="DCF_EY20" localSheetId="10">[42]Data_Download!$W$1:$W$65536</definedName>
    <definedName name="DCF_EY20" localSheetId="11">[42]Data_Download!$W$1:$W$65536</definedName>
    <definedName name="DCF_EY20" localSheetId="8">[42]Data_Download!$W$1:$W$65536</definedName>
    <definedName name="DCF_EY20">#REF!</definedName>
    <definedName name="DCF_EY21" localSheetId="9">[42]Data_Download!$X$1:$X$65536</definedName>
    <definedName name="DCF_EY21" localSheetId="10">[42]Data_Download!$X$1:$X$65536</definedName>
    <definedName name="DCF_EY21" localSheetId="11">[42]Data_Download!$X$1:$X$65536</definedName>
    <definedName name="DCF_EY21" localSheetId="8">[42]Data_Download!$X$1:$X$65536</definedName>
    <definedName name="DCF_EY21">#REF!</definedName>
    <definedName name="DCF_EY22" localSheetId="9">[42]Data_Download!$Y$1:$Y$65536</definedName>
    <definedName name="DCF_EY22" localSheetId="10">[42]Data_Download!$Y$1:$Y$65536</definedName>
    <definedName name="DCF_EY22" localSheetId="11">[42]Data_Download!$Y$1:$Y$65536</definedName>
    <definedName name="DCF_EY22" localSheetId="8">[42]Data_Download!$Y$1:$Y$65536</definedName>
    <definedName name="DCF_EY22">#REF!</definedName>
    <definedName name="DCF_EY23" localSheetId="9">[42]Data_Download!$Z$1:$Z$65536</definedName>
    <definedName name="DCF_EY23" localSheetId="10">[42]Data_Download!$Z$1:$Z$65536</definedName>
    <definedName name="DCF_EY23" localSheetId="11">[42]Data_Download!$Z$1:$Z$65536</definedName>
    <definedName name="DCF_EY23" localSheetId="8">[42]Data_Download!$Z$1:$Z$65536</definedName>
    <definedName name="DCF_EY23">#REF!</definedName>
    <definedName name="DCF_EY24" localSheetId="9">[42]Data_Download!$AA$1:$AA$65536</definedName>
    <definedName name="DCF_EY24" localSheetId="10">[42]Data_Download!$AA$1:$AA$65536</definedName>
    <definedName name="DCF_EY24" localSheetId="11">[42]Data_Download!$AA$1:$AA$65536</definedName>
    <definedName name="DCF_EY24" localSheetId="8">[42]Data_Download!$AA$1:$AA$65536</definedName>
    <definedName name="DCF_EY24">#REF!</definedName>
    <definedName name="DCF_EY25" localSheetId="9">[42]Data_Download!$AB$1:$AB$65536</definedName>
    <definedName name="DCF_EY25" localSheetId="10">[42]Data_Download!$AB$1:$AB$65536</definedName>
    <definedName name="DCF_EY25" localSheetId="11">[42]Data_Download!$AB$1:$AB$65536</definedName>
    <definedName name="DCF_EY25" localSheetId="8">[42]Data_Download!$AB$1:$AB$65536</definedName>
    <definedName name="DCF_EY25">#REF!</definedName>
    <definedName name="DCF_EY26" localSheetId="9">[42]Data_Download!$AC$1:$AC$65536</definedName>
    <definedName name="DCF_EY26" localSheetId="10">[42]Data_Download!$AC$1:$AC$65536</definedName>
    <definedName name="DCF_EY26" localSheetId="11">[42]Data_Download!$AC$1:$AC$65536</definedName>
    <definedName name="DCF_EY26" localSheetId="8">[42]Data_Download!$AC$1:$AC$65536</definedName>
    <definedName name="DCF_EY26">#REF!</definedName>
    <definedName name="DCF_EY3" localSheetId="9">[42]Data_Download!$F$1:$F$65536</definedName>
    <definedName name="DCF_EY3" localSheetId="10">[42]Data_Download!$F$1:$F$65536</definedName>
    <definedName name="DCF_EY3" localSheetId="11">[42]Data_Download!$F$1:$F$65536</definedName>
    <definedName name="DCF_EY3" localSheetId="8">[42]Data_Download!$F$1:$F$65536</definedName>
    <definedName name="DCF_EY3">#REF!</definedName>
    <definedName name="DCF_EY4" localSheetId="9">[42]Data_Download!$G$1:$G$65536</definedName>
    <definedName name="DCF_EY4" localSheetId="10">[42]Data_Download!$G$1:$G$65536</definedName>
    <definedName name="DCF_EY4" localSheetId="11">[42]Data_Download!$G$1:$G$65536</definedName>
    <definedName name="DCF_EY4" localSheetId="8">[42]Data_Download!$G$1:$G$65536</definedName>
    <definedName name="DCF_EY4">#REF!</definedName>
    <definedName name="DCF_EY5" localSheetId="9">[42]Data_Download!$H$1:$H$65536</definedName>
    <definedName name="DCF_EY5" localSheetId="10">[42]Data_Download!$H$1:$H$65536</definedName>
    <definedName name="DCF_EY5" localSheetId="11">[42]Data_Download!$H$1:$H$65536</definedName>
    <definedName name="DCF_EY5" localSheetId="8">[42]Data_Download!$H$1:$H$65536</definedName>
    <definedName name="DCF_EY5">#REF!</definedName>
    <definedName name="DCF_EY6" localSheetId="9">[42]Data_Download!$I$1:$I$65536</definedName>
    <definedName name="DCF_EY6" localSheetId="10">[42]Data_Download!$I$1:$I$65536</definedName>
    <definedName name="DCF_EY6" localSheetId="11">[42]Data_Download!$I$1:$I$65536</definedName>
    <definedName name="DCF_EY6" localSheetId="8">[42]Data_Download!$I$1:$I$65536</definedName>
    <definedName name="DCF_EY6">#REF!</definedName>
    <definedName name="DCF_EY7" localSheetId="9">[42]Data_Download!$J$1:$J$65536</definedName>
    <definedName name="DCF_EY7" localSheetId="10">[42]Data_Download!$J$1:$J$65536</definedName>
    <definedName name="DCF_EY7" localSheetId="11">[42]Data_Download!$J$1:$J$65536</definedName>
    <definedName name="DCF_EY7" localSheetId="8">[42]Data_Download!$J$1:$J$65536</definedName>
    <definedName name="DCF_EY7">#REF!</definedName>
    <definedName name="DCF_EY8" localSheetId="9">[42]Data_Download!$K$1:$K$65536</definedName>
    <definedName name="DCF_EY8" localSheetId="10">[42]Data_Download!$K$1:$K$65536</definedName>
    <definedName name="DCF_EY8" localSheetId="11">[42]Data_Download!$K$1:$K$65536</definedName>
    <definedName name="DCF_EY8" localSheetId="8">[42]Data_Download!$K$1:$K$65536</definedName>
    <definedName name="DCF_EY8">#REF!</definedName>
    <definedName name="DCF_EY9" localSheetId="9">[42]Data_Download!$L$1:$L$65536</definedName>
    <definedName name="DCF_EY9" localSheetId="10">[42]Data_Download!$L$1:$L$65536</definedName>
    <definedName name="DCF_EY9" localSheetId="11">[42]Data_Download!$L$1:$L$65536</definedName>
    <definedName name="DCF_EY9" localSheetId="8">[42]Data_Download!$L$1:$L$65536</definedName>
    <definedName name="DCF_EY9">#REF!</definedName>
    <definedName name="DCF_P" localSheetId="9">[42]Data_Download!$C$1:$C$65536</definedName>
    <definedName name="DCF_P" localSheetId="10">[42]Data_Download!$C$1:$C$65536</definedName>
    <definedName name="DCF_P" localSheetId="11">[42]Data_Download!$C$1:$C$65536</definedName>
    <definedName name="DCF_P" localSheetId="8">[42]Data_Download!$C$1:$C$65536</definedName>
    <definedName name="DCF_P">#REF!</definedName>
    <definedName name="dcf_year">#REF!</definedName>
    <definedName name="dcfyear">#REF!</definedName>
    <definedName name="dd" localSheetId="9"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15"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10"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16"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7"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6"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11"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8" hidden="1">{"fdsup://Directions/FactSet Auditing Viewer?action=AUDIT_VALUE&amp;DB=129&amp;ID1=23126910&amp;VALUEID=02001&amp;SDATE=201104&amp;PERIODTYPE=QTR_STD&amp;SCFT=3&amp;window=popup_no_bar&amp;width=385&amp;height=120&amp;START_MAXIMIZED=FALSE&amp;creator=factset&amp;display_string=Audit"}</definedName>
    <definedName name="dd" localSheetId="5" hidden="1">{"fdsup://Directions/FactSet Auditing Viewer?action=AUDIT_VALUE&amp;DB=129&amp;ID1=23126910&amp;VALUEID=02001&amp;SDATE=201104&amp;PERIODTYPE=QTR_STD&amp;SCFT=3&amp;window=popup_no_bar&amp;width=385&amp;height=120&amp;START_MAXIMIZED=FALSE&amp;creator=factset&amp;display_string=Audit"}</definedName>
    <definedName name="dd" hidden="1">{"fdsup://Directions/FactSet Auditing Viewer?action=AUDIT_VALUE&amp;DB=129&amp;ID1=23126910&amp;VALUEID=02001&amp;SDATE=201104&amp;PERIODTYPE=QTR_STD&amp;SCFT=3&amp;window=popup_no_bar&amp;width=385&amp;height=120&amp;START_MAXIMIZED=FALSE&amp;creator=factset&amp;display_string=Audit"}</definedName>
    <definedName name="ddd" localSheetId="9" hidden="1">{"P and L Detail Page 1",#N/A,FALSE,"Data";"P and L Detail Page 2",#N/A,FALSE,"Data"}</definedName>
    <definedName name="ddd" localSheetId="10" hidden="1">{"P and L Detail Page 1",#N/A,FALSE,"Data";"P and L Detail Page 2",#N/A,FALSE,"Data"}</definedName>
    <definedName name="ddd" localSheetId="7" hidden="1">{"P and L Detail Page 1",#N/A,FALSE,"Data";"P and L Detail Page 2",#N/A,FALSE,"Data"}</definedName>
    <definedName name="ddd" localSheetId="6" hidden="1">{"P and L Detail Page 1",#N/A,FALSE,"Data";"P and L Detail Page 2",#N/A,FALSE,"Data"}</definedName>
    <definedName name="ddd" localSheetId="11" hidden="1">{"P and L Detail Page 1",#N/A,FALSE,"Data";"P and L Detail Page 2",#N/A,FALSE,"Data"}</definedName>
    <definedName name="ddd" localSheetId="8" hidden="1">{"P and L Detail Page 1",#N/A,FALSE,"Data";"P and L Detail Page 2",#N/A,FALSE,"Data"}</definedName>
    <definedName name="ddd" hidden="1">{"P and L Detail Page 1",#N/A,FALSE,"Data";"P and L Detail Page 2",#N/A,FALSE,"Data"}</definedName>
    <definedName name="dddd"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d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DownEnd" localSheetId="9">[65]Sheet1!$N$9</definedName>
    <definedName name="dDownEnd">#REF!</definedName>
    <definedName name="ddownNames" localSheetId="9">[65]Sheet1!$L$3:$O$10</definedName>
    <definedName name="ddownNames">#REF!</definedName>
    <definedName name="DDownStart" localSheetId="9">[65]Sheet1!$K$3</definedName>
    <definedName name="DDownStart">#REF!</definedName>
    <definedName name="dead_alive">#REF!</definedName>
    <definedName name="deadalive" localSheetId="9">'[115]Dead-Alive'!$A$6:$BL$261</definedName>
    <definedName name="deadalive" localSheetId="10">'[115]Dead-Alive'!$A$6:$BL$261</definedName>
    <definedName name="deadalive" localSheetId="11">'[115]Dead-Alive'!$A$6:$BL$261</definedName>
    <definedName name="deadalive" localSheetId="8">'[115]Dead-Alive'!$A$6:$BL$261</definedName>
    <definedName name="deadalive">#REF!</definedName>
    <definedName name="Deal_Type" localSheetId="9">[43]Trans_Sum!$Q$11</definedName>
    <definedName name="Deal_Type">#REF!</definedName>
    <definedName name="DealDate">[41]HS!#REF!</definedName>
    <definedName name="DealTaxRate" localSheetId="9">'[43]Model Assumptions'!$C$66</definedName>
    <definedName name="DealTaxRate">#REF!</definedName>
    <definedName name="deb" localSheetId="9">[116]Data!$D$1:$H$90</definedName>
    <definedName name="deb" localSheetId="10">[116]Data!$D$1:$H$90</definedName>
    <definedName name="deb" localSheetId="11">[116]Data!$D$1:$H$90</definedName>
    <definedName name="deb" localSheetId="8">[116]Data!$D$1:$H$90</definedName>
    <definedName name="deb">#REF!</definedName>
    <definedName name="DEBENT_LT_BASE">#REF!</definedName>
    <definedName name="DEBENT_ST_BASE">#REF!</definedName>
    <definedName name="Debentures_ST" localSheetId="9">[44]PROJECTION!#REF!</definedName>
    <definedName name="Debentures_ST" localSheetId="10">[44]PROJECTION!#REF!</definedName>
    <definedName name="Debentures_ST" localSheetId="11">[44]PROJECTION!#REF!</definedName>
    <definedName name="Debentures_ST" localSheetId="8">[44]PROJECTION!#REF!</definedName>
    <definedName name="Debentures_ST">#REF!</definedName>
    <definedName name="DEBT" localSheetId="9">[44]PROJECTION!#REF!</definedName>
    <definedName name="DEBT" localSheetId="10">[44]PROJECTION!#REF!</definedName>
    <definedName name="DEBT" localSheetId="11">[44]PROJECTION!#REF!</definedName>
    <definedName name="DEBT" localSheetId="8">[44]PROJECTION!#REF!</definedName>
    <definedName name="DEBT">#REF!</definedName>
    <definedName name="DEBT_CAP">#REF!</definedName>
    <definedName name="DEBT_EBITDA">#REF!</definedName>
    <definedName name="debt_fv">#REF!</definedName>
    <definedName name="Debt_growth" localSheetId="9">[42]Data_Download!$M$153:$Q$153</definedName>
    <definedName name="Debt_growth" localSheetId="10">[42]Data_Download!$M$153:$Q$153</definedName>
    <definedName name="Debt_growth" localSheetId="11">[42]Data_Download!$M$153:$Q$153</definedName>
    <definedName name="Debt_growth" localSheetId="8">[42]Data_Download!$M$153:$Q$153</definedName>
    <definedName name="Debt_growth">#REF!</definedName>
    <definedName name="DEBT_LT_BASE">#REF!</definedName>
    <definedName name="Debt_Market_Cap_Ratio">#REF!</definedName>
    <definedName name="DEBT_ST_BASE">#REF!</definedName>
    <definedName name="debt_terminal">#REF!</definedName>
    <definedName name="Debt_Total_capital">'[1]Invested capital_VDF'!#REF!</definedName>
    <definedName name="DEBTPMTS">#N/A</definedName>
    <definedName name="DEBTS">#REF!</definedName>
    <definedName name="dec_rev" localSheetId="9">[68]December!$AG$1:$AS$1286</definedName>
    <definedName name="dec_rev" localSheetId="10">[68]December!$AG$1:$AS$1286</definedName>
    <definedName name="dec_rev" localSheetId="11">[68]December!$AG$1:$AS$1286</definedName>
    <definedName name="dec_rev" localSheetId="8">[68]December!$AG$1:$AS$1286</definedName>
    <definedName name="dec_rev">#REF!</definedName>
    <definedName name="decrease">#REF!</definedName>
    <definedName name="DEFBEN00PF">#REF!</definedName>
    <definedName name="Deferred_Charges">#REF!</definedName>
    <definedName name="Deferred_Income" localSheetId="9">[44]PROJECTION!#REF!</definedName>
    <definedName name="Deferred_Income" localSheetId="10">[44]PROJECTION!#REF!</definedName>
    <definedName name="Deferred_Income" localSheetId="11">[44]PROJECTION!#REF!</definedName>
    <definedName name="Deferred_Income" localSheetId="8">[44]PROJECTION!#REF!</definedName>
    <definedName name="Deferred_Income">#REF!</definedName>
    <definedName name="Deferred_prior_Amort" localSheetId="9">[44]PROJECTION!#REF!</definedName>
    <definedName name="Deferred_prior_Amort" localSheetId="10">[44]PROJECTION!#REF!</definedName>
    <definedName name="Deferred_prior_Amort" localSheetId="11">[44]PROJECTION!#REF!</definedName>
    <definedName name="Deferred_prior_Amort" localSheetId="8">[44]PROJECTION!#REF!</definedName>
    <definedName name="Deferred_prior_Amort">#REF!</definedName>
    <definedName name="Deferred_tax_asset" localSheetId="9">[42]Data_Download!$C$10:$AU$10</definedName>
    <definedName name="Deferred_tax_asset" localSheetId="10">[42]Data_Download!$C$10:$AU$10</definedName>
    <definedName name="Deferred_tax_asset" localSheetId="11">[42]Data_Download!$C$10:$AU$10</definedName>
    <definedName name="Deferred_tax_asset" localSheetId="8">[42]Data_Download!$C$10:$AU$10</definedName>
    <definedName name="Deferred_tax_asset">#REF!</definedName>
    <definedName name="Deferred_tax_asset_growth_fore" localSheetId="9">[42]Data_Download!$H$161:$K$161</definedName>
    <definedName name="Deferred_tax_asset_growth_fore" localSheetId="10">[42]Data_Download!$H$161:$K$161</definedName>
    <definedName name="Deferred_tax_asset_growth_fore" localSheetId="11">[42]Data_Download!$H$161:$K$161</definedName>
    <definedName name="Deferred_tax_asset_growth_fore" localSheetId="8">[42]Data_Download!$H$161:$K$161</definedName>
    <definedName name="Deferred_tax_asset_growth_fore">#REF!</definedName>
    <definedName name="Deferred_tax_liability" localSheetId="9">[42]Data_Download!$C$63:$AU$63</definedName>
    <definedName name="Deferred_tax_liability" localSheetId="10">[42]Data_Download!$C$63:$AU$63</definedName>
    <definedName name="Deferred_tax_liability" localSheetId="11">[42]Data_Download!$C$63:$AU$63</definedName>
    <definedName name="Deferred_tax_liability" localSheetId="8">[42]Data_Download!$C$63:$AU$63</definedName>
    <definedName name="Deferred_tax_liability">#REF!</definedName>
    <definedName name="Deferred_tax_liability_growth_fore" localSheetId="9">[42]Data_Download!$H$167:$K$167</definedName>
    <definedName name="Deferred_tax_liability_growth_fore" localSheetId="10">[42]Data_Download!$H$167:$K$167</definedName>
    <definedName name="Deferred_tax_liability_growth_fore" localSheetId="11">[42]Data_Download!$H$167:$K$167</definedName>
    <definedName name="Deferred_tax_liability_growth_fore" localSheetId="8">[42]Data_Download!$H$167:$K$167</definedName>
    <definedName name="Deferred_tax_liability_growth_fore">#REF!</definedName>
    <definedName name="DEFERRED_TAX_LT____REV" localSheetId="9">[44]PROJECTION!#REF!</definedName>
    <definedName name="DEFERRED_TAX_LT____REV" localSheetId="10">[44]PROJECTION!#REF!</definedName>
    <definedName name="DEFERRED_TAX_LT____REV" localSheetId="11">[44]PROJECTION!#REF!</definedName>
    <definedName name="DEFERRED_TAX_LT____REV" localSheetId="8">[44]PROJECTION!#REF!</definedName>
    <definedName name="DEFERRED_TAX_LT____REV">#REF!</definedName>
    <definedName name="Deferred_taxes" localSheetId="9">[42]Data_Download!$C$63:$AE$63</definedName>
    <definedName name="Deferred_taxes" localSheetId="10">[42]Data_Download!$C$63:$AE$63</definedName>
    <definedName name="Deferred_taxes" localSheetId="11">[42]Data_Download!$C$63:$AE$63</definedName>
    <definedName name="Deferred_taxes" localSheetId="8">[42]Data_Download!$C$63:$AE$63</definedName>
    <definedName name="Deferred_taxes">#REF!</definedName>
    <definedName name="defn_com" localSheetId="9">[46]Defn!$B$2</definedName>
    <definedName name="defn_com" localSheetId="10">[46]Defn!$B$2</definedName>
    <definedName name="defn_com" localSheetId="11">[46]Defn!$B$2</definedName>
    <definedName name="defn_com" localSheetId="8">[46]Defn!$B$2</definedName>
    <definedName name="defn_com">#REF!</definedName>
    <definedName name="defn_com_prt" localSheetId="9">[46]Defn!$B$2:$P$48</definedName>
    <definedName name="defn_com_prt" localSheetId="10">[46]Defn!$B$2:$P$48</definedName>
    <definedName name="defn_com_prt" localSheetId="11">[46]Defn!$B$2:$P$48</definedName>
    <definedName name="defn_com_prt" localSheetId="8">[46]Defn!$B$2:$P$48</definedName>
    <definedName name="defn_com_prt">#REF!</definedName>
    <definedName name="defn_cont" localSheetId="9">'[46]Defn Cont'!$B$2</definedName>
    <definedName name="defn_cont" localSheetId="10">'[46]Defn Cont'!$B$2</definedName>
    <definedName name="defn_cont" localSheetId="11">'[46]Defn Cont'!$B$2</definedName>
    <definedName name="defn_cont" localSheetId="8">'[46]Defn Cont'!$B$2</definedName>
    <definedName name="defn_cont">#REF!</definedName>
    <definedName name="defn_cont_prt" localSheetId="9">'[46]Defn Cont'!$B$2:$P$48</definedName>
    <definedName name="defn_cont_prt" localSheetId="10">'[46]Defn Cont'!$B$2:$P$48</definedName>
    <definedName name="defn_cont_prt" localSheetId="11">'[46]Defn Cont'!$B$2:$P$48</definedName>
    <definedName name="defn_cont_prt" localSheetId="8">'[46]Defn Cont'!$B$2:$P$48</definedName>
    <definedName name="defn_cont_prt">#REF!</definedName>
    <definedName name="deftaxes03">#REF!</definedName>
    <definedName name="denovo" localSheetId="9">[117]Control!$G$21</definedName>
    <definedName name="denovo" localSheetId="10">[117]Control!$G$21</definedName>
    <definedName name="denovo" localSheetId="11">[117]Control!$G$21</definedName>
    <definedName name="denovo" localSheetId="8">[117]Control!$G$21</definedName>
    <definedName name="denovo">#REF!</definedName>
    <definedName name="Dep_and_Amort" localSheetId="9">[42]Data_Download!$C$100:$AU$100</definedName>
    <definedName name="Dep_and_Amort" localSheetId="10">[42]Data_Download!$C$100:$AU$100</definedName>
    <definedName name="Dep_and_Amort" localSheetId="11">[42]Data_Download!$C$100:$AU$100</definedName>
    <definedName name="Dep_and_Amort" localSheetId="8">[42]Data_Download!$C$100:$AU$100</definedName>
    <definedName name="Dep_and_Amort">#REF!</definedName>
    <definedName name="Dep_margin_fore" localSheetId="9">[42]Data_Download!#REF!</definedName>
    <definedName name="Dep_margin_fore" localSheetId="10">[42]Data_Download!#REF!</definedName>
    <definedName name="Dep_margin_fore" localSheetId="11">[42]Data_Download!#REF!</definedName>
    <definedName name="Dep_margin_fore" localSheetId="8">[42]Data_Download!#REF!</definedName>
    <definedName name="Dep_margin_fore">#REF!</definedName>
    <definedName name="DEPR">#REF!</definedName>
    <definedName name="DEPREC_AND_AMORTIZ____of_Rev" localSheetId="9">[44]PROJECTION!#REF!</definedName>
    <definedName name="DEPREC_AND_AMORTIZ____of_Rev" localSheetId="10">[44]PROJECTION!#REF!</definedName>
    <definedName name="DEPREC_AND_AMORTIZ____of_Rev" localSheetId="11">[44]PROJECTION!#REF!</definedName>
    <definedName name="DEPREC_AND_AMORTIZ____of_Rev" localSheetId="8">[44]PROJECTION!#REF!</definedName>
    <definedName name="DEPREC_AND_AMORTIZ____of_Rev">#REF!</definedName>
    <definedName name="DEPREC_RESPOSTA" localSheetId="9">[44]PROJECTION!#REF!</definedName>
    <definedName name="DEPREC_RESPOSTA" localSheetId="10">[44]PROJECTION!#REF!</definedName>
    <definedName name="DEPREC_RESPOSTA" localSheetId="11">[44]PROJECTION!#REF!</definedName>
    <definedName name="DEPREC_RESPOSTA" localSheetId="8">[44]PROJECTION!#REF!</definedName>
    <definedName name="DEPREC_RESPOSTA">#REF!</definedName>
    <definedName name="Deprecation" localSheetId="9">'[94]CIII &amp; OKC AR'!$C$177:$M$186</definedName>
    <definedName name="Deprecation" localSheetId="10">'[94]CIII &amp; OKC AR'!$C$177:$M$186</definedName>
    <definedName name="Deprecation" localSheetId="11">'[94]CIII &amp; OKC AR'!$C$177:$M$186</definedName>
    <definedName name="Deprecation" localSheetId="8">'[94]CIII &amp; OKC AR'!$C$177:$M$186</definedName>
    <definedName name="Deprecation">#REF!</definedName>
    <definedName name="Depreciation">#REF!</definedName>
    <definedName name="Depreciation_fore" localSheetId="9">[42]Data_Download!$E$14:$G$14</definedName>
    <definedName name="Depreciation_fore" localSheetId="10">[42]Data_Download!$E$14:$G$14</definedName>
    <definedName name="Depreciation_fore" localSheetId="11">[42]Data_Download!$E$14:$G$14</definedName>
    <definedName name="Depreciation_fore" localSheetId="8">[42]Data_Download!$E$14:$G$14</definedName>
    <definedName name="Depreciation_fore">#REF!</definedName>
    <definedName name="Depreciation_margin" localSheetId="9">[42]Data_Download!$C$115:$AU$115</definedName>
    <definedName name="Depreciation_margin" localSheetId="10">[42]Data_Download!$C$115:$AU$115</definedName>
    <definedName name="Depreciation_margin" localSheetId="11">[42]Data_Download!$C$115:$AU$115</definedName>
    <definedName name="Depreciation_margin" localSheetId="8">[42]Data_Download!$C$115:$AU$115</definedName>
    <definedName name="Depreciation_margin">#REF!</definedName>
    <definedName name="Depreciaton_CGS" localSheetId="9">[44]PROJECTION!#REF!</definedName>
    <definedName name="Depreciaton_CGS" localSheetId="10">[44]PROJECTION!#REF!</definedName>
    <definedName name="Depreciaton_CGS" localSheetId="11">[44]PROJECTION!#REF!</definedName>
    <definedName name="Depreciaton_CGS" localSheetId="8">[44]PROJECTION!#REF!</definedName>
    <definedName name="Depreciaton_CGS">#REF!</definedName>
    <definedName name="deptnum" localSheetId="9">'[118]NetOps TOP 02'!$C$7</definedName>
    <definedName name="deptnum" localSheetId="10">'[118]NetOps TOP 02'!$C$7</definedName>
    <definedName name="deptnum" localSheetId="11">'[118]NetOps TOP 02'!$C$7</definedName>
    <definedName name="deptnum" localSheetId="8">'[118]NetOps TOP 02'!$C$7</definedName>
    <definedName name="deptnum">#REF!</definedName>
    <definedName name="desvios" localSheetId="9">'[119]FAT94=100'!#REF!</definedName>
    <definedName name="desvios" localSheetId="10">'[119]FAT94=100'!#REF!</definedName>
    <definedName name="desvios" localSheetId="11">'[119]FAT94=100'!#REF!</definedName>
    <definedName name="desvios" localSheetId="8">'[119]FAT94=100'!#REF!</definedName>
    <definedName name="desvios">#REF!</definedName>
    <definedName name="df" localSheetId="9">[80]Consulting1Query!$A$3:$CJ$8</definedName>
    <definedName name="df" localSheetId="10">[80]Consulting1Query!$A$3:$CJ$8</definedName>
    <definedName name="df" localSheetId="11">[80]Consulting1Query!$A$3:$CJ$8</definedName>
    <definedName name="df" localSheetId="8">[80]Consulting1Query!$A$3:$CJ$8</definedName>
    <definedName name="df">#REF!</definedName>
    <definedName name="dff" localSheetId="9">[80]Sales1Query!$A$3:$CJ$8</definedName>
    <definedName name="dff" localSheetId="10">[80]Sales1Query!$A$3:$CJ$8</definedName>
    <definedName name="dff" localSheetId="11">[80]Sales1Query!$A$3:$CJ$8</definedName>
    <definedName name="dff" localSheetId="8">[80]Sales1Query!$A$3:$CJ$8</definedName>
    <definedName name="dff">#REF!</definedName>
    <definedName name="Did" localSheetId="9" hidden="1">{"Salesass",#N/A,FALSE,"assumpt"}</definedName>
    <definedName name="Did" localSheetId="15" hidden="1">{"Salesass",#N/A,FALSE,"assumpt"}</definedName>
    <definedName name="Did" localSheetId="10" hidden="1">{"Salesass",#N/A,FALSE,"assumpt"}</definedName>
    <definedName name="Did" localSheetId="16" hidden="1">{"Salesass",#N/A,FALSE,"assumpt"}</definedName>
    <definedName name="Did" localSheetId="7" hidden="1">{"Salesass",#N/A,FALSE,"assumpt"}</definedName>
    <definedName name="Did" localSheetId="6" hidden="1">{"Salesass",#N/A,FALSE,"assumpt"}</definedName>
    <definedName name="Did" localSheetId="11" hidden="1">{"Salesass",#N/A,FALSE,"assumpt"}</definedName>
    <definedName name="Did" localSheetId="8" hidden="1">{"Salesass",#N/A,FALSE,"assumpt"}</definedName>
    <definedName name="Did" localSheetId="5" hidden="1">{"Salesass",#N/A,FALSE,"assumpt"}</definedName>
    <definedName name="Did" hidden="1">{"Salesass",#N/A,FALSE,"assumpt"}</definedName>
    <definedName name="Didi" localSheetId="9" hidden="1">{"Salesass",#N/A,FALSE,"assumpt"}</definedName>
    <definedName name="Didi" localSheetId="15" hidden="1">{"Salesass",#N/A,FALSE,"assumpt"}</definedName>
    <definedName name="Didi" localSheetId="10" hidden="1">{"Salesass",#N/A,FALSE,"assumpt"}</definedName>
    <definedName name="Didi" localSheetId="16" hidden="1">{"Salesass",#N/A,FALSE,"assumpt"}</definedName>
    <definedName name="Didi" localSheetId="7" hidden="1">{"Salesass",#N/A,FALSE,"assumpt"}</definedName>
    <definedName name="Didi" localSheetId="6" hidden="1">{"Salesass",#N/A,FALSE,"assumpt"}</definedName>
    <definedName name="Didi" localSheetId="11" hidden="1">{"Salesass",#N/A,FALSE,"assumpt"}</definedName>
    <definedName name="Didi" localSheetId="8" hidden="1">{"Salesass",#N/A,FALSE,"assumpt"}</definedName>
    <definedName name="Didi" localSheetId="5" hidden="1">{"Salesass",#N/A,FALSE,"assumpt"}</definedName>
    <definedName name="Didi" hidden="1">{"Salesass",#N/A,FALSE,"assumpt"}</definedName>
    <definedName name="didnt" localSheetId="9" hidden="1">{"Salesass",#N/A,FALSE,"assumpt"}</definedName>
    <definedName name="didnt" localSheetId="15" hidden="1">{"Salesass",#N/A,FALSE,"assumpt"}</definedName>
    <definedName name="didnt" localSheetId="10" hidden="1">{"Salesass",#N/A,FALSE,"assumpt"}</definedName>
    <definedName name="didnt" localSheetId="16" hidden="1">{"Salesass",#N/A,FALSE,"assumpt"}</definedName>
    <definedName name="didnt" localSheetId="7" hidden="1">{"Salesass",#N/A,FALSE,"assumpt"}</definedName>
    <definedName name="didnt" localSheetId="6" hidden="1">{"Salesass",#N/A,FALSE,"assumpt"}</definedName>
    <definedName name="didnt" localSheetId="11" hidden="1">{"Salesass",#N/A,FALSE,"assumpt"}</definedName>
    <definedName name="didnt" localSheetId="8" hidden="1">{"Salesass",#N/A,FALSE,"assumpt"}</definedName>
    <definedName name="didnt" localSheetId="5" hidden="1">{"Salesass",#N/A,FALSE,"assumpt"}</definedName>
    <definedName name="didnt" hidden="1">{"Salesass",#N/A,FALSE,"assumpt"}</definedName>
    <definedName name="DilEPS_FY0" localSheetId="9">[92]COMP!#REF!</definedName>
    <definedName name="DilEPS_FY0">#REF!</definedName>
    <definedName name="DilEPS_FY1ago" localSheetId="9">[92]COMP!#REF!</definedName>
    <definedName name="DilEPS_FY1ago">#REF!</definedName>
    <definedName name="DilEPS_FY2ago" localSheetId="9">[92]COMP!#REF!</definedName>
    <definedName name="DilEPS_FY2ago">#REF!</definedName>
    <definedName name="DilEPS_LQA" localSheetId="9">[92]COMP!#REF!</definedName>
    <definedName name="DilEPS_LQA">#REF!</definedName>
    <definedName name="DilEPS_LQuarter" localSheetId="9">[92]COMP!#REF!</definedName>
    <definedName name="DilEPS_LQuarter">#REF!</definedName>
    <definedName name="DilEPS_LTM" localSheetId="9">[92]COMP!#REF!</definedName>
    <definedName name="DilEPS_LTM">#REF!</definedName>
    <definedName name="DilEPS_Stub0" localSheetId="9">[92]COMP!#REF!</definedName>
    <definedName name="DilEPS_Stub0">#REF!</definedName>
    <definedName name="DilEPS_Stub1ago" localSheetId="9">[92]COMP!#REF!</definedName>
    <definedName name="DilEPS_Stub1ago">#REF!</definedName>
    <definedName name="dilu00">#REF!</definedName>
    <definedName name="dilu01">#REF!</definedName>
    <definedName name="dilu02">#REF!</definedName>
    <definedName name="dilu93">#REF!</definedName>
    <definedName name="dilu94">#REF!</definedName>
    <definedName name="dilu95">#REF!</definedName>
    <definedName name="dilu96">#REF!</definedName>
    <definedName name="dilu97">#REF!</definedName>
    <definedName name="dilu98">#REF!</definedName>
    <definedName name="dilu99">#REF!</definedName>
    <definedName name="Dilution_factor" localSheetId="9">[42]Data_Download!$S$62</definedName>
    <definedName name="Dilution_factor" localSheetId="10">[42]Data_Download!$S$62</definedName>
    <definedName name="Dilution_factor" localSheetId="11">[42]Data_Download!$S$62</definedName>
    <definedName name="Dilution_factor" localSheetId="8">[42]Data_Download!$S$62</definedName>
    <definedName name="Dilution_factor">#REF!</definedName>
    <definedName name="disc_years">#REF!</definedName>
    <definedName name="Disclosure" localSheetId="9">[120]Input!$H$6:$BE$465</definedName>
    <definedName name="Disclosure" localSheetId="10">[120]Input!$H$6:$BE$465</definedName>
    <definedName name="Disclosure" localSheetId="11">[120]Input!$H$6:$BE$465</definedName>
    <definedName name="Disclosure" localSheetId="8">[120]Input!$H$6:$BE$465</definedName>
    <definedName name="Disclosure">#REF!</definedName>
    <definedName name="Discount_Rate">#REF!</definedName>
    <definedName name="Discounted_Trade_Notes" localSheetId="9">[44]PROJECTION!#REF!</definedName>
    <definedName name="Discounted_Trade_Notes" localSheetId="10">[44]PROJECTION!#REF!</definedName>
    <definedName name="Discounted_Trade_Notes" localSheetId="11">[44]PROJECTION!#REF!</definedName>
    <definedName name="Discounted_Trade_Notes" localSheetId="8">[44]PROJECTION!#REF!</definedName>
    <definedName name="Discounted_Trade_Notes">#REF!</definedName>
    <definedName name="DiscountedValuation" localSheetId="9">[121]IS!#REF!</definedName>
    <definedName name="DiscountedValuation" localSheetId="10">[121]IS!#REF!</definedName>
    <definedName name="DiscountedValuation" localSheetId="11">[121]IS!#REF!</definedName>
    <definedName name="DiscountedValuation" localSheetId="8">[121]IS!#REF!</definedName>
    <definedName name="DiscountedValuation">#REF!</definedName>
    <definedName name="Discountrate">#REF!</definedName>
    <definedName name="DISCOUNTRATE2">#REF!</definedName>
    <definedName name="disFE00">#REF!</definedName>
    <definedName name="disFE01">#REF!</definedName>
    <definedName name="disFE02">#REF!</definedName>
    <definedName name="disFE03">#REF!</definedName>
    <definedName name="disFE04">#REF!</definedName>
    <definedName name="disFE98">#REF!</definedName>
    <definedName name="disFE99">#REF!</definedName>
    <definedName name="DISH_NonE00">#REF!</definedName>
    <definedName name="DismissItemDlog">#N/A</definedName>
    <definedName name="DisountRate" localSheetId="9">[121]IS!#REF!</definedName>
    <definedName name="DisountRate" localSheetId="10">[121]IS!#REF!</definedName>
    <definedName name="DisountRate" localSheetId="11">[121]IS!#REF!</definedName>
    <definedName name="DisountRate" localSheetId="8">[121]IS!#REF!</definedName>
    <definedName name="DisountRate">#REF!</definedName>
    <definedName name="Displaycashflowstatement" localSheetId="9">[42]Data_Download!$D$147:$Q$200</definedName>
    <definedName name="Displaycashflowstatement" localSheetId="10">[42]Data_Download!$D$147:$Q$200</definedName>
    <definedName name="Displaycashflowstatement" localSheetId="11">[42]Data_Download!$D$147:$Q$200</definedName>
    <definedName name="Displaycashflowstatement" localSheetId="8">[42]Data_Download!$D$147:$Q$200</definedName>
    <definedName name="Displaycashflowstatement">#REF!</definedName>
    <definedName name="Displayincomestatement" localSheetId="9">[42]Data_Download!$D$5:$Q$250</definedName>
    <definedName name="Displayincomestatement" localSheetId="10">[42]Data_Download!$D$5:$Q$250</definedName>
    <definedName name="Displayincomestatement" localSheetId="11">[42]Data_Download!$D$5:$Q$250</definedName>
    <definedName name="Displayincomestatement" localSheetId="8">[42]Data_Download!$D$5:$Q$250</definedName>
    <definedName name="Displayincomestatement">#REF!</definedName>
    <definedName name="DisplayResearchandDevelopment" localSheetId="9">[42]Data_Download!$D$285:$AC$292</definedName>
    <definedName name="DisplayResearchandDevelopment" localSheetId="10">[42]Data_Download!$D$285:$AC$292</definedName>
    <definedName name="DisplayResearchandDevelopment" localSheetId="11">[42]Data_Download!$D$285:$AC$292</definedName>
    <definedName name="DisplayResearchandDevelopment" localSheetId="8">[42]Data_Download!$D$285:$AC$292</definedName>
    <definedName name="DisplayResearchandDevelopment">#REF!</definedName>
    <definedName name="DisplayWACC" localSheetId="9">[42]Data_Download!$D$255:$P$282</definedName>
    <definedName name="DisplayWACC" localSheetId="10">[42]Data_Download!$D$255:$P$282</definedName>
    <definedName name="DisplayWACC" localSheetId="11">[42]Data_Download!$D$255:$P$282</definedName>
    <definedName name="DisplayWACC" localSheetId="8">[42]Data_Download!$D$255:$P$282</definedName>
    <definedName name="DisplayWACC">#REF!</definedName>
    <definedName name="Disposals">#REF!</definedName>
    <definedName name="dist00">#REF!</definedName>
    <definedName name="dist93">#REF!</definedName>
    <definedName name="dist94">#REF!</definedName>
    <definedName name="dist95">#REF!</definedName>
    <definedName name="dist96">#REF!</definedName>
    <definedName name="dist97">#REF!</definedName>
    <definedName name="dist98">#REF!</definedName>
    <definedName name="dist99">#REF!</definedName>
    <definedName name="DIV_PAID_BASE">#REF!</definedName>
    <definedName name="DIV_PD">#REF!</definedName>
    <definedName name="div00">#REF!</definedName>
    <definedName name="divestcash">#REF!</definedName>
    <definedName name="divestproceeds">#REF!</definedName>
    <definedName name="divestyear">#REF!</definedName>
    <definedName name="Dividends_Paid" localSheetId="9">[44]PROJECTION!#REF!</definedName>
    <definedName name="Dividends_Paid" localSheetId="10">[44]PROJECTION!#REF!</definedName>
    <definedName name="Dividends_Paid" localSheetId="11">[44]PROJECTION!#REF!</definedName>
    <definedName name="Dividends_Paid" localSheetId="8">[44]PROJECTION!#REF!</definedName>
    <definedName name="Dividends_Paid">#REF!</definedName>
    <definedName name="DIVIDENDS_PAY_IN_YEAR" localSheetId="9">[44]PROJECTION!#REF!</definedName>
    <definedName name="DIVIDENDS_PAY_IN_YEAR" localSheetId="10">[44]PROJECTION!#REF!</definedName>
    <definedName name="DIVIDENDS_PAY_IN_YEAR" localSheetId="11">[44]PROJECTION!#REF!</definedName>
    <definedName name="DIVIDENDS_PAY_IN_YEAR" localSheetId="8">[44]PROJECTION!#REF!</definedName>
    <definedName name="DIVIDENDS_PAY_IN_YEAR">#REF!</definedName>
    <definedName name="DivisionSales">[2]ROCHE!#REF!</definedName>
    <definedName name="dm">#REF!</definedName>
    <definedName name="dm_only" localSheetId="9">#REF!</definedName>
    <definedName name="dm_only" localSheetId="7">#REF!</definedName>
    <definedName name="dm_only" localSheetId="6">#REF!</definedName>
    <definedName name="dm_only">#REF!</definedName>
    <definedName name="DNA" localSheetId="9">'[122]P&amp;L-adj '!$A$1:$BD$94</definedName>
    <definedName name="DNA">#REF!</definedName>
    <definedName name="DNA_Activase" localSheetId="9">[101]QPL!#REF!</definedName>
    <definedName name="DNA_Activase">#REF!</definedName>
    <definedName name="DNA_Avastin" localSheetId="9">[101]QPL!#REF!</definedName>
    <definedName name="DNA_Avastin">#REF!</definedName>
    <definedName name="DNA_EPS_ARRAY" localSheetId="9">[123]Financials!$AF$97:$AO$140</definedName>
    <definedName name="DNA_EPS_ARRAY" localSheetId="10">[123]Financials!$AF$97:$AO$140</definedName>
    <definedName name="DNA_EPS_ARRAY" localSheetId="11">[123]Financials!$AF$97:$AO$140</definedName>
    <definedName name="DNA_EPS_ARRAY" localSheetId="8">[123]Financials!$AF$97:$AO$140</definedName>
    <definedName name="DNA_EPS_ARRAY">#REF!</definedName>
    <definedName name="DnA_fore" localSheetId="9">[42]Data_Download!$E$16:$N$16</definedName>
    <definedName name="DnA_fore" localSheetId="10">[42]Data_Download!$E$16:$N$16</definedName>
    <definedName name="DnA_fore" localSheetId="11">[42]Data_Download!$E$16:$N$16</definedName>
    <definedName name="DnA_fore" localSheetId="8">[42]Data_Download!$E$16:$N$16</definedName>
    <definedName name="DnA_fore">#REF!</definedName>
    <definedName name="DnA_growth_fore" localSheetId="9">[42]Data_Download!$H$145:$K$145</definedName>
    <definedName name="DnA_growth_fore" localSheetId="10">[42]Data_Download!$H$145:$K$145</definedName>
    <definedName name="DnA_growth_fore" localSheetId="11">[42]Data_Download!$H$145:$K$145</definedName>
    <definedName name="DnA_growth_fore" localSheetId="8">[42]Data_Download!$H$145:$K$145</definedName>
    <definedName name="DnA_growth_fore">#REF!</definedName>
    <definedName name="DNA_GrowthHormone" localSheetId="9">[101]QPL!#REF!</definedName>
    <definedName name="DNA_GrowthHormone">#REF!</definedName>
    <definedName name="DNA_Herceptin" localSheetId="9">[101]QPL!#REF!</definedName>
    <definedName name="DNA_Herceptin">#REF!</definedName>
    <definedName name="DNA_LegacyProducts" localSheetId="9">[101]QPL!#REF!</definedName>
    <definedName name="DNA_LegacyProducts">#REF!</definedName>
    <definedName name="DNA_Pulmozyme" localSheetId="9">[101]QPL!#REF!</definedName>
    <definedName name="DNA_Pulmozyme">#REF!</definedName>
    <definedName name="DNA_Raptiva" localSheetId="9">[101]QPL!#REF!</definedName>
    <definedName name="DNA_Raptiva">#REF!</definedName>
    <definedName name="DNA_Rituxan" localSheetId="9">[101]QPL!#REF!</definedName>
    <definedName name="DNA_Rituxan">#REF!</definedName>
    <definedName name="DNA_Tarceva" localSheetId="9">[101]QPL!#REF!</definedName>
    <definedName name="DNA_Tarceva">#REF!</definedName>
    <definedName name="DNA_Xolair" localSheetId="9">[101]QPL!#REF!</definedName>
    <definedName name="DNA_Xolair">#REF!</definedName>
    <definedName name="DNAAnnualModel">#REF!</definedName>
    <definedName name="DNAcomp">#REF!</definedName>
    <definedName name="DNAQuarterlyModel">#REF!</definedName>
    <definedName name="DOLLAR">[1]Sheet1!#REF!</definedName>
    <definedName name="Dollar_Header">[103]Controls!$C$9</definedName>
    <definedName name="DollarHeader">[78]Controls!$D$12</definedName>
    <definedName name="DPS">#REF!</definedName>
    <definedName name="DPS__DM__Ord">#REF!</definedName>
    <definedName name="DPS__DM__Pref">#REF!</definedName>
    <definedName name="DPS_Curr_Yr">#REF!</definedName>
    <definedName name="DPS_Lst_Yr">#REF!</definedName>
    <definedName name="DPS_Next_Yr">#REF!</definedName>
    <definedName name="Driver" localSheetId="9">'[124]SS Consolidated 2006'!#REF!</definedName>
    <definedName name="Driver" localSheetId="10">'[124]SS Consolidated 2006'!#REF!</definedName>
    <definedName name="Driver" localSheetId="7">#REF!</definedName>
    <definedName name="Driver" localSheetId="6">#REF!</definedName>
    <definedName name="Driver" localSheetId="11">'[124]SS Consolidated 2006'!#REF!</definedName>
    <definedName name="Driver" localSheetId="8">'[124]SS Consolidated 2006'!#REF!</definedName>
    <definedName name="Driver">#REF!</definedName>
    <definedName name="dry_tons_col_act" localSheetId="9">'[46]Inputs - Act &amp; F''cast'!$C$45:$T$45</definedName>
    <definedName name="dry_tons_col_act" localSheetId="10">'[46]Inputs - Act &amp; F''cast'!$C$45:$T$45</definedName>
    <definedName name="dry_tons_col_act" localSheetId="11">'[46]Inputs - Act &amp; F''cast'!$C$45:$T$45</definedName>
    <definedName name="dry_tons_col_act" localSheetId="8">'[46]Inputs - Act &amp; F''cast'!$C$45:$T$45</definedName>
    <definedName name="dry_tons_col_act">#REF!</definedName>
    <definedName name="dry_tons_col_act_ytd" localSheetId="9">'[46]Calcs - Act &amp; F''cast'!$C$45:$T$45</definedName>
    <definedName name="dry_tons_col_act_ytd" localSheetId="10">'[46]Calcs - Act &amp; F''cast'!$C$45:$T$45</definedName>
    <definedName name="dry_tons_col_act_ytd" localSheetId="11">'[46]Calcs - Act &amp; F''cast'!$C$45:$T$45</definedName>
    <definedName name="dry_tons_col_act_ytd" localSheetId="8">'[46]Calcs - Act &amp; F''cast'!$C$45:$T$45</definedName>
    <definedName name="dry_tons_col_act_ytd">#REF!</definedName>
    <definedName name="dry_tons_col_bud" localSheetId="9">'[46]Inputs - Budget'!$C$45:$T$45</definedName>
    <definedName name="dry_tons_col_bud" localSheetId="10">'[46]Inputs - Budget'!$C$45:$T$45</definedName>
    <definedName name="dry_tons_col_bud" localSheetId="11">'[46]Inputs - Budget'!$C$45:$T$45</definedName>
    <definedName name="dry_tons_col_bud" localSheetId="8">'[46]Inputs - Budget'!$C$45:$T$45</definedName>
    <definedName name="dry_tons_col_bud">#REF!</definedName>
    <definedName name="dry_tons_col_bud_ytd" localSheetId="9">'[46]Calcs - Budget'!$C$45:$T$45</definedName>
    <definedName name="dry_tons_col_bud_ytd" localSheetId="10">'[46]Calcs - Budget'!$C$45:$T$45</definedName>
    <definedName name="dry_tons_col_bud_ytd" localSheetId="11">'[46]Calcs - Budget'!$C$45:$T$45</definedName>
    <definedName name="dry_tons_col_bud_ytd" localSheetId="8">'[46]Calcs - Budget'!$C$45:$T$45</definedName>
    <definedName name="dry_tons_col_bud_ytd">#REF!</definedName>
    <definedName name="dry_tons_col_hf" localSheetId="9">'[46]Inputs - Hist &amp; Future'!$C$45:$T$45</definedName>
    <definedName name="dry_tons_col_hf" localSheetId="10">'[46]Inputs - Hist &amp; Future'!$C$45:$T$45</definedName>
    <definedName name="dry_tons_col_hf" localSheetId="11">'[46]Inputs - Hist &amp; Future'!$C$45:$T$45</definedName>
    <definedName name="dry_tons_col_hf" localSheetId="8">'[46]Inputs - Hist &amp; Future'!$C$45:$T$45</definedName>
    <definedName name="dry_tons_col_hf">#REF!</definedName>
    <definedName name="dry_tons_col_per_mth_hf" localSheetId="9">'[46]Inputs - Hist &amp; Future'!$C$438:$T$438</definedName>
    <definedName name="dry_tons_col_per_mth_hf" localSheetId="10">'[46]Inputs - Hist &amp; Future'!$C$438:$T$438</definedName>
    <definedName name="dry_tons_col_per_mth_hf" localSheetId="11">'[46]Inputs - Hist &amp; Future'!$C$438:$T$438</definedName>
    <definedName name="dry_tons_col_per_mth_hf" localSheetId="8">'[46]Inputs - Hist &amp; Future'!$C$438:$T$438</definedName>
    <definedName name="dry_tons_col_per_mth_hf">#REF!</definedName>
    <definedName name="dry_tons_col_qtr_fc_dec" localSheetId="9">'[46]Inputs - Qtrly Forecasts'!$C$50:$T$50</definedName>
    <definedName name="dry_tons_col_qtr_fc_dec" localSheetId="10">'[46]Inputs - Qtrly Forecasts'!$C$50:$T$50</definedName>
    <definedName name="dry_tons_col_qtr_fc_dec" localSheetId="11">'[46]Inputs - Qtrly Forecasts'!$C$50:$T$50</definedName>
    <definedName name="dry_tons_col_qtr_fc_dec" localSheetId="8">'[46]Inputs - Qtrly Forecasts'!$C$50:$T$50</definedName>
    <definedName name="dry_tons_col_qtr_fc_dec">#REF!</definedName>
    <definedName name="dry_tons_col_qtr_fc_mar" localSheetId="9">'[46]Inputs - Qtrly Forecasts'!$C$88:$T$88</definedName>
    <definedName name="dry_tons_col_qtr_fc_mar" localSheetId="10">'[46]Inputs - Qtrly Forecasts'!$C$88:$T$88</definedName>
    <definedName name="dry_tons_col_qtr_fc_mar" localSheetId="11">'[46]Inputs - Qtrly Forecasts'!$C$88:$T$88</definedName>
    <definedName name="dry_tons_col_qtr_fc_mar" localSheetId="8">'[46]Inputs - Qtrly Forecasts'!$C$88:$T$88</definedName>
    <definedName name="dry_tons_col_qtr_fc_mar">#REF!</definedName>
    <definedName name="dry_tons_col_qtr_fc_sept" localSheetId="9">'[46]Inputs - Qtrly Forecasts'!$C$12:$T$12</definedName>
    <definedName name="dry_tons_col_qtr_fc_sept" localSheetId="10">'[46]Inputs - Qtrly Forecasts'!$C$12:$T$12</definedName>
    <definedName name="dry_tons_col_qtr_fc_sept" localSheetId="11">'[46]Inputs - Qtrly Forecasts'!$C$12:$T$12</definedName>
    <definedName name="dry_tons_col_qtr_fc_sept" localSheetId="8">'[46]Inputs - Qtrly Forecasts'!$C$12:$T$12</definedName>
    <definedName name="dry_tons_col_qtr_fc_sept">#REF!</definedName>
    <definedName name="DSheet">#REF!</definedName>
    <definedName name="DSHiddenYear1" localSheetId="9" hidden="1">#REF!</definedName>
    <definedName name="DSHiddenYear1" localSheetId="10" hidden="1">#REF!</definedName>
    <definedName name="DSHiddenYear1" localSheetId="16" hidden="1">#REF!</definedName>
    <definedName name="DSHiddenYear1" localSheetId="7" hidden="1">#REF!</definedName>
    <definedName name="DSHiddenYear1" localSheetId="6" hidden="1">#REF!</definedName>
    <definedName name="DSHiddenYear1" localSheetId="8" hidden="1">#REF!</definedName>
    <definedName name="DSHiddenYear1" hidden="1">#REF!</definedName>
    <definedName name="DSHiddenYear2" localSheetId="9" hidden="1">#REF!</definedName>
    <definedName name="DSHiddenYear2" localSheetId="10" hidden="1">#REF!</definedName>
    <definedName name="DSHiddenYear2" localSheetId="7" hidden="1">#REF!</definedName>
    <definedName name="DSHiddenYear2" localSheetId="6" hidden="1">#REF!</definedName>
    <definedName name="DSHiddenYear2" localSheetId="8" hidden="1">#REF!</definedName>
    <definedName name="DSHiddenYear2" hidden="1">#REF!</definedName>
    <definedName name="DSHiddenYear3" localSheetId="9" hidden="1">#REF!</definedName>
    <definedName name="DSHiddenYear3" localSheetId="10" hidden="1">#REF!</definedName>
    <definedName name="DSHiddenYear3" localSheetId="7" hidden="1">#REF!</definedName>
    <definedName name="DSHiddenYear3" localSheetId="6" hidden="1">#REF!</definedName>
    <definedName name="DSHiddenYear3" localSheetId="8" hidden="1">#REF!</definedName>
    <definedName name="DSHiddenYear3" hidden="1">#REF!</definedName>
    <definedName name="DSHiddenYear4" localSheetId="9" hidden="1">#REF!</definedName>
    <definedName name="DSHiddenYear4" localSheetId="10" hidden="1">#REF!</definedName>
    <definedName name="DSHiddenYear4" localSheetId="7" hidden="1">#REF!</definedName>
    <definedName name="DSHiddenYear4" localSheetId="6" hidden="1">#REF!</definedName>
    <definedName name="DSHiddenYear4" localSheetId="8" hidden="1">#REF!</definedName>
    <definedName name="DSHiddenYear4" hidden="1">#REF!</definedName>
    <definedName name="DSHiddenYear6" localSheetId="9" hidden="1">#REF!</definedName>
    <definedName name="DSHiddenYear6" localSheetId="10" hidden="1">#REF!</definedName>
    <definedName name="DSHiddenYear6" localSheetId="7" hidden="1">#REF!</definedName>
    <definedName name="DSHiddenYear6" localSheetId="6" hidden="1">#REF!</definedName>
    <definedName name="DSHiddenYear6" localSheetId="8" hidden="1">#REF!</definedName>
    <definedName name="DSHiddenYear6" hidden="1">#REF!</definedName>
    <definedName name="DSIndHiddenYear1" localSheetId="9" hidden="1">#REF!</definedName>
    <definedName name="DSIndHiddenYear1" localSheetId="10" hidden="1">#REF!</definedName>
    <definedName name="DSIndHiddenYear1" localSheetId="7" hidden="1">#REF!</definedName>
    <definedName name="DSIndHiddenYear1" localSheetId="6" hidden="1">#REF!</definedName>
    <definedName name="DSIndHiddenYear1" localSheetId="8" hidden="1">#REF!</definedName>
    <definedName name="DSIndHiddenYear1" hidden="1">#REF!</definedName>
    <definedName name="DSIndHiddenYear2" localSheetId="9" hidden="1">#REF!</definedName>
    <definedName name="DSIndHiddenYear2" localSheetId="10" hidden="1">#REF!</definedName>
    <definedName name="DSIndHiddenYear2" localSheetId="7" hidden="1">#REF!</definedName>
    <definedName name="DSIndHiddenYear2" localSheetId="6" hidden="1">#REF!</definedName>
    <definedName name="DSIndHiddenYear2" localSheetId="8" hidden="1">#REF!</definedName>
    <definedName name="DSIndHiddenYear2" hidden="1">#REF!</definedName>
    <definedName name="DSIndHiddenYear3" localSheetId="9" hidden="1">#REF!</definedName>
    <definedName name="DSIndHiddenYear3" localSheetId="10" hidden="1">#REF!</definedName>
    <definedName name="DSIndHiddenYear3" localSheetId="7" hidden="1">#REF!</definedName>
    <definedName name="DSIndHiddenYear3" localSheetId="6" hidden="1">#REF!</definedName>
    <definedName name="DSIndHiddenYear3" localSheetId="8" hidden="1">#REF!</definedName>
    <definedName name="DSIndHiddenYear3" hidden="1">#REF!</definedName>
    <definedName name="DSIndHiddenYear4" localSheetId="9" hidden="1">#REF!</definedName>
    <definedName name="DSIndHiddenYear4" localSheetId="10" hidden="1">#REF!</definedName>
    <definedName name="DSIndHiddenYear4" localSheetId="7" hidden="1">#REF!</definedName>
    <definedName name="DSIndHiddenYear4" localSheetId="6" hidden="1">#REF!</definedName>
    <definedName name="DSIndHiddenYear4" localSheetId="8" hidden="1">#REF!</definedName>
    <definedName name="DSIndHiddenYear4" hidden="1">#REF!</definedName>
    <definedName name="DSIndHistHiddenYear1" localSheetId="9" hidden="1">#REF!</definedName>
    <definedName name="DSIndHistHiddenYear1" localSheetId="10" hidden="1">#REF!</definedName>
    <definedName name="DSIndHistHiddenYear1" localSheetId="16" hidden="1">#REF!</definedName>
    <definedName name="DSIndHistHiddenYear1" localSheetId="7" hidden="1">#REF!</definedName>
    <definedName name="DSIndHistHiddenYear1" localSheetId="6" hidden="1">#REF!</definedName>
    <definedName name="DSIndHistHiddenYear1" localSheetId="8" hidden="1">#REF!</definedName>
    <definedName name="DSIndHistHiddenYear1" localSheetId="5" hidden="1">#REF!</definedName>
    <definedName name="DSIndHistHiddenYear1" hidden="1">#REF!</definedName>
    <definedName name="DSIndHistHiddenYear2" localSheetId="9" hidden="1">#REF!</definedName>
    <definedName name="DSIndHistHiddenYear2" localSheetId="10" hidden="1">#REF!</definedName>
    <definedName name="DSIndHistHiddenYear2" localSheetId="16" hidden="1">#REF!</definedName>
    <definedName name="DSIndHistHiddenYear2" localSheetId="7" hidden="1">#REF!</definedName>
    <definedName name="DSIndHistHiddenYear2" localSheetId="6" hidden="1">#REF!</definedName>
    <definedName name="DSIndHistHiddenYear2" localSheetId="8" hidden="1">#REF!</definedName>
    <definedName name="DSIndHistHiddenYear2" localSheetId="5" hidden="1">#REF!</definedName>
    <definedName name="DSIndHistHiddenYear2" hidden="1">#REF!</definedName>
    <definedName name="DSIndHistHiddenYear3" localSheetId="9" hidden="1">#REF!</definedName>
    <definedName name="DSIndHistHiddenYear3" localSheetId="10" hidden="1">#REF!</definedName>
    <definedName name="DSIndHistHiddenYear3" localSheetId="16" hidden="1">#REF!</definedName>
    <definedName name="DSIndHistHiddenYear3" localSheetId="7" hidden="1">#REF!</definedName>
    <definedName name="DSIndHistHiddenYear3" localSheetId="6" hidden="1">#REF!</definedName>
    <definedName name="DSIndHistHiddenYear3" localSheetId="8" hidden="1">#REF!</definedName>
    <definedName name="DSIndHistHiddenYear3" localSheetId="5" hidden="1">#REF!</definedName>
    <definedName name="DSIndHistHiddenYear3" hidden="1">#REF!</definedName>
    <definedName name="DSIndHistHiddenYear4" localSheetId="9" hidden="1">#REF!</definedName>
    <definedName name="DSIndHistHiddenYear4" localSheetId="10" hidden="1">#REF!</definedName>
    <definedName name="DSIndHistHiddenYear4" localSheetId="7" hidden="1">#REF!</definedName>
    <definedName name="DSIndHistHiddenYear4" localSheetId="6" hidden="1">#REF!</definedName>
    <definedName name="DSIndHistHiddenYear4" localSheetId="8" hidden="1">#REF!</definedName>
    <definedName name="DSIndHistHiddenYear4" hidden="1">#REF!</definedName>
    <definedName name="DSIndHistHiddenYear5" localSheetId="9" hidden="1">#REF!</definedName>
    <definedName name="DSIndHistHiddenYear5" localSheetId="10" hidden="1">#REF!</definedName>
    <definedName name="DSIndHistHiddenYear5" localSheetId="7" hidden="1">#REF!</definedName>
    <definedName name="DSIndHistHiddenYear5" localSheetId="6" hidden="1">#REF!</definedName>
    <definedName name="DSIndHistHiddenYear5" localSheetId="8" hidden="1">#REF!</definedName>
    <definedName name="DSIndHistHiddenYear5" hidden="1">#REF!</definedName>
    <definedName name="Dsiplayadjsutmentsandassumptions" localSheetId="9">[42]Data_Download!$D$203:$Q$250</definedName>
    <definedName name="Dsiplayadjsutmentsandassumptions" localSheetId="10">[42]Data_Download!$D$203:$Q$250</definedName>
    <definedName name="Dsiplayadjsutmentsandassumptions" localSheetId="11">[42]Data_Download!$D$203:$Q$250</definedName>
    <definedName name="Dsiplayadjsutmentsandassumptions" localSheetId="8">[42]Data_Download!$D$203:$Q$250</definedName>
    <definedName name="Dsiplayadjsutmentsandassumptions">#REF!</definedName>
    <definedName name="Dsiplaybalancesheet" localSheetId="9">[42]Data_Download!$D$86:$Q$144</definedName>
    <definedName name="Dsiplaybalancesheet" localSheetId="10">[42]Data_Download!$D$86:$Q$144</definedName>
    <definedName name="Dsiplaybalancesheet" localSheetId="11">[42]Data_Download!$D$86:$Q$144</definedName>
    <definedName name="Dsiplaybalancesheet" localSheetId="8">[42]Data_Download!$D$86:$Q$144</definedName>
    <definedName name="Dsiplaybalancesheet">#REF!</definedName>
    <definedName name="Dsiplayoperatingleases" localSheetId="9">[42]Data_Download!$D$295:$Q$336</definedName>
    <definedName name="Dsiplayoperatingleases" localSheetId="10">[42]Data_Download!$D$295:$Q$336</definedName>
    <definedName name="Dsiplayoperatingleases" localSheetId="11">[42]Data_Download!$D$295:$Q$336</definedName>
    <definedName name="Dsiplayoperatingleases" localSheetId="8">[42]Data_Download!$D$295:$Q$336</definedName>
    <definedName name="Dsiplayoperatingleases">#REF!</definedName>
    <definedName name="dt_act_cf_bs" localSheetId="9">'[46]Data Tbl - Act&amp;FC - CF &amp; Bal Sh'!$B$2</definedName>
    <definedName name="dt_act_cf_bs" localSheetId="10">'[46]Data Tbl - Act&amp;FC - CF &amp; Bal Sh'!$B$2</definedName>
    <definedName name="dt_act_cf_bs" localSheetId="11">'[46]Data Tbl - Act&amp;FC - CF &amp; Bal Sh'!$B$2</definedName>
    <definedName name="dt_act_cf_bs" localSheetId="8">'[46]Data Tbl - Act&amp;FC - CF &amp; Bal Sh'!$B$2</definedName>
    <definedName name="dt_act_cf_bs">#REF!</definedName>
    <definedName name="dt_act_csts" localSheetId="9">'[46]Data Tbl - Act&amp;FC - Cost + P&amp;L'!$B$2</definedName>
    <definedName name="dt_act_csts" localSheetId="10">'[46]Data Tbl - Act&amp;FC - Cost + P&amp;L'!$B$2</definedName>
    <definedName name="dt_act_csts" localSheetId="11">'[46]Data Tbl - Act&amp;FC - Cost + P&amp;L'!$B$2</definedName>
    <definedName name="dt_act_csts" localSheetId="8">'[46]Data Tbl - Act&amp;FC - Cost + P&amp;L'!$B$2</definedName>
    <definedName name="dt_act_csts">#REF!</definedName>
    <definedName name="dt_act_csts_prt" localSheetId="9">'[46]Data Tbl - Act&amp;FC - Cost + P&amp;L'!$A$1:$Q$48</definedName>
    <definedName name="dt_act_csts_prt" localSheetId="10">'[46]Data Tbl - Act&amp;FC - Cost + P&amp;L'!$A$1:$Q$48</definedName>
    <definedName name="dt_act_csts_prt" localSheetId="11">'[46]Data Tbl - Act&amp;FC - Cost + P&amp;L'!$A$1:$Q$48</definedName>
    <definedName name="dt_act_csts_prt" localSheetId="8">'[46]Data Tbl - Act&amp;FC - Cost + P&amp;L'!$A$1:$Q$48</definedName>
    <definedName name="dt_act_csts_prt">#REF!</definedName>
    <definedName name="dt_act_mtce" localSheetId="9">'[46]Data Tbl - Act&amp;FC - Mtce'!$B$2</definedName>
    <definedName name="dt_act_mtce" localSheetId="10">'[46]Data Tbl - Act&amp;FC - Mtce'!$B$2</definedName>
    <definedName name="dt_act_mtce" localSheetId="11">'[46]Data Tbl - Act&amp;FC - Mtce'!$B$2</definedName>
    <definedName name="dt_act_mtce" localSheetId="8">'[46]Data Tbl - Act&amp;FC - Mtce'!$B$2</definedName>
    <definedName name="dt_act_mtce">#REF!</definedName>
    <definedName name="dt_act_ops" localSheetId="9">'[46]Data Tbl - Act&amp;FC - Operns'!$B$2</definedName>
    <definedName name="dt_act_ops" localSheetId="10">'[46]Data Tbl - Act&amp;FC - Operns'!$B$2</definedName>
    <definedName name="dt_act_ops" localSheetId="11">'[46]Data Tbl - Act&amp;FC - Operns'!$B$2</definedName>
    <definedName name="dt_act_ops" localSheetId="8">'[46]Data Tbl - Act&amp;FC - Operns'!$B$2</definedName>
    <definedName name="dt_act_ops">#REF!</definedName>
    <definedName name="dt_act_ops_prt" localSheetId="9">'[46]Data Tbl - Act&amp;FC - Operns'!$A$1:$Q$48</definedName>
    <definedName name="dt_act_ops_prt" localSheetId="10">'[46]Data Tbl - Act&amp;FC - Operns'!$A$1:$Q$48</definedName>
    <definedName name="dt_act_ops_prt" localSheetId="11">'[46]Data Tbl - Act&amp;FC - Operns'!$A$1:$Q$48</definedName>
    <definedName name="dt_act_ops_prt" localSheetId="8">'[46]Data Tbl - Act&amp;FC - Operns'!$A$1:$Q$48</definedName>
    <definedName name="dt_act_ops_prt">#REF!</definedName>
    <definedName name="dt_act_rev" localSheetId="9">'[46]Data Tbl - Act&amp;FC - Sales &amp; Rev'!$B$2</definedName>
    <definedName name="dt_act_rev" localSheetId="10">'[46]Data Tbl - Act&amp;FC - Sales &amp; Rev'!$B$2</definedName>
    <definedName name="dt_act_rev" localSheetId="11">'[46]Data Tbl - Act&amp;FC - Sales &amp; Rev'!$B$2</definedName>
    <definedName name="dt_act_rev" localSheetId="8">'[46]Data Tbl - Act&amp;FC - Sales &amp; Rev'!$B$2</definedName>
    <definedName name="dt_act_rev">#REF!</definedName>
    <definedName name="dt_act_rev_prt" localSheetId="9">'[46]Data Tbl - Act&amp;FC - Sales &amp; Rev'!$A$1:$Q$48</definedName>
    <definedName name="dt_act_rev_prt" localSheetId="10">'[46]Data Tbl - Act&amp;FC - Sales &amp; Rev'!$A$1:$Q$48</definedName>
    <definedName name="dt_act_rev_prt" localSheetId="11">'[46]Data Tbl - Act&amp;FC - Sales &amp; Rev'!$A$1:$Q$48</definedName>
    <definedName name="dt_act_rev_prt" localSheetId="8">'[46]Data Tbl - Act&amp;FC - Sales &amp; Rev'!$A$1:$Q$48</definedName>
    <definedName name="dt_act_rev_prt">#REF!</definedName>
    <definedName name="dt_bud_cf_bs" localSheetId="9">'[46]Data Tbl - Budget - CF &amp; Bal Sh'!$B$2</definedName>
    <definedName name="dt_bud_cf_bs" localSheetId="10">'[46]Data Tbl - Budget - CF &amp; Bal Sh'!$B$2</definedName>
    <definedName name="dt_bud_cf_bs" localSheetId="11">'[46]Data Tbl - Budget - CF &amp; Bal Sh'!$B$2</definedName>
    <definedName name="dt_bud_cf_bs" localSheetId="8">'[46]Data Tbl - Budget - CF &amp; Bal Sh'!$B$2</definedName>
    <definedName name="dt_bud_cf_bs">#REF!</definedName>
    <definedName name="dt_bud_csts" localSheetId="9">'[46]Data Tbl - Budget - Cost +  P&amp;L'!$B$2</definedName>
    <definedName name="dt_bud_csts" localSheetId="10">'[46]Data Tbl - Budget - Cost +  P&amp;L'!$B$2</definedName>
    <definedName name="dt_bud_csts" localSheetId="11">'[46]Data Tbl - Budget - Cost +  P&amp;L'!$B$2</definedName>
    <definedName name="dt_bud_csts" localSheetId="8">'[46]Data Tbl - Budget - Cost +  P&amp;L'!$B$2</definedName>
    <definedName name="dt_bud_csts">#REF!</definedName>
    <definedName name="dt_bud_csts_prt" localSheetId="9">'[46]Data Tbl - Budget - Cost +  P&amp;L'!$A$1:$Q$48</definedName>
    <definedName name="dt_bud_csts_prt" localSheetId="10">'[46]Data Tbl - Budget - Cost +  P&amp;L'!$A$1:$Q$48</definedName>
    <definedName name="dt_bud_csts_prt" localSheetId="11">'[46]Data Tbl - Budget - Cost +  P&amp;L'!$A$1:$Q$48</definedName>
    <definedName name="dt_bud_csts_prt" localSheetId="8">'[46]Data Tbl - Budget - Cost +  P&amp;L'!$A$1:$Q$48</definedName>
    <definedName name="dt_bud_csts_prt">#REF!</definedName>
    <definedName name="dt_bud_mtce" localSheetId="9">'[46]Data Tbl - Budget - Mtce'!$B$2</definedName>
    <definedName name="dt_bud_mtce" localSheetId="10">'[46]Data Tbl - Budget - Mtce'!$B$2</definedName>
    <definedName name="dt_bud_mtce" localSheetId="11">'[46]Data Tbl - Budget - Mtce'!$B$2</definedName>
    <definedName name="dt_bud_mtce" localSheetId="8">'[46]Data Tbl - Budget - Mtce'!$B$2</definedName>
    <definedName name="dt_bud_mtce">#REF!</definedName>
    <definedName name="dt_bud_ops" localSheetId="9">'[46]Data Tbl - Budget - Operns'!$B$2</definedName>
    <definedName name="dt_bud_ops" localSheetId="10">'[46]Data Tbl - Budget - Operns'!$B$2</definedName>
    <definedName name="dt_bud_ops" localSheetId="11">'[46]Data Tbl - Budget - Operns'!$B$2</definedName>
    <definedName name="dt_bud_ops" localSheetId="8">'[46]Data Tbl - Budget - Operns'!$B$2</definedName>
    <definedName name="dt_bud_ops">#REF!</definedName>
    <definedName name="dt_bud_ops_prt" localSheetId="9">'[46]Data Tbl - Budget - Operns'!$A$1:$Q$48</definedName>
    <definedName name="dt_bud_ops_prt" localSheetId="10">'[46]Data Tbl - Budget - Operns'!$A$1:$Q$48</definedName>
    <definedName name="dt_bud_ops_prt" localSheetId="11">'[46]Data Tbl - Budget - Operns'!$A$1:$Q$48</definedName>
    <definedName name="dt_bud_ops_prt" localSheetId="8">'[46]Data Tbl - Budget - Operns'!$A$1:$Q$48</definedName>
    <definedName name="dt_bud_ops_prt">#REF!</definedName>
    <definedName name="dt_bud_rev" localSheetId="9">'[46]Data Tbl - Budget - Sales &amp; Rev'!$B$2</definedName>
    <definedName name="dt_bud_rev" localSheetId="10">'[46]Data Tbl - Budget - Sales &amp; Rev'!$B$2</definedName>
    <definedName name="dt_bud_rev" localSheetId="11">'[46]Data Tbl - Budget - Sales &amp; Rev'!$B$2</definedName>
    <definedName name="dt_bud_rev" localSheetId="8">'[46]Data Tbl - Budget - Sales &amp; Rev'!$B$2</definedName>
    <definedName name="dt_bud_rev">#REF!</definedName>
    <definedName name="dt_bud_rev_prt" localSheetId="9">'[46]Data Tbl - Budget - Sales &amp; Rev'!$A$1:$Q$48</definedName>
    <definedName name="dt_bud_rev_prt" localSheetId="10">'[46]Data Tbl - Budget - Sales &amp; Rev'!$A$1:$Q$48</definedName>
    <definedName name="dt_bud_rev_prt" localSheetId="11">'[46]Data Tbl - Budget - Sales &amp; Rev'!$A$1:$Q$48</definedName>
    <definedName name="dt_bud_rev_prt" localSheetId="8">'[46]Data Tbl - Budget - Sales &amp; Rev'!$A$1:$Q$48</definedName>
    <definedName name="dt_bud_rev_prt">#REF!</definedName>
    <definedName name="dt_menu" localSheetId="9">[46]Menu!$A$91</definedName>
    <definedName name="dt_menu" localSheetId="10">[46]Menu!$A$91</definedName>
    <definedName name="dt_menu" localSheetId="11">[46]Menu!$A$91</definedName>
    <definedName name="dt_menu" localSheetId="8">[46]Menu!$A$91</definedName>
    <definedName name="dt_menu">#REF!</definedName>
    <definedName name="DUE_TAXES_ST____Rec" localSheetId="9">[44]PROJECTION!#REF!</definedName>
    <definedName name="DUE_TAXES_ST____Rec" localSheetId="10">[44]PROJECTION!#REF!</definedName>
    <definedName name="DUE_TAXES_ST____Rec" localSheetId="11">[44]PROJECTION!#REF!</definedName>
    <definedName name="DUE_TAXES_ST____Rec" localSheetId="8">[44]PROJECTION!#REF!</definedName>
    <definedName name="DUE_TAXES_ST____Rec">#REF!</definedName>
    <definedName name="Due_to_FEMCO_LT" localSheetId="9">[44]PROJECTION!#REF!</definedName>
    <definedName name="Due_to_FEMCO_LT" localSheetId="10">[44]PROJECTION!#REF!</definedName>
    <definedName name="Due_to_FEMCO_LT" localSheetId="11">[44]PROJECTION!#REF!</definedName>
    <definedName name="Due_to_FEMCO_LT" localSheetId="8">[44]PROJECTION!#REF!</definedName>
    <definedName name="Due_to_FEMCO_LT">#REF!</definedName>
    <definedName name="DUE_TO_FEMCO_LT_____Liabil" localSheetId="9">[44]PROJECTION!#REF!</definedName>
    <definedName name="DUE_TO_FEMCO_LT_____Liabil" localSheetId="10">[44]PROJECTION!#REF!</definedName>
    <definedName name="DUE_TO_FEMCO_LT_____Liabil" localSheetId="11">[44]PROJECTION!#REF!</definedName>
    <definedName name="DUE_TO_FEMCO_LT_____Liabil" localSheetId="8">[44]PROJECTION!#REF!</definedName>
    <definedName name="DUE_TO_FEMCO_LT_____Liabil">#REF!</definedName>
    <definedName name="Due_to_Subsidiaries_LT" localSheetId="9">[44]PROJECTION!#REF!</definedName>
    <definedName name="Due_to_Subsidiaries_LT" localSheetId="10">[44]PROJECTION!#REF!</definedName>
    <definedName name="Due_to_Subsidiaries_LT" localSheetId="11">[44]PROJECTION!#REF!</definedName>
    <definedName name="Due_to_Subsidiaries_LT" localSheetId="8">[44]PROJECTION!#REF!</definedName>
    <definedName name="Due_to_Subsidiaries_LT">#REF!</definedName>
    <definedName name="DUE_TO_SUBSIDIARIES_LT____Liabil" localSheetId="9">[44]PROJECTION!#REF!</definedName>
    <definedName name="DUE_TO_SUBSIDIARIES_LT____Liabil" localSheetId="10">[44]PROJECTION!#REF!</definedName>
    <definedName name="DUE_TO_SUBSIDIARIES_LT____Liabil" localSheetId="11">[44]PROJECTION!#REF!</definedName>
    <definedName name="DUE_TO_SUBSIDIARIES_LT____Liabil" localSheetId="8">[44]PROJECTION!#REF!</definedName>
    <definedName name="DUE_TO_SUBSIDIARIES_LT____Liabil">#REF!</definedName>
    <definedName name="Due_to_Subsidiaries_ST" localSheetId="9">[44]PROJECTION!#REF!</definedName>
    <definedName name="Due_to_Subsidiaries_ST" localSheetId="10">[44]PROJECTION!#REF!</definedName>
    <definedName name="Due_to_Subsidiaries_ST" localSheetId="11">[44]PROJECTION!#REF!</definedName>
    <definedName name="Due_to_Subsidiaries_ST" localSheetId="8">[44]PROJECTION!#REF!</definedName>
    <definedName name="Due_to_Subsidiaries_ST">#REF!</definedName>
    <definedName name="DUE_TO_SUBSIDIARIES_ST____Liabil" localSheetId="9">[44]PROJECTION!#REF!</definedName>
    <definedName name="DUE_TO_SUBSIDIARIES_ST____Liabil" localSheetId="10">[44]PROJECTION!#REF!</definedName>
    <definedName name="DUE_TO_SUBSIDIARIES_ST____Liabil" localSheetId="11">[44]PROJECTION!#REF!</definedName>
    <definedName name="DUE_TO_SUBSIDIARIES_ST____Liabil" localSheetId="8">[44]PROJECTION!#REF!</definedName>
    <definedName name="DUE_TO_SUBSIDIARIES_ST____Liabil">#REF!</definedName>
    <definedName name="DVFA___SG_EPS__DM">#REF!</definedName>
    <definedName name="DVFA___SG_Net_Profit">#REF!</definedName>
    <definedName name="e"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gle_Farm_C" localSheetId="9">'[64]Branch Budget 2008_09'!$D$302:$O$302</definedName>
    <definedName name="Eagle_Farm_C" localSheetId="10">'[64]Branch Budget 2008_09'!$D$302:$O$302</definedName>
    <definedName name="Eagle_Farm_C" localSheetId="11">'[64]Branch Budget 2008_09'!$D$302:$O$302</definedName>
    <definedName name="Eagle_Farm_C" localSheetId="8">'[64]Branch Budget 2008_09'!$D$302:$O$302</definedName>
    <definedName name="Eagle_Farm_C">#REF!</definedName>
    <definedName name="Eagle_Farm_N" localSheetId="9">'[64]Branch Budget 2008_09'!$D$303:$O$303</definedName>
    <definedName name="Eagle_Farm_N" localSheetId="10">'[64]Branch Budget 2008_09'!$D$303:$O$303</definedName>
    <definedName name="Eagle_Farm_N" localSheetId="11">'[64]Branch Budget 2008_09'!$D$303:$O$303</definedName>
    <definedName name="Eagle_Farm_N" localSheetId="8">'[64]Branch Budget 2008_09'!$D$303:$O$303</definedName>
    <definedName name="Eagle_Farm_N">#REF!</definedName>
    <definedName name="EARNINGS_USGAAP" localSheetId="9">[44]PROJECTION!#REF!</definedName>
    <definedName name="EARNINGS_USGAAP" localSheetId="10">[44]PROJECTION!#REF!</definedName>
    <definedName name="EARNINGS_USGAAP" localSheetId="11">[44]PROJECTION!#REF!</definedName>
    <definedName name="EARNINGS_USGAAP" localSheetId="8">[44]PROJECTION!#REF!</definedName>
    <definedName name="EARNINGS_USGAAP">#REF!</definedName>
    <definedName name="Eastern" localSheetId="9">'[125]Major Group Sales PLN78P May 05'!$A$1036:$AZ$1089</definedName>
    <definedName name="Eastern" localSheetId="10">'[125]Major Group Sales PLN78P May 05'!$A$1036:$AZ$1089</definedName>
    <definedName name="Eastern" localSheetId="11">'[125]Major Group Sales PLN78P May 05'!$A$1036:$AZ$1089</definedName>
    <definedName name="Eastern" localSheetId="8">'[125]Major Group Sales PLN78P May 05'!$A$1036:$AZ$1089</definedName>
    <definedName name="Eastern">#REF!</definedName>
    <definedName name="EBDIT">#REF!</definedName>
    <definedName name="ebit">#REF!</definedName>
    <definedName name="EBIT_fore" localSheetId="9">[42]Data_Download!$E$13:$G$13</definedName>
    <definedName name="EBIT_fore" localSheetId="10">[42]Data_Download!$E$13:$G$13</definedName>
    <definedName name="EBIT_fore" localSheetId="11">[42]Data_Download!$E$13:$G$13</definedName>
    <definedName name="EBIT_fore" localSheetId="8">[42]Data_Download!$E$13:$G$13</definedName>
    <definedName name="EBIT_fore">#REF!</definedName>
    <definedName name="EBIT_growth" localSheetId="9">[42]Data_Download!$C$142:$AU$142</definedName>
    <definedName name="EBIT_growth" localSheetId="10">[42]Data_Download!$C$142:$AU$142</definedName>
    <definedName name="EBIT_growth" localSheetId="11">[42]Data_Download!$C$142:$AU$142</definedName>
    <definedName name="EBIT_growth" localSheetId="8">[42]Data_Download!$C$142:$AU$142</definedName>
    <definedName name="EBIT_growth">#REF!</definedName>
    <definedName name="EBIT_margin" localSheetId="9">[42]Data_Download!$C$111:$AU$111</definedName>
    <definedName name="EBIT_margin" localSheetId="10">[42]Data_Download!$C$111:$AU$111</definedName>
    <definedName name="EBIT_margin" localSheetId="11">[42]Data_Download!$C$111:$AU$111</definedName>
    <definedName name="EBIT_margin" localSheetId="8">[42]Data_Download!$C$111:$AU$111</definedName>
    <definedName name="EBIT_margin">#REF!</definedName>
    <definedName name="EBIT_margin_fore" localSheetId="9">[42]Data_Download!#REF!</definedName>
    <definedName name="EBIT_margin_fore" localSheetId="10">[42]Data_Download!#REF!</definedName>
    <definedName name="EBIT_margin_fore" localSheetId="11">[42]Data_Download!#REF!</definedName>
    <definedName name="EBIT_margin_fore" localSheetId="8">[42]Data_Download!#REF!</definedName>
    <definedName name="EBIT_margin_fore">#REF!</definedName>
    <definedName name="ebit_sva_chg_cur_yr" localSheetId="9">'[46]Inputs - Misc Fields'!$C$37</definedName>
    <definedName name="ebit_sva_chg_cur_yr" localSheetId="10">'[46]Inputs - Misc Fields'!$C$37</definedName>
    <definedName name="ebit_sva_chg_cur_yr" localSheetId="11">'[46]Inputs - Misc Fields'!$C$37</definedName>
    <definedName name="ebit_sva_chg_cur_yr" localSheetId="8">'[46]Inputs - Misc Fields'!$C$37</definedName>
    <definedName name="ebit_sva_chg_cur_yr">#REF!</definedName>
    <definedName name="ebit_sva_chg_hf1" localSheetId="9">'[46]Inputs - Misc Fields'!$C$34</definedName>
    <definedName name="ebit_sva_chg_hf1" localSheetId="10">'[46]Inputs - Misc Fields'!$C$34</definedName>
    <definedName name="ebit_sva_chg_hf1" localSheetId="11">'[46]Inputs - Misc Fields'!$C$34</definedName>
    <definedName name="ebit_sva_chg_hf1" localSheetId="8">'[46]Inputs - Misc Fields'!$C$34</definedName>
    <definedName name="ebit_sva_chg_hf1">#REF!</definedName>
    <definedName name="ebit_sva_chg_hf2" localSheetId="9">'[46]Inputs - Misc Fields'!$C$35</definedName>
    <definedName name="ebit_sva_chg_hf2" localSheetId="10">'[46]Inputs - Misc Fields'!$C$35</definedName>
    <definedName name="ebit_sva_chg_hf2" localSheetId="11">'[46]Inputs - Misc Fields'!$C$35</definedName>
    <definedName name="ebit_sva_chg_hf2" localSheetId="8">'[46]Inputs - Misc Fields'!$C$35</definedName>
    <definedName name="ebit_sva_chg_hf2">#REF!</definedName>
    <definedName name="ebit_sva_chg_hf3" localSheetId="9">'[46]Inputs - Misc Fields'!$C$36</definedName>
    <definedName name="ebit_sva_chg_hf3" localSheetId="10">'[46]Inputs - Misc Fields'!$C$36</definedName>
    <definedName name="ebit_sva_chg_hf3" localSheetId="11">'[46]Inputs - Misc Fields'!$C$36</definedName>
    <definedName name="ebit_sva_chg_hf3" localSheetId="8">'[46]Inputs - Misc Fields'!$C$36</definedName>
    <definedName name="ebit_sva_chg_hf3">#REF!</definedName>
    <definedName name="ebit_sva_chg_hf4" localSheetId="9">'[46]Inputs - Misc Fields'!$C$38</definedName>
    <definedName name="ebit_sva_chg_hf4" localSheetId="10">'[46]Inputs - Misc Fields'!$C$38</definedName>
    <definedName name="ebit_sva_chg_hf4" localSheetId="11">'[46]Inputs - Misc Fields'!$C$38</definedName>
    <definedName name="ebit_sva_chg_hf4" localSheetId="8">'[46]Inputs - Misc Fields'!$C$38</definedName>
    <definedName name="ebit_sva_chg_hf4">#REF!</definedName>
    <definedName name="ebit_sva_chg_hf5" localSheetId="9">'[46]Inputs - Misc Fields'!$C$39</definedName>
    <definedName name="ebit_sva_chg_hf5" localSheetId="10">'[46]Inputs - Misc Fields'!$C$39</definedName>
    <definedName name="ebit_sva_chg_hf5" localSheetId="11">'[46]Inputs - Misc Fields'!$C$39</definedName>
    <definedName name="ebit_sva_chg_hf5" localSheetId="8">'[46]Inputs - Misc Fields'!$C$39</definedName>
    <definedName name="ebit_sva_chg_hf5">#REF!</definedName>
    <definedName name="ebit_sva_chg_hf6" localSheetId="9">'[46]Inputs - Misc Fields'!$C$40</definedName>
    <definedName name="ebit_sva_chg_hf6" localSheetId="10">'[46]Inputs - Misc Fields'!$C$40</definedName>
    <definedName name="ebit_sva_chg_hf6" localSheetId="11">'[46]Inputs - Misc Fields'!$C$40</definedName>
    <definedName name="ebit_sva_chg_hf6" localSheetId="8">'[46]Inputs - Misc Fields'!$C$40</definedName>
    <definedName name="ebit_sva_chg_hf6">#REF!</definedName>
    <definedName name="ebita">#REF!</definedName>
    <definedName name="EBITA_fore" localSheetId="9">[42]Data_Download!$E$19:$X$19</definedName>
    <definedName name="EBITA_fore" localSheetId="10">[42]Data_Download!$E$19:$X$19</definedName>
    <definedName name="EBITA_fore" localSheetId="11">[42]Data_Download!$E$19:$X$19</definedName>
    <definedName name="EBITA_fore" localSheetId="8">[42]Data_Download!$E$19:$X$19</definedName>
    <definedName name="EBITA_fore">#REF!</definedName>
    <definedName name="EBITBY">#REF!</definedName>
    <definedName name="EBITCY1">#REF!</definedName>
    <definedName name="EBITCY2">#REF!</definedName>
    <definedName name="EBITCY3">#REF!</definedName>
    <definedName name="EBITCY4">#REF!</definedName>
    <definedName name="EBITCY5">#REF!</definedName>
    <definedName name="EBITD00">#REF!</definedName>
    <definedName name="EBITD01">#REF!</definedName>
    <definedName name="EBITD02">#REF!</definedName>
    <definedName name="EBITD03">#REF!</definedName>
    <definedName name="EBITD04">#REF!</definedName>
    <definedName name="EBITD95">#REF!</definedName>
    <definedName name="EBITD96">#REF!</definedName>
    <definedName name="EBITD97">#REF!</definedName>
    <definedName name="EBITD98">#REF!</definedName>
    <definedName name="EBITD99">#REF!</definedName>
    <definedName name="EBITDA">#REF!</definedName>
    <definedName name="EBITDA__R__MM" localSheetId="9">[44]PROJECTION!#REF!</definedName>
    <definedName name="EBITDA__R__MM" localSheetId="10">[44]PROJECTION!#REF!</definedName>
    <definedName name="EBITDA__R__MM" localSheetId="11">[44]PROJECTION!#REF!</definedName>
    <definedName name="EBITDA__R__MM" localSheetId="8">[44]PROJECTION!#REF!</definedName>
    <definedName name="EBITDA__R__MM">#REF!</definedName>
    <definedName name="EBITDA__US__MM" localSheetId="9">[44]PROJECTION!#REF!</definedName>
    <definedName name="EBITDA__US__MM" localSheetId="10">[44]PROJECTION!#REF!</definedName>
    <definedName name="EBITDA__US__MM" localSheetId="11">[44]PROJECTION!#REF!</definedName>
    <definedName name="EBITDA__US__MM" localSheetId="8">[44]PROJECTION!#REF!</definedName>
    <definedName name="EBITDA__US__MM">#REF!</definedName>
    <definedName name="EBITDA_Current">#REF!</definedName>
    <definedName name="EBITDA_DCF" localSheetId="9">[42]Data_Download!$C$15:$AZ$15</definedName>
    <definedName name="EBITDA_DCF" localSheetId="10">[42]Data_Download!$C$15:$AZ$15</definedName>
    <definedName name="EBITDA_DCF" localSheetId="11">[42]Data_Download!$C$15:$AZ$15</definedName>
    <definedName name="EBITDA_DCF" localSheetId="8">[42]Data_Download!$C$15:$AZ$15</definedName>
    <definedName name="EBITDA_DCF">#REF!</definedName>
    <definedName name="EBITDA_fore" localSheetId="9">[42]Data_Download!$E$17:$AW$17</definedName>
    <definedName name="EBITDA_fore" localSheetId="10">[42]Data_Download!$E$17:$AW$17</definedName>
    <definedName name="EBITDA_fore" localSheetId="11">[42]Data_Download!$E$17:$AW$17</definedName>
    <definedName name="EBITDA_fore" localSheetId="8">[42]Data_Download!$E$17:$AW$17</definedName>
    <definedName name="EBITDA_fore">#REF!</definedName>
    <definedName name="EBITDA_FY1Fwd" localSheetId="9">[92]COMP!$AY$10</definedName>
    <definedName name="EBITDA_FY1Fwd">#REF!</definedName>
    <definedName name="EBITDA_FY2Fwd" localSheetId="9">[92]COMP!$BA$10</definedName>
    <definedName name="EBITDA_FY2Fwd">#REF!</definedName>
    <definedName name="EBITDA_FY3Fwd" localSheetId="9">[92]COMP!$BC$10</definedName>
    <definedName name="EBITDA_FY3Fwd">#REF!</definedName>
    <definedName name="EBITDA_growth" localSheetId="9">[42]Data_Download!$C$143:$AU$143</definedName>
    <definedName name="EBITDA_growth" localSheetId="10">[42]Data_Download!$C$143:$AU$143</definedName>
    <definedName name="EBITDA_growth" localSheetId="11">[42]Data_Download!$C$143:$AU$143</definedName>
    <definedName name="EBITDA_growth" localSheetId="8">[42]Data_Download!$C$143:$AU$143</definedName>
    <definedName name="EBITDA_growth">#REF!</definedName>
    <definedName name="EBITDA_growth_avg" localSheetId="9">[42]Data_Download!#REF!</definedName>
    <definedName name="EBITDA_growth_avg" localSheetId="10">[42]Data_Download!#REF!</definedName>
    <definedName name="EBITDA_growth_avg" localSheetId="11">[42]Data_Download!#REF!</definedName>
    <definedName name="EBITDA_growth_avg" localSheetId="8">[42]Data_Download!#REF!</definedName>
    <definedName name="EBITDA_growth_avg">#REF!</definedName>
    <definedName name="EBITDA_INT">#REF!</definedName>
    <definedName name="EBITDA_MAR">#REF!</definedName>
    <definedName name="EBITDA_MARGIN" localSheetId="9">[44]PROJECTION!#REF!</definedName>
    <definedName name="EBITDA_MARGIN" localSheetId="10">[44]PROJECTION!#REF!</definedName>
    <definedName name="EBITDA_MARGIN" localSheetId="11">[44]PROJECTION!#REF!</definedName>
    <definedName name="EBITDA_MARGIN" localSheetId="8">[44]PROJECTION!#REF!</definedName>
    <definedName name="EBITDA_MARGIN">#REF!</definedName>
    <definedName name="EBITDA_margin_fore" localSheetId="9">[42]Data_Download!$H$61:$K$61</definedName>
    <definedName name="EBITDA_margin_fore" localSheetId="10">[42]Data_Download!$H$61:$K$61</definedName>
    <definedName name="EBITDA_margin_fore" localSheetId="11">[42]Data_Download!$H$61:$K$61</definedName>
    <definedName name="EBITDA_margin_fore" localSheetId="8">[42]Data_Download!$H$61:$K$61</definedName>
    <definedName name="EBITDA_margin_fore">#REF!</definedName>
    <definedName name="EBITDA_MARGIN_USGAAP" localSheetId="9">[44]PROJECTION!#REF!</definedName>
    <definedName name="EBITDA_MARGIN_USGAAP" localSheetId="10">[44]PROJECTION!#REF!</definedName>
    <definedName name="EBITDA_MARGIN_USGAAP" localSheetId="11">[44]PROJECTION!#REF!</definedName>
    <definedName name="EBITDA_MARGIN_USGAAP" localSheetId="8">[44]PROJECTION!#REF!</definedName>
    <definedName name="EBITDA_MARGIN_USGAAP">#REF!</definedName>
    <definedName name="EBITDA_mult">#REF!</definedName>
    <definedName name="EBITDA_mult1">#REF!</definedName>
    <definedName name="EBITDA_mult2">#REF!</definedName>
    <definedName name="EBITDA_mult3">#REF!</definedName>
    <definedName name="EBITDA_mult4">#REF!</definedName>
    <definedName name="EBITDA_mult5">#REF!</definedName>
    <definedName name="EBITDA_per_share">'[1]Summary Page_VDF'!$C$28:$Z$28</definedName>
    <definedName name="EBITDA_Share" localSheetId="9">[42]Data_Download!#REF!</definedName>
    <definedName name="EBITDA_Share" localSheetId="10">[42]Data_Download!#REF!</definedName>
    <definedName name="EBITDA_Share" localSheetId="11">[42]Data_Download!#REF!</definedName>
    <definedName name="EBITDA_Share" localSheetId="8">[42]Data_Download!#REF!</definedName>
    <definedName name="EBITDA_Share">#REF!</definedName>
    <definedName name="EBITDA_USGAAP__R__MM" localSheetId="9">[44]PROJECTION!#REF!</definedName>
    <definedName name="EBITDA_USGAAP__R__MM" localSheetId="10">[44]PROJECTION!#REF!</definedName>
    <definedName name="EBITDA_USGAAP__R__MM" localSheetId="11">[44]PROJECTION!#REF!</definedName>
    <definedName name="EBITDA_USGAAP__R__MM" localSheetId="8">[44]PROJECTION!#REF!</definedName>
    <definedName name="EBITDA_USGAAP__R__MM">#REF!</definedName>
    <definedName name="EBITDA_Values">#REF!</definedName>
    <definedName name="EBITDA00">#REF!</definedName>
    <definedName name="EBITDA01">#REF!</definedName>
    <definedName name="ebitda100">#REF!</definedName>
    <definedName name="ebitda101">#REF!</definedName>
    <definedName name="ebitda102">#REF!</definedName>
    <definedName name="EBITDABY">#REF!</definedName>
    <definedName name="EBITDACY1">#REF!</definedName>
    <definedName name="EBITDACY2">#REF!</definedName>
    <definedName name="EBITDACY3">#REF!</definedName>
    <definedName name="EBITDACY4">#REF!</definedName>
    <definedName name="EBITDACY5">#REF!</definedName>
    <definedName name="EBITDALTM">#REF!</definedName>
    <definedName name="EBITLTM">#REF!</definedName>
    <definedName name="Economic_book_value" localSheetId="9">[42]Data_Download!$C$12</definedName>
    <definedName name="Economic_book_value" localSheetId="10">[42]Data_Download!$C$12</definedName>
    <definedName name="Economic_book_value" localSheetId="11">[42]Data_Download!$C$12</definedName>
    <definedName name="Economic_book_value" localSheetId="8">[42]Data_Download!$C$12</definedName>
    <definedName name="Economic_book_value">#REF!</definedName>
    <definedName name="Economic_profit" localSheetId="9">[42]Data_Download!$C$124:$AZ$124</definedName>
    <definedName name="Economic_profit" localSheetId="10">[42]Data_Download!$C$124:$AZ$124</definedName>
    <definedName name="Economic_profit" localSheetId="11">[42]Data_Download!$C$124:$AZ$124</definedName>
    <definedName name="Economic_profit" localSheetId="8">[42]Data_Download!$C$124:$AZ$124</definedName>
    <definedName name="Economic_profit">#REF!</definedName>
    <definedName name="Economic_profit_dcf" localSheetId="9">[42]Data_Download!$C$48:$BZ$48</definedName>
    <definedName name="Economic_profit_dcf" localSheetId="10">[42]Data_Download!$C$48:$BZ$48</definedName>
    <definedName name="Economic_profit_dcf" localSheetId="11">[42]Data_Download!$C$48:$BZ$48</definedName>
    <definedName name="Economic_profit_dcf" localSheetId="8">[42]Data_Download!$C$48:$BZ$48</definedName>
    <definedName name="Economic_profit_dcf">#REF!</definedName>
    <definedName name="economic_profit2" localSheetId="9">[42]Data_Download!$A$51:$IV$51</definedName>
    <definedName name="economic_profit2" localSheetId="10">[42]Data_Download!$A$51:$IV$51</definedName>
    <definedName name="economic_profit2" localSheetId="11">[42]Data_Download!$A$51:$IV$51</definedName>
    <definedName name="economic_profit2" localSheetId="8">[42]Data_Download!$A$51:$IV$51</definedName>
    <definedName name="economic_profit2">#REF!</definedName>
    <definedName name="editgraph">#N/A</definedName>
    <definedName name="EditReturn" localSheetId="9">[65]Sheet1!$B$3</definedName>
    <definedName name="EditReturn">#REF!</definedName>
    <definedName name="EDS" localSheetId="9">'[53]Master Control'!$H$29</definedName>
    <definedName name="EDS" localSheetId="10">'[53]Master Control'!$H$29</definedName>
    <definedName name="EDS" localSheetId="11">'[53]Master Control'!$H$29</definedName>
    <definedName name="EDS" localSheetId="8">'[53]Master Control'!$H$29</definedName>
    <definedName name="EDS">#REF!</definedName>
    <definedName name="Effective_tax_rate" localSheetId="9">[42]Data_Download!$D$49:$S$49</definedName>
    <definedName name="Effective_tax_rate" localSheetId="10">[42]Data_Download!$D$49:$S$49</definedName>
    <definedName name="Effective_tax_rate" localSheetId="11">[42]Data_Download!$D$49:$S$49</definedName>
    <definedName name="Effective_tax_rate" localSheetId="8">[42]Data_Download!$D$49:$S$49</definedName>
    <definedName name="Effective_tax_rate">#REF!</definedName>
    <definedName name="EG_DPS">[55]projections!#REF!</definedName>
    <definedName name="EG_Net_Profit">[55]projections!#REF!</definedName>
    <definedName name="elec_eff_ox_act" localSheetId="9">'[46]Inputs - Act &amp; F''cast'!$C$57:$T$57</definedName>
    <definedName name="elec_eff_ox_act" localSheetId="10">'[46]Inputs - Act &amp; F''cast'!$C$57:$T$57</definedName>
    <definedName name="elec_eff_ox_act" localSheetId="11">'[46]Inputs - Act &amp; F''cast'!$C$57:$T$57</definedName>
    <definedName name="elec_eff_ox_act" localSheetId="8">'[46]Inputs - Act &amp; F''cast'!$C$57:$T$57</definedName>
    <definedName name="elec_eff_ox_act">#REF!</definedName>
    <definedName name="elec_eff_ox_act_ytd" localSheetId="9">'[46]Inputs - Act &amp; F''cast'!$C$471:$T$471</definedName>
    <definedName name="elec_eff_ox_act_ytd" localSheetId="10">'[46]Inputs - Act &amp; F''cast'!$C$471:$T$471</definedName>
    <definedName name="elec_eff_ox_act_ytd" localSheetId="11">'[46]Inputs - Act &amp; F''cast'!$C$471:$T$471</definedName>
    <definedName name="elec_eff_ox_act_ytd" localSheetId="8">'[46]Inputs - Act &amp; F''cast'!$C$471:$T$471</definedName>
    <definedName name="elec_eff_ox_act_ytd">#REF!</definedName>
    <definedName name="elec_eff_ox_bud" localSheetId="9">'[46]Inputs - Budget'!$C$57:$T$57</definedName>
    <definedName name="elec_eff_ox_bud" localSheetId="10">'[46]Inputs - Budget'!$C$57:$T$57</definedName>
    <definedName name="elec_eff_ox_bud" localSheetId="11">'[46]Inputs - Budget'!$C$57:$T$57</definedName>
    <definedName name="elec_eff_ox_bud" localSheetId="8">'[46]Inputs - Budget'!$C$57:$T$57</definedName>
    <definedName name="elec_eff_ox_bud">#REF!</definedName>
    <definedName name="elec_eff_ox_bud_ytd" localSheetId="9">'[46]Inputs - Budget'!$C$471:$T$471</definedName>
    <definedName name="elec_eff_ox_bud_ytd" localSheetId="10">'[46]Inputs - Budget'!$C$471:$T$471</definedName>
    <definedName name="elec_eff_ox_bud_ytd" localSheetId="11">'[46]Inputs - Budget'!$C$471:$T$471</definedName>
    <definedName name="elec_eff_ox_bud_ytd" localSheetId="8">'[46]Inputs - Budget'!$C$471:$T$471</definedName>
    <definedName name="elec_eff_ox_bud_ytd">#REF!</definedName>
    <definedName name="elec_eff_ox_hf" localSheetId="9">'[46]Inputs - Hist &amp; Future'!$C$57:$T$57</definedName>
    <definedName name="elec_eff_ox_hf" localSheetId="10">'[46]Inputs - Hist &amp; Future'!$C$57:$T$57</definedName>
    <definedName name="elec_eff_ox_hf" localSheetId="11">'[46]Inputs - Hist &amp; Future'!$C$57:$T$57</definedName>
    <definedName name="elec_eff_ox_hf" localSheetId="8">'[46]Inputs - Hist &amp; Future'!$C$57:$T$57</definedName>
    <definedName name="elec_eff_ox_hf">#REF!</definedName>
    <definedName name="Eligible">[126]Sepsis!$D$7</definedName>
    <definedName name="EMD24959002">[29]Products!#REF!</definedName>
    <definedName name="EMD24959003">[29]Products!#REF!</definedName>
    <definedName name="EMD24959004">[29]Products!#REF!</definedName>
    <definedName name="EMD24959005">[29]Products!#REF!</definedName>
    <definedName name="EMD7200004">[29]Products!#REF!</definedName>
    <definedName name="EMD7200005">[29]Products!#REF!</definedName>
    <definedName name="EMPLOYEE_PROFIT_SHARING____Div_JSCP" localSheetId="9">[44]PROJECTION!#REF!</definedName>
    <definedName name="EMPLOYEE_PROFIT_SHARING____Div_JSCP" localSheetId="10">[44]PROJECTION!#REF!</definedName>
    <definedName name="EMPLOYEE_PROFIT_SHARING____Div_JSCP" localSheetId="11">[44]PROJECTION!#REF!</definedName>
    <definedName name="EMPLOYEE_PROFIT_SHARING____Div_JSCP" localSheetId="8">[44]PROJECTION!#REF!</definedName>
    <definedName name="EMPLOYEE_PROFIT_SHARING____Div_JSCP">#REF!</definedName>
    <definedName name="Employees" localSheetId="9">'[98]Control Sheet'!$C$45</definedName>
    <definedName name="Employees" localSheetId="10">'[98]Control Sheet'!$C$45</definedName>
    <definedName name="Employees" localSheetId="11">'[98]Control Sheet'!$C$45</definedName>
    <definedName name="Employees" localSheetId="8">'[98]Control Sheet'!$C$45</definedName>
    <definedName name="Employees">#REF!</definedName>
    <definedName name="enable">#N/A</definedName>
    <definedName name="endcell" localSheetId="9">[65]Sheet1!$Z$275</definedName>
    <definedName name="endcell">#REF!</definedName>
    <definedName name="EndDate" localSheetId="9">[65]Sheet1!$S$6</definedName>
    <definedName name="EndDate">#REF!</definedName>
    <definedName name="EndDateCell" localSheetId="9">[65]Sheet1!$F$9</definedName>
    <definedName name="EndDateCell">#REF!</definedName>
    <definedName name="EndDateSet" localSheetId="9">[65]Sheet1!$AJ$8</definedName>
    <definedName name="EndDateSet">#REF!</definedName>
    <definedName name="endet00">#REF!</definedName>
    <definedName name="endet01">#REF!</definedName>
    <definedName name="endet02">#REF!</definedName>
    <definedName name="endet93">#REF!</definedName>
    <definedName name="endet94">#REF!</definedName>
    <definedName name="endet95">#REF!</definedName>
    <definedName name="endet96">#REF!</definedName>
    <definedName name="endet97">#REF!</definedName>
    <definedName name="endet98">#REF!</definedName>
    <definedName name="endet99">#REF!</definedName>
    <definedName name="EndReturn" localSheetId="9">[65]Sheet1!$Q$6:$S$6</definedName>
    <definedName name="EndReturn">#REF!</definedName>
    <definedName name="entEBITDA01">#REF!</definedName>
    <definedName name="ENTERPRISE_VALUE">#REF!</definedName>
    <definedName name="Enterprise_Value_EBITDA">'[1]Summary Page_VDF'!$C$27:$Z$27</definedName>
    <definedName name="Enterprise_Value_Share">#REF!</definedName>
    <definedName name="env_devn_eng_act" localSheetId="9">'[46]Inputs - Act &amp; F''cast'!$C$174:$T$174</definedName>
    <definedName name="env_devn_eng_act" localSheetId="10">'[46]Inputs - Act &amp; F''cast'!$C$174:$T$174</definedName>
    <definedName name="env_devn_eng_act" localSheetId="11">'[46]Inputs - Act &amp; F''cast'!$C$174:$T$174</definedName>
    <definedName name="env_devn_eng_act" localSheetId="8">'[46]Inputs - Act &amp; F''cast'!$C$174:$T$174</definedName>
    <definedName name="env_devn_eng_act">#REF!</definedName>
    <definedName name="env_devn_eng_act_ytd" localSheetId="9">'[46]Calcs - Act &amp; F''cast'!$C$174:$T$174</definedName>
    <definedName name="env_devn_eng_act_ytd" localSheetId="10">'[46]Calcs - Act &amp; F''cast'!$C$174:$T$174</definedName>
    <definedName name="env_devn_eng_act_ytd" localSheetId="11">'[46]Calcs - Act &amp; F''cast'!$C$174:$T$174</definedName>
    <definedName name="env_devn_eng_act_ytd" localSheetId="8">'[46]Calcs - Act &amp; F''cast'!$C$174:$T$174</definedName>
    <definedName name="env_devn_eng_act_ytd">#REF!</definedName>
    <definedName name="env_devn_eng_bud" localSheetId="9">'[46]Inputs - Budget'!$C$174:$T$174</definedName>
    <definedName name="env_devn_eng_bud" localSheetId="10">'[46]Inputs - Budget'!$C$174:$T$174</definedName>
    <definedName name="env_devn_eng_bud" localSheetId="11">'[46]Inputs - Budget'!$C$174:$T$174</definedName>
    <definedName name="env_devn_eng_bud" localSheetId="8">'[46]Inputs - Budget'!$C$174:$T$174</definedName>
    <definedName name="env_devn_eng_bud">#REF!</definedName>
    <definedName name="env_devn_eng_bud_ytd" localSheetId="9">'[46]Calcs - Budget'!$C$174:$T$174</definedName>
    <definedName name="env_devn_eng_bud_ytd" localSheetId="10">'[46]Calcs - Budget'!$C$174:$T$174</definedName>
    <definedName name="env_devn_eng_bud_ytd" localSheetId="11">'[46]Calcs - Budget'!$C$174:$T$174</definedName>
    <definedName name="env_devn_eng_bud_ytd" localSheetId="8">'[46]Calcs - Budget'!$C$174:$T$174</definedName>
    <definedName name="env_devn_eng_bud_ytd">#REF!</definedName>
    <definedName name="env_devn_eng_hf" localSheetId="9">'[46]Inputs - Hist &amp; Future'!$C$174:$T$174</definedName>
    <definedName name="env_devn_eng_hf" localSheetId="10">'[46]Inputs - Hist &amp; Future'!$C$174:$T$174</definedName>
    <definedName name="env_devn_eng_hf" localSheetId="11">'[46]Inputs - Hist &amp; Future'!$C$174:$T$174</definedName>
    <definedName name="env_devn_eng_hf" localSheetId="8">'[46]Inputs - Hist &amp; Future'!$C$174:$T$174</definedName>
    <definedName name="env_devn_eng_hf">#REF!</definedName>
    <definedName name="env_devn_fltr_act" localSheetId="9">'[46]Inputs - Act &amp; F''cast'!$C$172:$T$172</definedName>
    <definedName name="env_devn_fltr_act" localSheetId="10">'[46]Inputs - Act &amp; F''cast'!$C$172:$T$172</definedName>
    <definedName name="env_devn_fltr_act" localSheetId="11">'[46]Inputs - Act &amp; F''cast'!$C$172:$T$172</definedName>
    <definedName name="env_devn_fltr_act" localSheetId="8">'[46]Inputs - Act &amp; F''cast'!$C$172:$T$172</definedName>
    <definedName name="env_devn_fltr_act">#REF!</definedName>
    <definedName name="env_devn_fltr_act_ytd" localSheetId="9">'[46]Calcs - Act &amp; F''cast'!$C$172:$T$172</definedName>
    <definedName name="env_devn_fltr_act_ytd" localSheetId="10">'[46]Calcs - Act &amp; F''cast'!$C$172:$T$172</definedName>
    <definedName name="env_devn_fltr_act_ytd" localSheetId="11">'[46]Calcs - Act &amp; F''cast'!$C$172:$T$172</definedName>
    <definedName name="env_devn_fltr_act_ytd" localSheetId="8">'[46]Calcs - Act &amp; F''cast'!$C$172:$T$172</definedName>
    <definedName name="env_devn_fltr_act_ytd">#REF!</definedName>
    <definedName name="env_devn_fltr_bud" localSheetId="9">'[46]Inputs - Budget'!$C$172:$T$172</definedName>
    <definedName name="env_devn_fltr_bud" localSheetId="10">'[46]Inputs - Budget'!$C$172:$T$172</definedName>
    <definedName name="env_devn_fltr_bud" localSheetId="11">'[46]Inputs - Budget'!$C$172:$T$172</definedName>
    <definedName name="env_devn_fltr_bud" localSheetId="8">'[46]Inputs - Budget'!$C$172:$T$172</definedName>
    <definedName name="env_devn_fltr_bud">#REF!</definedName>
    <definedName name="env_devn_fltr_bud_ytd" localSheetId="9">'[46]Calcs - Budget'!$C$172:$T$172</definedName>
    <definedName name="env_devn_fltr_bud_ytd" localSheetId="10">'[46]Calcs - Budget'!$C$172:$T$172</definedName>
    <definedName name="env_devn_fltr_bud_ytd" localSheetId="11">'[46]Calcs - Budget'!$C$172:$T$172</definedName>
    <definedName name="env_devn_fltr_bud_ytd" localSheetId="8">'[46]Calcs - Budget'!$C$172:$T$172</definedName>
    <definedName name="env_devn_fltr_bud_ytd">#REF!</definedName>
    <definedName name="env_devn_fltr_hf" localSheetId="9">'[46]Inputs - Hist &amp; Future'!$C$172:$T$172</definedName>
    <definedName name="env_devn_fltr_hf" localSheetId="10">'[46]Inputs - Hist &amp; Future'!$C$172:$T$172</definedName>
    <definedName name="env_devn_fltr_hf" localSheetId="11">'[46]Inputs - Hist &amp; Future'!$C$172:$T$172</definedName>
    <definedName name="env_devn_fltr_hf" localSheetId="8">'[46]Inputs - Hist &amp; Future'!$C$172:$T$172</definedName>
    <definedName name="env_devn_fltr_hf">#REF!</definedName>
    <definedName name="env_devn_mill_act" localSheetId="9">'[46]Inputs - Act &amp; F''cast'!$C$171:$T$171</definedName>
    <definedName name="env_devn_mill_act" localSheetId="10">'[46]Inputs - Act &amp; F''cast'!$C$171:$T$171</definedName>
    <definedName name="env_devn_mill_act" localSheetId="11">'[46]Inputs - Act &amp; F''cast'!$C$171:$T$171</definedName>
    <definedName name="env_devn_mill_act" localSheetId="8">'[46]Inputs - Act &amp; F''cast'!$C$171:$T$171</definedName>
    <definedName name="env_devn_mill_act">#REF!</definedName>
    <definedName name="env_devn_mill_act_ytd" localSheetId="9">'[46]Calcs - Act &amp; F''cast'!$C$171:$T$171</definedName>
    <definedName name="env_devn_mill_act_ytd" localSheetId="10">'[46]Calcs - Act &amp; F''cast'!$C$171:$T$171</definedName>
    <definedName name="env_devn_mill_act_ytd" localSheetId="11">'[46]Calcs - Act &amp; F''cast'!$C$171:$T$171</definedName>
    <definedName name="env_devn_mill_act_ytd" localSheetId="8">'[46]Calcs - Act &amp; F''cast'!$C$171:$T$171</definedName>
    <definedName name="env_devn_mill_act_ytd">#REF!</definedName>
    <definedName name="env_devn_mill_bud" localSheetId="9">'[46]Inputs - Budget'!$C$171:$T$171</definedName>
    <definedName name="env_devn_mill_bud" localSheetId="10">'[46]Inputs - Budget'!$C$171:$T$171</definedName>
    <definedName name="env_devn_mill_bud" localSheetId="11">'[46]Inputs - Budget'!$C$171:$T$171</definedName>
    <definedName name="env_devn_mill_bud" localSheetId="8">'[46]Inputs - Budget'!$C$171:$T$171</definedName>
    <definedName name="env_devn_mill_bud">#REF!</definedName>
    <definedName name="env_devn_mill_bud_ytd" localSheetId="9">'[46]Calcs - Budget'!$C$171:$T$171</definedName>
    <definedName name="env_devn_mill_bud_ytd" localSheetId="10">'[46]Calcs - Budget'!$C$171:$T$171</definedName>
    <definedName name="env_devn_mill_bud_ytd" localSheetId="11">'[46]Calcs - Budget'!$C$171:$T$171</definedName>
    <definedName name="env_devn_mill_bud_ytd" localSheetId="8">'[46]Calcs - Budget'!$C$171:$T$171</definedName>
    <definedName name="env_devn_mill_bud_ytd">#REF!</definedName>
    <definedName name="env_devn_mill_hf" localSheetId="9">'[46]Inputs - Hist &amp; Future'!$C$171:$T$171</definedName>
    <definedName name="env_devn_mill_hf" localSheetId="10">'[46]Inputs - Hist &amp; Future'!$C$171:$T$171</definedName>
    <definedName name="env_devn_mill_hf" localSheetId="11">'[46]Inputs - Hist &amp; Future'!$C$171:$T$171</definedName>
    <definedName name="env_devn_mill_hf" localSheetId="8">'[46]Inputs - Hist &amp; Future'!$C$171:$T$171</definedName>
    <definedName name="env_devn_mill_hf">#REF!</definedName>
    <definedName name="env_devn_mine_act" localSheetId="9">'[46]Inputs - Act &amp; F''cast'!$C$170:$T$170</definedName>
    <definedName name="env_devn_mine_act" localSheetId="10">'[46]Inputs - Act &amp; F''cast'!$C$170:$T$170</definedName>
    <definedName name="env_devn_mine_act" localSheetId="11">'[46]Inputs - Act &amp; F''cast'!$C$170:$T$170</definedName>
    <definedName name="env_devn_mine_act" localSheetId="8">'[46]Inputs - Act &amp; F''cast'!$C$170:$T$170</definedName>
    <definedName name="env_devn_mine_act">#REF!</definedName>
    <definedName name="env_devn_mine_act_ytd" localSheetId="9">'[46]Calcs - Act &amp; F''cast'!$C$170:$T$170</definedName>
    <definedName name="env_devn_mine_act_ytd" localSheetId="10">'[46]Calcs - Act &amp; F''cast'!$C$170:$T$170</definedName>
    <definedName name="env_devn_mine_act_ytd" localSheetId="11">'[46]Calcs - Act &amp; F''cast'!$C$170:$T$170</definedName>
    <definedName name="env_devn_mine_act_ytd" localSheetId="8">'[46]Calcs - Act &amp; F''cast'!$C$170:$T$170</definedName>
    <definedName name="env_devn_mine_act_ytd">#REF!</definedName>
    <definedName name="env_devn_mine_bud" localSheetId="9">'[46]Inputs - Budget'!$C$170:$T$170</definedName>
    <definedName name="env_devn_mine_bud" localSheetId="10">'[46]Inputs - Budget'!$C$170:$T$170</definedName>
    <definedName name="env_devn_mine_bud" localSheetId="11">'[46]Inputs - Budget'!$C$170:$T$170</definedName>
    <definedName name="env_devn_mine_bud" localSheetId="8">'[46]Inputs - Budget'!$C$170:$T$170</definedName>
    <definedName name="env_devn_mine_bud">#REF!</definedName>
    <definedName name="env_devn_mine_bud_ytd" localSheetId="9">'[46]Calcs - Budget'!$C$170:$T$170</definedName>
    <definedName name="env_devn_mine_bud_ytd" localSheetId="10">'[46]Calcs - Budget'!$C$170:$T$170</definedName>
    <definedName name="env_devn_mine_bud_ytd" localSheetId="11">'[46]Calcs - Budget'!$C$170:$T$170</definedName>
    <definedName name="env_devn_mine_bud_ytd" localSheetId="8">'[46]Calcs - Budget'!$C$170:$T$170</definedName>
    <definedName name="env_devn_mine_bud_ytd">#REF!</definedName>
    <definedName name="env_devn_mine_hf" localSheetId="9">'[46]Inputs - Hist &amp; Future'!$C$170:$T$170</definedName>
    <definedName name="env_devn_mine_hf" localSheetId="10">'[46]Inputs - Hist &amp; Future'!$C$170:$T$170</definedName>
    <definedName name="env_devn_mine_hf" localSheetId="11">'[46]Inputs - Hist &amp; Future'!$C$170:$T$170</definedName>
    <definedName name="env_devn_mine_hf" localSheetId="8">'[46]Inputs - Hist &amp; Future'!$C$170:$T$170</definedName>
    <definedName name="env_devn_mine_hf">#REF!</definedName>
    <definedName name="env_devn_os_act" localSheetId="9">'[46]Inputs - Act &amp; F''cast'!$C$175:$T$175</definedName>
    <definedName name="env_devn_os_act" localSheetId="10">'[46]Inputs - Act &amp; F''cast'!$C$175:$T$175</definedName>
    <definedName name="env_devn_os_act" localSheetId="11">'[46]Inputs - Act &amp; F''cast'!$C$175:$T$175</definedName>
    <definedName name="env_devn_os_act" localSheetId="8">'[46]Inputs - Act &amp; F''cast'!$C$175:$T$175</definedName>
    <definedName name="env_devn_os_act">#REF!</definedName>
    <definedName name="env_devn_os_act_ytd" localSheetId="9">'[46]Calcs - Act &amp; F''cast'!$C$175:$T$175</definedName>
    <definedName name="env_devn_os_act_ytd" localSheetId="10">'[46]Calcs - Act &amp; F''cast'!$C$175:$T$175</definedName>
    <definedName name="env_devn_os_act_ytd" localSheetId="11">'[46]Calcs - Act &amp; F''cast'!$C$175:$T$175</definedName>
    <definedName name="env_devn_os_act_ytd" localSheetId="8">'[46]Calcs - Act &amp; F''cast'!$C$175:$T$175</definedName>
    <definedName name="env_devn_os_act_ytd">#REF!</definedName>
    <definedName name="env_devn_os_bud" localSheetId="9">'[46]Inputs - Budget'!$C$175:$T$175</definedName>
    <definedName name="env_devn_os_bud" localSheetId="10">'[46]Inputs - Budget'!$C$175:$T$175</definedName>
    <definedName name="env_devn_os_bud" localSheetId="11">'[46]Inputs - Budget'!$C$175:$T$175</definedName>
    <definedName name="env_devn_os_bud" localSheetId="8">'[46]Inputs - Budget'!$C$175:$T$175</definedName>
    <definedName name="env_devn_os_bud">#REF!</definedName>
    <definedName name="env_devn_os_bud_ytd" localSheetId="9">'[46]Calcs - Budget'!$C$175:$T$175</definedName>
    <definedName name="env_devn_os_bud_ytd" localSheetId="10">'[46]Calcs - Budget'!$C$175:$T$175</definedName>
    <definedName name="env_devn_os_bud_ytd" localSheetId="11">'[46]Calcs - Budget'!$C$175:$T$175</definedName>
    <definedName name="env_devn_os_bud_ytd" localSheetId="8">'[46]Calcs - Budget'!$C$175:$T$175</definedName>
    <definedName name="env_devn_os_bud_ytd">#REF!</definedName>
    <definedName name="env_devn_os_hf" localSheetId="9">'[46]Inputs - Hist &amp; Future'!$C$175:$T$175</definedName>
    <definedName name="env_devn_os_hf" localSheetId="10">'[46]Inputs - Hist &amp; Future'!$C$175:$T$175</definedName>
    <definedName name="env_devn_os_hf" localSheetId="11">'[46]Inputs - Hist &amp; Future'!$C$175:$T$175</definedName>
    <definedName name="env_devn_os_hf" localSheetId="8">'[46]Inputs - Hist &amp; Future'!$C$175:$T$175</definedName>
    <definedName name="env_devn_os_hf">#REF!</definedName>
    <definedName name="env_devn_oth_act" localSheetId="9">'[46]Inputs - Act &amp; F''cast'!$C$177:$T$177</definedName>
    <definedName name="env_devn_oth_act" localSheetId="10">'[46]Inputs - Act &amp; F''cast'!$C$177:$T$177</definedName>
    <definedName name="env_devn_oth_act" localSheetId="11">'[46]Inputs - Act &amp; F''cast'!$C$177:$T$177</definedName>
    <definedName name="env_devn_oth_act" localSheetId="8">'[46]Inputs - Act &amp; F''cast'!$C$177:$T$177</definedName>
    <definedName name="env_devn_oth_act">#REF!</definedName>
    <definedName name="env_devn_oth_act_ytd" localSheetId="9">'[46]Calcs - Act &amp; F''cast'!$C$177:$T$177</definedName>
    <definedName name="env_devn_oth_act_ytd" localSheetId="10">'[46]Calcs - Act &amp; F''cast'!$C$177:$T$177</definedName>
    <definedName name="env_devn_oth_act_ytd" localSheetId="11">'[46]Calcs - Act &amp; F''cast'!$C$177:$T$177</definedName>
    <definedName name="env_devn_oth_act_ytd" localSheetId="8">'[46]Calcs - Act &amp; F''cast'!$C$177:$T$177</definedName>
    <definedName name="env_devn_oth_act_ytd">#REF!</definedName>
    <definedName name="env_devn_oth_bud" localSheetId="9">'[46]Inputs - Budget'!$C$177:$T$177</definedName>
    <definedName name="env_devn_oth_bud" localSheetId="10">'[46]Inputs - Budget'!$C$177:$T$177</definedName>
    <definedName name="env_devn_oth_bud" localSheetId="11">'[46]Inputs - Budget'!$C$177:$T$177</definedName>
    <definedName name="env_devn_oth_bud" localSheetId="8">'[46]Inputs - Budget'!$C$177:$T$177</definedName>
    <definedName name="env_devn_oth_bud">#REF!</definedName>
    <definedName name="env_devn_oth_bud_ytd" localSheetId="9">'[46]Calcs - Budget'!$C$177:$T$177</definedName>
    <definedName name="env_devn_oth_bud_ytd" localSheetId="10">'[46]Calcs - Budget'!$C$177:$T$177</definedName>
    <definedName name="env_devn_oth_bud_ytd" localSheetId="11">'[46]Calcs - Budget'!$C$177:$T$177</definedName>
    <definedName name="env_devn_oth_bud_ytd" localSheetId="8">'[46]Calcs - Budget'!$C$177:$T$177</definedName>
    <definedName name="env_devn_oth_bud_ytd">#REF!</definedName>
    <definedName name="env_devn_oth_hf" localSheetId="9">'[46]Inputs - Hist &amp; Future'!$C$177:$T$177</definedName>
    <definedName name="env_devn_oth_hf" localSheetId="10">'[46]Inputs - Hist &amp; Future'!$C$177:$T$177</definedName>
    <definedName name="env_devn_oth_hf" localSheetId="11">'[46]Inputs - Hist &amp; Future'!$C$177:$T$177</definedName>
    <definedName name="env_devn_oth_hf" localSheetId="8">'[46]Inputs - Hist &amp; Future'!$C$177:$T$177</definedName>
    <definedName name="env_devn_oth_hf">#REF!</definedName>
    <definedName name="env_devn_ox_act" localSheetId="9">'[46]Inputs - Act &amp; F''cast'!$C$176:$T$176</definedName>
    <definedName name="env_devn_ox_act" localSheetId="10">'[46]Inputs - Act &amp; F''cast'!$C$176:$T$176</definedName>
    <definedName name="env_devn_ox_act" localSheetId="11">'[46]Inputs - Act &amp; F''cast'!$C$176:$T$176</definedName>
    <definedName name="env_devn_ox_act" localSheetId="8">'[46]Inputs - Act &amp; F''cast'!$C$176:$T$176</definedName>
    <definedName name="env_devn_ox_act">#REF!</definedName>
    <definedName name="env_devn_ox_act_ytd" localSheetId="9">'[46]Calcs - Act &amp; F''cast'!$C$176:$T$176</definedName>
    <definedName name="env_devn_ox_act_ytd" localSheetId="10">'[46]Calcs - Act &amp; F''cast'!$C$176:$T$176</definedName>
    <definedName name="env_devn_ox_act_ytd" localSheetId="11">'[46]Calcs - Act &amp; F''cast'!$C$176:$T$176</definedName>
    <definedName name="env_devn_ox_act_ytd" localSheetId="8">'[46]Calcs - Act &amp; F''cast'!$C$176:$T$176</definedName>
    <definedName name="env_devn_ox_act_ytd">#REF!</definedName>
    <definedName name="env_devn_ox_bud" localSheetId="9">'[46]Inputs - Budget'!$C$176:$T$176</definedName>
    <definedName name="env_devn_ox_bud" localSheetId="10">'[46]Inputs - Budget'!$C$176:$T$176</definedName>
    <definedName name="env_devn_ox_bud" localSheetId="11">'[46]Inputs - Budget'!$C$176:$T$176</definedName>
    <definedName name="env_devn_ox_bud" localSheetId="8">'[46]Inputs - Budget'!$C$176:$T$176</definedName>
    <definedName name="env_devn_ox_bud">#REF!</definedName>
    <definedName name="env_devn_ox_bud_ytd" localSheetId="9">'[46]Calcs - Budget'!$C$176:$T$176</definedName>
    <definedName name="env_devn_ox_bud_ytd" localSheetId="10">'[46]Calcs - Budget'!$C$176:$T$176</definedName>
    <definedName name="env_devn_ox_bud_ytd" localSheetId="11">'[46]Calcs - Budget'!$C$176:$T$176</definedName>
    <definedName name="env_devn_ox_bud_ytd" localSheetId="8">'[46]Calcs - Budget'!$C$176:$T$176</definedName>
    <definedName name="env_devn_ox_bud_ytd">#REF!</definedName>
    <definedName name="env_devn_ox_hf" localSheetId="9">'[46]Inputs - Hist &amp; Future'!$C$176:$T$176</definedName>
    <definedName name="env_devn_ox_hf" localSheetId="10">'[46]Inputs - Hist &amp; Future'!$C$176:$T$176</definedName>
    <definedName name="env_devn_ox_hf" localSheetId="11">'[46]Inputs - Hist &amp; Future'!$C$176:$T$176</definedName>
    <definedName name="env_devn_ox_hf" localSheetId="8">'[46]Inputs - Hist &amp; Future'!$C$176:$T$176</definedName>
    <definedName name="env_devn_ox_hf">#REF!</definedName>
    <definedName name="env_devn_prt_act" localSheetId="9">'[46]Inputs - Act &amp; F''cast'!$C$173:$T$173</definedName>
    <definedName name="env_devn_prt_act" localSheetId="10">'[46]Inputs - Act &amp; F''cast'!$C$173:$T$173</definedName>
    <definedName name="env_devn_prt_act" localSheetId="11">'[46]Inputs - Act &amp; F''cast'!$C$173:$T$173</definedName>
    <definedName name="env_devn_prt_act" localSheetId="8">'[46]Inputs - Act &amp; F''cast'!$C$173:$T$173</definedName>
    <definedName name="env_devn_prt_act">#REF!</definedName>
    <definedName name="env_devn_prt_act_ytd" localSheetId="9">'[46]Calcs - Act &amp; F''cast'!$C$173:$T$173</definedName>
    <definedName name="env_devn_prt_act_ytd" localSheetId="10">'[46]Calcs - Act &amp; F''cast'!$C$173:$T$173</definedName>
    <definedName name="env_devn_prt_act_ytd" localSheetId="11">'[46]Calcs - Act &amp; F''cast'!$C$173:$T$173</definedName>
    <definedName name="env_devn_prt_act_ytd" localSheetId="8">'[46]Calcs - Act &amp; F''cast'!$C$173:$T$173</definedName>
    <definedName name="env_devn_prt_act_ytd">#REF!</definedName>
    <definedName name="env_devn_prt_bud" localSheetId="9">'[46]Inputs - Budget'!$C$173:$T$173</definedName>
    <definedName name="env_devn_prt_bud" localSheetId="10">'[46]Inputs - Budget'!$C$173:$T$173</definedName>
    <definedName name="env_devn_prt_bud" localSheetId="11">'[46]Inputs - Budget'!$C$173:$T$173</definedName>
    <definedName name="env_devn_prt_bud" localSheetId="8">'[46]Inputs - Budget'!$C$173:$T$173</definedName>
    <definedName name="env_devn_prt_bud">#REF!</definedName>
    <definedName name="env_devn_prt_bud_ytd" localSheetId="9">'[46]Calcs - Budget'!$C$173:$T$173</definedName>
    <definedName name="env_devn_prt_bud_ytd" localSheetId="10">'[46]Calcs - Budget'!$C$173:$T$173</definedName>
    <definedName name="env_devn_prt_bud_ytd" localSheetId="11">'[46]Calcs - Budget'!$C$173:$T$173</definedName>
    <definedName name="env_devn_prt_bud_ytd" localSheetId="8">'[46]Calcs - Budget'!$C$173:$T$173</definedName>
    <definedName name="env_devn_prt_bud_ytd">#REF!</definedName>
    <definedName name="env_devn_prt_hf" localSheetId="9">'[46]Inputs - Hist &amp; Future'!$C$173:$T$173</definedName>
    <definedName name="env_devn_prt_hf" localSheetId="10">'[46]Inputs - Hist &amp; Future'!$C$173:$T$173</definedName>
    <definedName name="env_devn_prt_hf" localSheetId="11">'[46]Inputs - Hist &amp; Future'!$C$173:$T$173</definedName>
    <definedName name="env_devn_prt_hf" localSheetId="8">'[46]Inputs - Hist &amp; Future'!$C$173:$T$173</definedName>
    <definedName name="env_devn_prt_hf">#REF!</definedName>
    <definedName name="env_disch_col_act" localSheetId="9">'[46]Inputs - Act &amp; F''cast'!$C$180:$T$180</definedName>
    <definedName name="env_disch_col_act" localSheetId="10">'[46]Inputs - Act &amp; F''cast'!$C$180:$T$180</definedName>
    <definedName name="env_disch_col_act" localSheetId="11">'[46]Inputs - Act &amp; F''cast'!$C$180:$T$180</definedName>
    <definedName name="env_disch_col_act" localSheetId="8">'[46]Inputs - Act &amp; F''cast'!$C$180:$T$180</definedName>
    <definedName name="env_disch_col_act">#REF!</definedName>
    <definedName name="env_disch_col_act_ytd" localSheetId="9">'[46]Calcs - Act &amp; F''cast'!$C$180:$T$180</definedName>
    <definedName name="env_disch_col_act_ytd" localSheetId="10">'[46]Calcs - Act &amp; F''cast'!$C$180:$T$180</definedName>
    <definedName name="env_disch_col_act_ytd" localSheetId="11">'[46]Calcs - Act &amp; F''cast'!$C$180:$T$180</definedName>
    <definedName name="env_disch_col_act_ytd" localSheetId="8">'[46]Calcs - Act &amp; F''cast'!$C$180:$T$180</definedName>
    <definedName name="env_disch_col_act_ytd">#REF!</definedName>
    <definedName name="env_disch_col_bud" localSheetId="9">'[46]Inputs - Budget'!$C$180:$T$180</definedName>
    <definedName name="env_disch_col_bud" localSheetId="10">'[46]Inputs - Budget'!$C$180:$T$180</definedName>
    <definedName name="env_disch_col_bud" localSheetId="11">'[46]Inputs - Budget'!$C$180:$T$180</definedName>
    <definedName name="env_disch_col_bud" localSheetId="8">'[46]Inputs - Budget'!$C$180:$T$180</definedName>
    <definedName name="env_disch_col_bud">#REF!</definedName>
    <definedName name="env_disch_col_bud_ytd" localSheetId="9">'[46]Calcs - Budget'!$C$180:$T$180</definedName>
    <definedName name="env_disch_col_bud_ytd" localSheetId="10">'[46]Calcs - Budget'!$C$180:$T$180</definedName>
    <definedName name="env_disch_col_bud_ytd" localSheetId="11">'[46]Calcs - Budget'!$C$180:$T$180</definedName>
    <definedName name="env_disch_col_bud_ytd" localSheetId="8">'[46]Calcs - Budget'!$C$180:$T$180</definedName>
    <definedName name="env_disch_col_bud_ytd">#REF!</definedName>
    <definedName name="env_disch_col_hf" localSheetId="9">'[46]Inputs - Hist &amp; Future'!$C$180:$T$180</definedName>
    <definedName name="env_disch_col_hf" localSheetId="10">'[46]Inputs - Hist &amp; Future'!$C$180:$T$180</definedName>
    <definedName name="env_disch_col_hf" localSheetId="11">'[46]Inputs - Hist &amp; Future'!$C$180:$T$180</definedName>
    <definedName name="env_disch_col_hf" localSheetId="8">'[46]Inputs - Hist &amp; Future'!$C$180:$T$180</definedName>
    <definedName name="env_disch_col_hf">#REF!</definedName>
    <definedName name="env_dust_vsl_act" localSheetId="9">'[46]Inputs - Act &amp; F''cast'!$C$179:$T$179</definedName>
    <definedName name="env_dust_vsl_act" localSheetId="10">'[46]Inputs - Act &amp; F''cast'!$C$179:$T$179</definedName>
    <definedName name="env_dust_vsl_act" localSheetId="11">'[46]Inputs - Act &amp; F''cast'!$C$179:$T$179</definedName>
    <definedName name="env_dust_vsl_act" localSheetId="8">'[46]Inputs - Act &amp; F''cast'!$C$179:$T$179</definedName>
    <definedName name="env_dust_vsl_act">#REF!</definedName>
    <definedName name="env_dust_vsl_act_ytd" localSheetId="9">'[46]Calcs - Act &amp; F''cast'!$C$179:$T$179</definedName>
    <definedName name="env_dust_vsl_act_ytd" localSheetId="10">'[46]Calcs - Act &amp; F''cast'!$C$179:$T$179</definedName>
    <definedName name="env_dust_vsl_act_ytd" localSheetId="11">'[46]Calcs - Act &amp; F''cast'!$C$179:$T$179</definedName>
    <definedName name="env_dust_vsl_act_ytd" localSheetId="8">'[46]Calcs - Act &amp; F''cast'!$C$179:$T$179</definedName>
    <definedName name="env_dust_vsl_act_ytd">#REF!</definedName>
    <definedName name="env_dust_vsl_bud" localSheetId="9">'[46]Inputs - Budget'!$C$179:$T$179</definedName>
    <definedName name="env_dust_vsl_bud" localSheetId="10">'[46]Inputs - Budget'!$C$179:$T$179</definedName>
    <definedName name="env_dust_vsl_bud" localSheetId="11">'[46]Inputs - Budget'!$C$179:$T$179</definedName>
    <definedName name="env_dust_vsl_bud" localSheetId="8">'[46]Inputs - Budget'!$C$179:$T$179</definedName>
    <definedName name="env_dust_vsl_bud">#REF!</definedName>
    <definedName name="env_dust_vsl_bud_ytd" localSheetId="9">'[46]Calcs - Budget'!$C$179:$T$179</definedName>
    <definedName name="env_dust_vsl_bud_ytd" localSheetId="10">'[46]Calcs - Budget'!$C$179:$T$179</definedName>
    <definedName name="env_dust_vsl_bud_ytd" localSheetId="11">'[46]Calcs - Budget'!$C$179:$T$179</definedName>
    <definedName name="env_dust_vsl_bud_ytd" localSheetId="8">'[46]Calcs - Budget'!$C$179:$T$179</definedName>
    <definedName name="env_dust_vsl_bud_ytd">#REF!</definedName>
    <definedName name="env_dust_vsl_hf" localSheetId="9">'[46]Inputs - Hist &amp; Future'!$C$179:$T$179</definedName>
    <definedName name="env_dust_vsl_hf" localSheetId="10">'[46]Inputs - Hist &amp; Future'!$C$179:$T$179</definedName>
    <definedName name="env_dust_vsl_hf" localSheetId="11">'[46]Inputs - Hist &amp; Future'!$C$179:$T$179</definedName>
    <definedName name="env_dust_vsl_hf" localSheetId="8">'[46]Inputs - Hist &amp; Future'!$C$179:$T$179</definedName>
    <definedName name="env_dust_vsl_hf">#REF!</definedName>
    <definedName name="env_ems_act" localSheetId="9">'[46]Inputs - Act &amp; F''cast'!$C$154:$T$154</definedName>
    <definedName name="env_ems_act" localSheetId="10">'[46]Inputs - Act &amp; F''cast'!$C$154:$T$154</definedName>
    <definedName name="env_ems_act" localSheetId="11">'[46]Inputs - Act &amp; F''cast'!$C$154:$T$154</definedName>
    <definedName name="env_ems_act" localSheetId="8">'[46]Inputs - Act &amp; F''cast'!$C$154:$T$154</definedName>
    <definedName name="env_ems_act">#REF!</definedName>
    <definedName name="env_ems_bud" localSheetId="9">'[46]Inputs - Budget'!$C$154:$T$154</definedName>
    <definedName name="env_ems_bud" localSheetId="10">'[46]Inputs - Budget'!$C$154:$T$154</definedName>
    <definedName name="env_ems_bud" localSheetId="11">'[46]Inputs - Budget'!$C$154:$T$154</definedName>
    <definedName name="env_ems_bud" localSheetId="8">'[46]Inputs - Budget'!$C$154:$T$154</definedName>
    <definedName name="env_ems_bud">#REF!</definedName>
    <definedName name="env_ems_hf" localSheetId="9">'[46]Inputs - Hist &amp; Future'!$C$154:$T$154</definedName>
    <definedName name="env_ems_hf" localSheetId="10">'[46]Inputs - Hist &amp; Future'!$C$154:$T$154</definedName>
    <definedName name="env_ems_hf" localSheetId="11">'[46]Inputs - Hist &amp; Future'!$C$154:$T$154</definedName>
    <definedName name="env_ems_hf" localSheetId="8">'[46]Inputs - Hist &amp; Future'!$C$154:$T$154</definedName>
    <definedName name="env_ems_hf">#REF!</definedName>
    <definedName name="env_iso_col_act" localSheetId="9">'[46]Inputs - Act &amp; F''cast'!$C$159:$T$159</definedName>
    <definedName name="env_iso_col_act" localSheetId="10">'[46]Inputs - Act &amp; F''cast'!$C$159:$T$159</definedName>
    <definedName name="env_iso_col_act" localSheetId="11">'[46]Inputs - Act &amp; F''cast'!$C$159:$T$159</definedName>
    <definedName name="env_iso_col_act" localSheetId="8">'[46]Inputs - Act &amp; F''cast'!$C$159:$T$159</definedName>
    <definedName name="env_iso_col_act">#REF!</definedName>
    <definedName name="env_iso_col_bud" localSheetId="9">'[46]Inputs - Budget'!$C$159:$T$159</definedName>
    <definedName name="env_iso_col_bud" localSheetId="10">'[46]Inputs - Budget'!$C$159:$T$159</definedName>
    <definedName name="env_iso_col_bud" localSheetId="11">'[46]Inputs - Budget'!$C$159:$T$159</definedName>
    <definedName name="env_iso_col_bud" localSheetId="8">'[46]Inputs - Budget'!$C$159:$T$159</definedName>
    <definedName name="env_iso_col_bud">#REF!</definedName>
    <definedName name="env_iso_col_hf" localSheetId="9">'[46]Inputs - Hist &amp; Future'!$C$159:$T$159</definedName>
    <definedName name="env_iso_col_hf" localSheetId="10">'[46]Inputs - Hist &amp; Future'!$C$159:$T$159</definedName>
    <definedName name="env_iso_col_hf" localSheetId="11">'[46]Inputs - Hist &amp; Future'!$C$159:$T$159</definedName>
    <definedName name="env_iso_col_hf" localSheetId="8">'[46]Inputs - Hist &amp; Future'!$C$159:$T$159</definedName>
    <definedName name="env_iso_col_hf">#REF!</definedName>
    <definedName name="env_iso_mill_act" localSheetId="9">'[46]Inputs - Act &amp; F''cast'!$C$157:$T$157</definedName>
    <definedName name="env_iso_mill_act" localSheetId="10">'[46]Inputs - Act &amp; F''cast'!$C$157:$T$157</definedName>
    <definedName name="env_iso_mill_act" localSheetId="11">'[46]Inputs - Act &amp; F''cast'!$C$157:$T$157</definedName>
    <definedName name="env_iso_mill_act" localSheetId="8">'[46]Inputs - Act &amp; F''cast'!$C$157:$T$157</definedName>
    <definedName name="env_iso_mill_act">#REF!</definedName>
    <definedName name="env_iso_mill_bud" localSheetId="9">'[46]Inputs - Budget'!$C$157:$T$157</definedName>
    <definedName name="env_iso_mill_bud" localSheetId="10">'[46]Inputs - Budget'!$C$157:$T$157</definedName>
    <definedName name="env_iso_mill_bud" localSheetId="11">'[46]Inputs - Budget'!$C$157:$T$157</definedName>
    <definedName name="env_iso_mill_bud" localSheetId="8">'[46]Inputs - Budget'!$C$157:$T$157</definedName>
    <definedName name="env_iso_mill_bud">#REF!</definedName>
    <definedName name="env_iso_mill_hf" localSheetId="9">'[46]Inputs - Hist &amp; Future'!$C$157:$T$157</definedName>
    <definedName name="env_iso_mill_hf" localSheetId="10">'[46]Inputs - Hist &amp; Future'!$C$157:$T$157</definedName>
    <definedName name="env_iso_mill_hf" localSheetId="11">'[46]Inputs - Hist &amp; Future'!$C$157:$T$157</definedName>
    <definedName name="env_iso_mill_hf" localSheetId="8">'[46]Inputs - Hist &amp; Future'!$C$157:$T$157</definedName>
    <definedName name="env_iso_mill_hf">#REF!</definedName>
    <definedName name="env_iso_mine_act" localSheetId="9">'[46]Inputs - Act &amp; F''cast'!$C$156:$T$156</definedName>
    <definedName name="env_iso_mine_act" localSheetId="10">'[46]Inputs - Act &amp; F''cast'!$C$156:$T$156</definedName>
    <definedName name="env_iso_mine_act" localSheetId="11">'[46]Inputs - Act &amp; F''cast'!$C$156:$T$156</definedName>
    <definedName name="env_iso_mine_act" localSheetId="8">'[46]Inputs - Act &amp; F''cast'!$C$156:$T$156</definedName>
    <definedName name="env_iso_mine_act">#REF!</definedName>
    <definedName name="env_iso_mine_bud" localSheetId="9">'[46]Inputs - Budget'!$C$156:$T$156</definedName>
    <definedName name="env_iso_mine_bud" localSheetId="10">'[46]Inputs - Budget'!$C$156:$T$156</definedName>
    <definedName name="env_iso_mine_bud" localSheetId="11">'[46]Inputs - Budget'!$C$156:$T$156</definedName>
    <definedName name="env_iso_mine_bud" localSheetId="8">'[46]Inputs - Budget'!$C$156:$T$156</definedName>
    <definedName name="env_iso_mine_bud">#REF!</definedName>
    <definedName name="env_iso_mine_hf" localSheetId="9">'[46]Inputs - Hist &amp; Future'!$C$156:$T$156</definedName>
    <definedName name="env_iso_mine_hf" localSheetId="10">'[46]Inputs - Hist &amp; Future'!$C$156:$T$156</definedName>
    <definedName name="env_iso_mine_hf" localSheetId="11">'[46]Inputs - Hist &amp; Future'!$C$156:$T$156</definedName>
    <definedName name="env_iso_mine_hf" localSheetId="8">'[46]Inputs - Hist &amp; Future'!$C$156:$T$156</definedName>
    <definedName name="env_iso_mine_hf">#REF!</definedName>
    <definedName name="env_iso_oxide_act" localSheetId="9">'[46]Inputs - Act &amp; F''cast'!$C$158:$T$158</definedName>
    <definedName name="env_iso_oxide_act" localSheetId="10">'[46]Inputs - Act &amp; F''cast'!$C$158:$T$158</definedName>
    <definedName name="env_iso_oxide_act" localSheetId="11">'[46]Inputs - Act &amp; F''cast'!$C$158:$T$158</definedName>
    <definedName name="env_iso_oxide_act" localSheetId="8">'[46]Inputs - Act &amp; F''cast'!$C$158:$T$158</definedName>
    <definedName name="env_iso_oxide_act">#REF!</definedName>
    <definedName name="env_iso_oxide_bud" localSheetId="9">'[46]Inputs - Budget'!$C$158:$T$158</definedName>
    <definedName name="env_iso_oxide_bud" localSheetId="10">'[46]Inputs - Budget'!$C$158:$T$158</definedName>
    <definedName name="env_iso_oxide_bud" localSheetId="11">'[46]Inputs - Budget'!$C$158:$T$158</definedName>
    <definedName name="env_iso_oxide_bud" localSheetId="8">'[46]Inputs - Budget'!$C$158:$T$158</definedName>
    <definedName name="env_iso_oxide_bud">#REF!</definedName>
    <definedName name="env_iso_oxide_hf" localSheetId="9">'[46]Inputs - Hist &amp; Future'!$C$158:$T$158</definedName>
    <definedName name="env_iso_oxide_hf" localSheetId="10">'[46]Inputs - Hist &amp; Future'!$C$158:$T$158</definedName>
    <definedName name="env_iso_oxide_hf" localSheetId="11">'[46]Inputs - Hist &amp; Future'!$C$158:$T$158</definedName>
    <definedName name="env_iso_oxide_hf" localSheetId="8">'[46]Inputs - Hist &amp; Future'!$C$158:$T$158</definedName>
    <definedName name="env_iso_oxide_hf">#REF!</definedName>
    <definedName name="env_lvl3_eng_act" localSheetId="9">'[46]Inputs - Act &amp; F''cast'!$C$165:$T$165</definedName>
    <definedName name="env_lvl3_eng_act" localSheetId="10">'[46]Inputs - Act &amp; F''cast'!$C$165:$T$165</definedName>
    <definedName name="env_lvl3_eng_act" localSheetId="11">'[46]Inputs - Act &amp; F''cast'!$C$165:$T$165</definedName>
    <definedName name="env_lvl3_eng_act" localSheetId="8">'[46]Inputs - Act &amp; F''cast'!$C$165:$T$165</definedName>
    <definedName name="env_lvl3_eng_act">#REF!</definedName>
    <definedName name="env_lvl3_eng_act_ytd" localSheetId="9">'[46]Calcs - Act &amp; F''cast'!$C$165:$T$165</definedName>
    <definedName name="env_lvl3_eng_act_ytd" localSheetId="10">'[46]Calcs - Act &amp; F''cast'!$C$165:$T$165</definedName>
    <definedName name="env_lvl3_eng_act_ytd" localSheetId="11">'[46]Calcs - Act &amp; F''cast'!$C$165:$T$165</definedName>
    <definedName name="env_lvl3_eng_act_ytd" localSheetId="8">'[46]Calcs - Act &amp; F''cast'!$C$165:$T$165</definedName>
    <definedName name="env_lvl3_eng_act_ytd">#REF!</definedName>
    <definedName name="env_lvl3_eng_bud" localSheetId="9">'[46]Inputs - Budget'!$C$165:$T$165</definedName>
    <definedName name="env_lvl3_eng_bud" localSheetId="10">'[46]Inputs - Budget'!$C$165:$T$165</definedName>
    <definedName name="env_lvl3_eng_bud" localSheetId="11">'[46]Inputs - Budget'!$C$165:$T$165</definedName>
    <definedName name="env_lvl3_eng_bud" localSheetId="8">'[46]Inputs - Budget'!$C$165:$T$165</definedName>
    <definedName name="env_lvl3_eng_bud">#REF!</definedName>
    <definedName name="env_lvl3_eng_bud_ytd" localSheetId="9">'[46]Calcs - Budget'!$C$165:$T$165</definedName>
    <definedName name="env_lvl3_eng_bud_ytd" localSheetId="10">'[46]Calcs - Budget'!$C$165:$T$165</definedName>
    <definedName name="env_lvl3_eng_bud_ytd" localSheetId="11">'[46]Calcs - Budget'!$C$165:$T$165</definedName>
    <definedName name="env_lvl3_eng_bud_ytd" localSheetId="8">'[46]Calcs - Budget'!$C$165:$T$165</definedName>
    <definedName name="env_lvl3_eng_bud_ytd">#REF!</definedName>
    <definedName name="env_lvl3_eng_hf" localSheetId="9">'[46]Inputs - Hist &amp; Future'!$C$165:$T$165</definedName>
    <definedName name="env_lvl3_eng_hf" localSheetId="10">'[46]Inputs - Hist &amp; Future'!$C$165:$T$165</definedName>
    <definedName name="env_lvl3_eng_hf" localSheetId="11">'[46]Inputs - Hist &amp; Future'!$C$165:$T$165</definedName>
    <definedName name="env_lvl3_eng_hf" localSheetId="8">'[46]Inputs - Hist &amp; Future'!$C$165:$T$165</definedName>
    <definedName name="env_lvl3_eng_hf">#REF!</definedName>
    <definedName name="env_lvl3_fltr_act" localSheetId="9">'[46]Inputs - Act &amp; F''cast'!$C$163:$T$163</definedName>
    <definedName name="env_lvl3_fltr_act" localSheetId="10">'[46]Inputs - Act &amp; F''cast'!$C$163:$T$163</definedName>
    <definedName name="env_lvl3_fltr_act" localSheetId="11">'[46]Inputs - Act &amp; F''cast'!$C$163:$T$163</definedName>
    <definedName name="env_lvl3_fltr_act" localSheetId="8">'[46]Inputs - Act &amp; F''cast'!$C$163:$T$163</definedName>
    <definedName name="env_lvl3_fltr_act">#REF!</definedName>
    <definedName name="env_lvl3_fltr_act_ytd" localSheetId="9">'[46]Calcs - Act &amp; F''cast'!$C$163:$T$163</definedName>
    <definedName name="env_lvl3_fltr_act_ytd" localSheetId="10">'[46]Calcs - Act &amp; F''cast'!$C$163:$T$163</definedName>
    <definedName name="env_lvl3_fltr_act_ytd" localSheetId="11">'[46]Calcs - Act &amp; F''cast'!$C$163:$T$163</definedName>
    <definedName name="env_lvl3_fltr_act_ytd" localSheetId="8">'[46]Calcs - Act &amp; F''cast'!$C$163:$T$163</definedName>
    <definedName name="env_lvl3_fltr_act_ytd">#REF!</definedName>
    <definedName name="env_lvl3_fltr_bud" localSheetId="9">'[46]Inputs - Budget'!$C$163:$T$163</definedName>
    <definedName name="env_lvl3_fltr_bud" localSheetId="10">'[46]Inputs - Budget'!$C$163:$T$163</definedName>
    <definedName name="env_lvl3_fltr_bud" localSheetId="11">'[46]Inputs - Budget'!$C$163:$T$163</definedName>
    <definedName name="env_lvl3_fltr_bud" localSheetId="8">'[46]Inputs - Budget'!$C$163:$T$163</definedName>
    <definedName name="env_lvl3_fltr_bud">#REF!</definedName>
    <definedName name="env_lvl3_fltr_bud_ytd" localSheetId="9">'[46]Calcs - Budget'!$C$163:$T$163</definedName>
    <definedName name="env_lvl3_fltr_bud_ytd" localSheetId="10">'[46]Calcs - Budget'!$C$163:$T$163</definedName>
    <definedName name="env_lvl3_fltr_bud_ytd" localSheetId="11">'[46]Calcs - Budget'!$C$163:$T$163</definedName>
    <definedName name="env_lvl3_fltr_bud_ytd" localSheetId="8">'[46]Calcs - Budget'!$C$163:$T$163</definedName>
    <definedName name="env_lvl3_fltr_bud_ytd">#REF!</definedName>
    <definedName name="env_lvl3_fltr_hf" localSheetId="9">'[46]Inputs - Hist &amp; Future'!$C$163:$T$163</definedName>
    <definedName name="env_lvl3_fltr_hf" localSheetId="10">'[46]Inputs - Hist &amp; Future'!$C$163:$T$163</definedName>
    <definedName name="env_lvl3_fltr_hf" localSheetId="11">'[46]Inputs - Hist &amp; Future'!$C$163:$T$163</definedName>
    <definedName name="env_lvl3_fltr_hf" localSheetId="8">'[46]Inputs - Hist &amp; Future'!$C$163:$T$163</definedName>
    <definedName name="env_lvl3_fltr_hf">#REF!</definedName>
    <definedName name="env_lvl3_mill_act" localSheetId="9">'[46]Inputs - Act &amp; F''cast'!$C$162:$T$162</definedName>
    <definedName name="env_lvl3_mill_act" localSheetId="10">'[46]Inputs - Act &amp; F''cast'!$C$162:$T$162</definedName>
    <definedName name="env_lvl3_mill_act" localSheetId="11">'[46]Inputs - Act &amp; F''cast'!$C$162:$T$162</definedName>
    <definedName name="env_lvl3_mill_act" localSheetId="8">'[46]Inputs - Act &amp; F''cast'!$C$162:$T$162</definedName>
    <definedName name="env_lvl3_mill_act">#REF!</definedName>
    <definedName name="env_lvl3_mill_act_ytd" localSheetId="9">'[46]Calcs - Act &amp; F''cast'!$C$162:$T$162</definedName>
    <definedName name="env_lvl3_mill_act_ytd" localSheetId="10">'[46]Calcs - Act &amp; F''cast'!$C$162:$T$162</definedName>
    <definedName name="env_lvl3_mill_act_ytd" localSheetId="11">'[46]Calcs - Act &amp; F''cast'!$C$162:$T$162</definedName>
    <definedName name="env_lvl3_mill_act_ytd" localSheetId="8">'[46]Calcs - Act &amp; F''cast'!$C$162:$T$162</definedName>
    <definedName name="env_lvl3_mill_act_ytd">#REF!</definedName>
    <definedName name="env_lvl3_mill_bud" localSheetId="9">'[46]Inputs - Budget'!$C$162:$T$162</definedName>
    <definedName name="env_lvl3_mill_bud" localSheetId="10">'[46]Inputs - Budget'!$C$162:$T$162</definedName>
    <definedName name="env_lvl3_mill_bud" localSheetId="11">'[46]Inputs - Budget'!$C$162:$T$162</definedName>
    <definedName name="env_lvl3_mill_bud" localSheetId="8">'[46]Inputs - Budget'!$C$162:$T$162</definedName>
    <definedName name="env_lvl3_mill_bud">#REF!</definedName>
    <definedName name="env_lvl3_mill_bud_ytd" localSheetId="9">'[46]Calcs - Budget'!$C$162:$T$162</definedName>
    <definedName name="env_lvl3_mill_bud_ytd" localSheetId="10">'[46]Calcs - Budget'!$C$162:$T$162</definedName>
    <definedName name="env_lvl3_mill_bud_ytd" localSheetId="11">'[46]Calcs - Budget'!$C$162:$T$162</definedName>
    <definedName name="env_lvl3_mill_bud_ytd" localSheetId="8">'[46]Calcs - Budget'!$C$162:$T$162</definedName>
    <definedName name="env_lvl3_mill_bud_ytd">#REF!</definedName>
    <definedName name="env_lvl3_mill_hf" localSheetId="9">'[46]Inputs - Hist &amp; Future'!$C$162:$T$162</definedName>
    <definedName name="env_lvl3_mill_hf" localSheetId="10">'[46]Inputs - Hist &amp; Future'!$C$162:$T$162</definedName>
    <definedName name="env_lvl3_mill_hf" localSheetId="11">'[46]Inputs - Hist &amp; Future'!$C$162:$T$162</definedName>
    <definedName name="env_lvl3_mill_hf" localSheetId="8">'[46]Inputs - Hist &amp; Future'!$C$162:$T$162</definedName>
    <definedName name="env_lvl3_mill_hf">#REF!</definedName>
    <definedName name="env_lvl3_mine_act" localSheetId="9">'[46]Inputs - Act &amp; F''cast'!$C$161:$T$161</definedName>
    <definedName name="env_lvl3_mine_act" localSheetId="10">'[46]Inputs - Act &amp; F''cast'!$C$161:$T$161</definedName>
    <definedName name="env_lvl3_mine_act" localSheetId="11">'[46]Inputs - Act &amp; F''cast'!$C$161:$T$161</definedName>
    <definedName name="env_lvl3_mine_act" localSheetId="8">'[46]Inputs - Act &amp; F''cast'!$C$161:$T$161</definedName>
    <definedName name="env_lvl3_mine_act">#REF!</definedName>
    <definedName name="env_lvl3_mine_act_ytd" localSheetId="9">'[46]Calcs - Act &amp; F''cast'!$C$161:$T$161</definedName>
    <definedName name="env_lvl3_mine_act_ytd" localSheetId="10">'[46]Calcs - Act &amp; F''cast'!$C$161:$T$161</definedName>
    <definedName name="env_lvl3_mine_act_ytd" localSheetId="11">'[46]Calcs - Act &amp; F''cast'!$C$161:$T$161</definedName>
    <definedName name="env_lvl3_mine_act_ytd" localSheetId="8">'[46]Calcs - Act &amp; F''cast'!$C$161:$T$161</definedName>
    <definedName name="env_lvl3_mine_act_ytd">#REF!</definedName>
    <definedName name="env_lvl3_mine_bud" localSheetId="9">'[46]Inputs - Budget'!$C$161:$T$161</definedName>
    <definedName name="env_lvl3_mine_bud" localSheetId="10">'[46]Inputs - Budget'!$C$161:$T$161</definedName>
    <definedName name="env_lvl3_mine_bud" localSheetId="11">'[46]Inputs - Budget'!$C$161:$T$161</definedName>
    <definedName name="env_lvl3_mine_bud" localSheetId="8">'[46]Inputs - Budget'!$C$161:$T$161</definedName>
    <definedName name="env_lvl3_mine_bud">#REF!</definedName>
    <definedName name="env_lvl3_mine_bud_ytd" localSheetId="9">'[46]Calcs - Budget'!$C$161:$T$161</definedName>
    <definedName name="env_lvl3_mine_bud_ytd" localSheetId="10">'[46]Calcs - Budget'!$C$161:$T$161</definedName>
    <definedName name="env_lvl3_mine_bud_ytd" localSheetId="11">'[46]Calcs - Budget'!$C$161:$T$161</definedName>
    <definedName name="env_lvl3_mine_bud_ytd" localSheetId="8">'[46]Calcs - Budget'!$C$161:$T$161</definedName>
    <definedName name="env_lvl3_mine_bud_ytd">#REF!</definedName>
    <definedName name="env_lvl3_mine_hf" localSheetId="9">'[46]Inputs - Hist &amp; Future'!$C$161:$T$161</definedName>
    <definedName name="env_lvl3_mine_hf" localSheetId="10">'[46]Inputs - Hist &amp; Future'!$C$161:$T$161</definedName>
    <definedName name="env_lvl3_mine_hf" localSheetId="11">'[46]Inputs - Hist &amp; Future'!$C$161:$T$161</definedName>
    <definedName name="env_lvl3_mine_hf" localSheetId="8">'[46]Inputs - Hist &amp; Future'!$C$161:$T$161</definedName>
    <definedName name="env_lvl3_mine_hf">#REF!</definedName>
    <definedName name="env_lvl3_os_act" localSheetId="9">'[46]Inputs - Act &amp; F''cast'!$C$166:$T$166</definedName>
    <definedName name="env_lvl3_os_act" localSheetId="10">'[46]Inputs - Act &amp; F''cast'!$C$166:$T$166</definedName>
    <definedName name="env_lvl3_os_act" localSheetId="11">'[46]Inputs - Act &amp; F''cast'!$C$166:$T$166</definedName>
    <definedName name="env_lvl3_os_act" localSheetId="8">'[46]Inputs - Act &amp; F''cast'!$C$166:$T$166</definedName>
    <definedName name="env_lvl3_os_act">#REF!</definedName>
    <definedName name="env_lvl3_os_act_ytd" localSheetId="9">'[46]Calcs - Act &amp; F''cast'!$C$166:$T$166</definedName>
    <definedName name="env_lvl3_os_act_ytd" localSheetId="10">'[46]Calcs - Act &amp; F''cast'!$C$166:$T$166</definedName>
    <definedName name="env_lvl3_os_act_ytd" localSheetId="11">'[46]Calcs - Act &amp; F''cast'!$C$166:$T$166</definedName>
    <definedName name="env_lvl3_os_act_ytd" localSheetId="8">'[46]Calcs - Act &amp; F''cast'!$C$166:$T$166</definedName>
    <definedName name="env_lvl3_os_act_ytd">#REF!</definedName>
    <definedName name="env_lvl3_os_bud" localSheetId="9">'[46]Inputs - Budget'!$C$166:$T$166</definedName>
    <definedName name="env_lvl3_os_bud" localSheetId="10">'[46]Inputs - Budget'!$C$166:$T$166</definedName>
    <definedName name="env_lvl3_os_bud" localSheetId="11">'[46]Inputs - Budget'!$C$166:$T$166</definedName>
    <definedName name="env_lvl3_os_bud" localSheetId="8">'[46]Inputs - Budget'!$C$166:$T$166</definedName>
    <definedName name="env_lvl3_os_bud">#REF!</definedName>
    <definedName name="env_lvl3_os_bud_ytd" localSheetId="9">'[46]Calcs - Budget'!$C$166:$T$166</definedName>
    <definedName name="env_lvl3_os_bud_ytd" localSheetId="10">'[46]Calcs - Budget'!$C$166:$T$166</definedName>
    <definedName name="env_lvl3_os_bud_ytd" localSheetId="11">'[46]Calcs - Budget'!$C$166:$T$166</definedName>
    <definedName name="env_lvl3_os_bud_ytd" localSheetId="8">'[46]Calcs - Budget'!$C$166:$T$166</definedName>
    <definedName name="env_lvl3_os_bud_ytd">#REF!</definedName>
    <definedName name="env_lvl3_os_hf" localSheetId="9">'[46]Inputs - Hist &amp; Future'!$C$166:$T$166</definedName>
    <definedName name="env_lvl3_os_hf" localSheetId="10">'[46]Inputs - Hist &amp; Future'!$C$166:$T$166</definedName>
    <definedName name="env_lvl3_os_hf" localSheetId="11">'[46]Inputs - Hist &amp; Future'!$C$166:$T$166</definedName>
    <definedName name="env_lvl3_os_hf" localSheetId="8">'[46]Inputs - Hist &amp; Future'!$C$166:$T$166</definedName>
    <definedName name="env_lvl3_os_hf">#REF!</definedName>
    <definedName name="env_lvl3_oth_act" localSheetId="9">'[46]Inputs - Act &amp; F''cast'!$C$168:$T$168</definedName>
    <definedName name="env_lvl3_oth_act" localSheetId="10">'[46]Inputs - Act &amp; F''cast'!$C$168:$T$168</definedName>
    <definedName name="env_lvl3_oth_act" localSheetId="11">'[46]Inputs - Act &amp; F''cast'!$C$168:$T$168</definedName>
    <definedName name="env_lvl3_oth_act" localSheetId="8">'[46]Inputs - Act &amp; F''cast'!$C$168:$T$168</definedName>
    <definedName name="env_lvl3_oth_act">#REF!</definedName>
    <definedName name="env_lvl3_oth_act_ytd" localSheetId="9">'[46]Calcs - Act &amp; F''cast'!$C$168:$T$168</definedName>
    <definedName name="env_lvl3_oth_act_ytd" localSheetId="10">'[46]Calcs - Act &amp; F''cast'!$C$168:$T$168</definedName>
    <definedName name="env_lvl3_oth_act_ytd" localSheetId="11">'[46]Calcs - Act &amp; F''cast'!$C$168:$T$168</definedName>
    <definedName name="env_lvl3_oth_act_ytd" localSheetId="8">'[46]Calcs - Act &amp; F''cast'!$C$168:$T$168</definedName>
    <definedName name="env_lvl3_oth_act_ytd">#REF!</definedName>
    <definedName name="env_lvl3_oth_bud" localSheetId="9">'[46]Inputs - Budget'!$C$168:$T$168</definedName>
    <definedName name="env_lvl3_oth_bud" localSheetId="10">'[46]Inputs - Budget'!$C$168:$T$168</definedName>
    <definedName name="env_lvl3_oth_bud" localSheetId="11">'[46]Inputs - Budget'!$C$168:$T$168</definedName>
    <definedName name="env_lvl3_oth_bud" localSheetId="8">'[46]Inputs - Budget'!$C$168:$T$168</definedName>
    <definedName name="env_lvl3_oth_bud">#REF!</definedName>
    <definedName name="env_lvl3_oth_bud_ytd" localSheetId="9">'[46]Calcs - Budget'!$C$168:$T$168</definedName>
    <definedName name="env_lvl3_oth_bud_ytd" localSheetId="10">'[46]Calcs - Budget'!$C$168:$T$168</definedName>
    <definedName name="env_lvl3_oth_bud_ytd" localSheetId="11">'[46]Calcs - Budget'!$C$168:$T$168</definedName>
    <definedName name="env_lvl3_oth_bud_ytd" localSheetId="8">'[46]Calcs - Budget'!$C$168:$T$168</definedName>
    <definedName name="env_lvl3_oth_bud_ytd">#REF!</definedName>
    <definedName name="env_lvl3_oth_hf" localSheetId="9">'[46]Inputs - Hist &amp; Future'!$C$168:$T$168</definedName>
    <definedName name="env_lvl3_oth_hf" localSheetId="10">'[46]Inputs - Hist &amp; Future'!$C$168:$T$168</definedName>
    <definedName name="env_lvl3_oth_hf" localSheetId="11">'[46]Inputs - Hist &amp; Future'!$C$168:$T$168</definedName>
    <definedName name="env_lvl3_oth_hf" localSheetId="8">'[46]Inputs - Hist &amp; Future'!$C$168:$T$168</definedName>
    <definedName name="env_lvl3_oth_hf">#REF!</definedName>
    <definedName name="env_lvl3_ox_act" localSheetId="9">'[46]Inputs - Act &amp; F''cast'!$C$167:$T$167</definedName>
    <definedName name="env_lvl3_ox_act" localSheetId="10">'[46]Inputs - Act &amp; F''cast'!$C$167:$T$167</definedName>
    <definedName name="env_lvl3_ox_act" localSheetId="11">'[46]Inputs - Act &amp; F''cast'!$C$167:$T$167</definedName>
    <definedName name="env_lvl3_ox_act" localSheetId="8">'[46]Inputs - Act &amp; F''cast'!$C$167:$T$167</definedName>
    <definedName name="env_lvl3_ox_act">#REF!</definedName>
    <definedName name="env_lvl3_ox_act_ytd" localSheetId="9">'[46]Calcs - Act &amp; F''cast'!$C$167:$T$167</definedName>
    <definedName name="env_lvl3_ox_act_ytd" localSheetId="10">'[46]Calcs - Act &amp; F''cast'!$C$167:$T$167</definedName>
    <definedName name="env_lvl3_ox_act_ytd" localSheetId="11">'[46]Calcs - Act &amp; F''cast'!$C$167:$T$167</definedName>
    <definedName name="env_lvl3_ox_act_ytd" localSheetId="8">'[46]Calcs - Act &amp; F''cast'!$C$167:$T$167</definedName>
    <definedName name="env_lvl3_ox_act_ytd">#REF!</definedName>
    <definedName name="env_lvl3_ox_bud" localSheetId="9">'[46]Inputs - Budget'!$C$167:$T$167</definedName>
    <definedName name="env_lvl3_ox_bud" localSheetId="10">'[46]Inputs - Budget'!$C$167:$T$167</definedName>
    <definedName name="env_lvl3_ox_bud" localSheetId="11">'[46]Inputs - Budget'!$C$167:$T$167</definedName>
    <definedName name="env_lvl3_ox_bud" localSheetId="8">'[46]Inputs - Budget'!$C$167:$T$167</definedName>
    <definedName name="env_lvl3_ox_bud">#REF!</definedName>
    <definedName name="env_lvl3_ox_bud_ytd" localSheetId="9">'[46]Calcs - Budget'!$C$167:$T$167</definedName>
    <definedName name="env_lvl3_ox_bud_ytd" localSheetId="10">'[46]Calcs - Budget'!$C$167:$T$167</definedName>
    <definedName name="env_lvl3_ox_bud_ytd" localSheetId="11">'[46]Calcs - Budget'!$C$167:$T$167</definedName>
    <definedName name="env_lvl3_ox_bud_ytd" localSheetId="8">'[46]Calcs - Budget'!$C$167:$T$167</definedName>
    <definedName name="env_lvl3_ox_bud_ytd">#REF!</definedName>
    <definedName name="env_lvl3_ox_hf" localSheetId="9">'[46]Inputs - Hist &amp; Future'!$C$167:$T$167</definedName>
    <definedName name="env_lvl3_ox_hf" localSheetId="10">'[46]Inputs - Hist &amp; Future'!$C$167:$T$167</definedName>
    <definedName name="env_lvl3_ox_hf" localSheetId="11">'[46]Inputs - Hist &amp; Future'!$C$167:$T$167</definedName>
    <definedName name="env_lvl3_ox_hf" localSheetId="8">'[46]Inputs - Hist &amp; Future'!$C$167:$T$167</definedName>
    <definedName name="env_lvl3_ox_hf">#REF!</definedName>
    <definedName name="env_lvl3_prt_act" localSheetId="9">'[46]Inputs - Act &amp; F''cast'!$C$164:$T$164</definedName>
    <definedName name="env_lvl3_prt_act" localSheetId="10">'[46]Inputs - Act &amp; F''cast'!$C$164:$T$164</definedName>
    <definedName name="env_lvl3_prt_act" localSheetId="11">'[46]Inputs - Act &amp; F''cast'!$C$164:$T$164</definedName>
    <definedName name="env_lvl3_prt_act" localSheetId="8">'[46]Inputs - Act &amp; F''cast'!$C$164:$T$164</definedName>
    <definedName name="env_lvl3_prt_act">#REF!</definedName>
    <definedName name="env_lvl3_prt_act_ytd" localSheetId="9">'[46]Calcs - Act &amp; F''cast'!$C$164:$T$164</definedName>
    <definedName name="env_lvl3_prt_act_ytd" localSheetId="10">'[46]Calcs - Act &amp; F''cast'!$C$164:$T$164</definedName>
    <definedName name="env_lvl3_prt_act_ytd" localSheetId="11">'[46]Calcs - Act &amp; F''cast'!$C$164:$T$164</definedName>
    <definedName name="env_lvl3_prt_act_ytd" localSheetId="8">'[46]Calcs - Act &amp; F''cast'!$C$164:$T$164</definedName>
    <definedName name="env_lvl3_prt_act_ytd">#REF!</definedName>
    <definedName name="env_lvl3_prt_bud" localSheetId="9">'[46]Inputs - Budget'!$C$164:$T$164</definedName>
    <definedName name="env_lvl3_prt_bud" localSheetId="10">'[46]Inputs - Budget'!$C$164:$T$164</definedName>
    <definedName name="env_lvl3_prt_bud" localSheetId="11">'[46]Inputs - Budget'!$C$164:$T$164</definedName>
    <definedName name="env_lvl3_prt_bud" localSheetId="8">'[46]Inputs - Budget'!$C$164:$T$164</definedName>
    <definedName name="env_lvl3_prt_bud">#REF!</definedName>
    <definedName name="env_lvl3_prt_bud_ytd" localSheetId="9">'[46]Calcs - Budget'!$C$164:$T$164</definedName>
    <definedName name="env_lvl3_prt_bud_ytd" localSheetId="10">'[46]Calcs - Budget'!$C$164:$T$164</definedName>
    <definedName name="env_lvl3_prt_bud_ytd" localSheetId="11">'[46]Calcs - Budget'!$C$164:$T$164</definedName>
    <definedName name="env_lvl3_prt_bud_ytd" localSheetId="8">'[46]Calcs - Budget'!$C$164:$T$164</definedName>
    <definedName name="env_lvl3_prt_bud_ytd">#REF!</definedName>
    <definedName name="env_lvl3_prt_hf" localSheetId="9">'[46]Inputs - Hist &amp; Future'!$C$164:$T$164</definedName>
    <definedName name="env_lvl3_prt_hf" localSheetId="10">'[46]Inputs - Hist &amp; Future'!$C$164:$T$164</definedName>
    <definedName name="env_lvl3_prt_hf" localSheetId="11">'[46]Inputs - Hist &amp; Future'!$C$164:$T$164</definedName>
    <definedName name="env_lvl3_prt_hf" localSheetId="8">'[46]Inputs - Hist &amp; Future'!$C$164:$T$164</definedName>
    <definedName name="env_lvl3_prt_hf">#REF!</definedName>
    <definedName name="environmental" localSheetId="9">[46]Environmental!$A$1</definedName>
    <definedName name="environmental" localSheetId="10">[46]Environmental!$A$1</definedName>
    <definedName name="environmental" localSheetId="11">[46]Environmental!$A$1</definedName>
    <definedName name="environmental" localSheetId="8">[46]Environmental!$A$1</definedName>
    <definedName name="environmental">#REF!</definedName>
    <definedName name="epo" localSheetId="9">[127]quarterly!#REF!</definedName>
    <definedName name="epo">#REF!</definedName>
    <definedName name="EPS">#REF!</definedName>
    <definedName name="EPS_1996" localSheetId="9">[42]Data_Download!$G$20</definedName>
    <definedName name="EPS_1996" localSheetId="10">[42]Data_Download!$G$20</definedName>
    <definedName name="EPS_1996" localSheetId="11">[42]Data_Download!$G$20</definedName>
    <definedName name="EPS_1996" localSheetId="8">[42]Data_Download!$G$20</definedName>
    <definedName name="EPS_1996">#REF!</definedName>
    <definedName name="EPS_1997" localSheetId="9">[42]Data_Download!$G$19</definedName>
    <definedName name="EPS_1997" localSheetId="10">[42]Data_Download!$G$19</definedName>
    <definedName name="EPS_1997" localSheetId="11">[42]Data_Download!$G$19</definedName>
    <definedName name="EPS_1997" localSheetId="8">[42]Data_Download!$G$19</definedName>
    <definedName name="EPS_1997">#REF!</definedName>
    <definedName name="EPS_ARRAY">#REF!</definedName>
    <definedName name="EPS_Curr_Qtr">#REF!</definedName>
    <definedName name="EPS_Curr_Yr">#REF!</definedName>
    <definedName name="EPS_Current">#REF!</definedName>
    <definedName name="EPS_EY1">'[1]Summary Page_VDF'!$G$20</definedName>
    <definedName name="EPS_EY2">'[1]Summary Page_VDF'!$G$19</definedName>
    <definedName name="EPS_growth" localSheetId="9">[42]Data_Download!$C$150:$AU$150</definedName>
    <definedName name="EPS_growth" localSheetId="10">[42]Data_Download!$C$150:$AU$150</definedName>
    <definedName name="EPS_growth" localSheetId="11">[42]Data_Download!$C$150:$AU$150</definedName>
    <definedName name="EPS_growth" localSheetId="8">[42]Data_Download!$C$150:$AU$150</definedName>
    <definedName name="EPS_growth">#REF!</definedName>
    <definedName name="EPS_growth_avg" localSheetId="9">[42]Data_Download!#REF!</definedName>
    <definedName name="EPS_growth_avg" localSheetId="10">[42]Data_Download!#REF!</definedName>
    <definedName name="EPS_growth_avg" localSheetId="11">[42]Data_Download!#REF!</definedName>
    <definedName name="EPS_growth_avg" localSheetId="8">[42]Data_Download!#REF!</definedName>
    <definedName name="EPS_growth_avg">#REF!</definedName>
    <definedName name="EPS_Growth_Rate">#REF!</definedName>
    <definedName name="EPS_Lst_Yr">#REF!</definedName>
    <definedName name="EPS_Next_Yr">#REF!</definedName>
    <definedName name="EPS_Qtr_Date">#REF!</definedName>
    <definedName name="EPS_Scenario_1">#REF!</definedName>
    <definedName name="EPS_Scenario_2">#REF!</definedName>
    <definedName name="EPS_Scenario_3">#REF!</definedName>
    <definedName name="EPS_Values">#REF!</definedName>
    <definedName name="EPS00">#REF!</definedName>
    <definedName name="EPS00PF">#REF!</definedName>
    <definedName name="EPS95Q1">#REF!</definedName>
    <definedName name="EPS95Q2">#REF!</definedName>
    <definedName name="EPS95Q3">#REF!</definedName>
    <definedName name="EPS95Q4">#REF!</definedName>
    <definedName name="EPS96Q1">#REF!</definedName>
    <definedName name="EPS96Q2">#REF!</definedName>
    <definedName name="EPS96Q3">#REF!</definedName>
    <definedName name="EPS96Q4">#REF!</definedName>
    <definedName name="EPSatEstimates">#REF!</definedName>
    <definedName name="EPSCal?" localSheetId="9">[128]Control!$A$26</definedName>
    <definedName name="EPSCal?" localSheetId="10">[128]Control!$A$26</definedName>
    <definedName name="EPSCal?" localSheetId="11">[128]Control!$A$26</definedName>
    <definedName name="EPSCal?" localSheetId="8">[128]Control!$A$26</definedName>
    <definedName name="EPSCal?">#REF!</definedName>
    <definedName name="EQUITY">#REF!</definedName>
    <definedName name="Equity_Equivalents" localSheetId="9">[42]Data_Download!$C$70:$AE$70</definedName>
    <definedName name="Equity_Equivalents" localSheetId="10">[42]Data_Download!$C$70:$AE$70</definedName>
    <definedName name="Equity_Equivalents" localSheetId="11">[42]Data_Download!$C$70:$AE$70</definedName>
    <definedName name="Equity_Equivalents" localSheetId="8">[42]Data_Download!$C$70:$AE$70</definedName>
    <definedName name="Equity_Equivalents">#REF!</definedName>
    <definedName name="Equity_Real" localSheetId="9">[44]PROJECTION!#REF!</definedName>
    <definedName name="Equity_Real" localSheetId="10">[44]PROJECTION!#REF!</definedName>
    <definedName name="Equity_Real" localSheetId="11">[44]PROJECTION!#REF!</definedName>
    <definedName name="Equity_Real" localSheetId="8">[44]PROJECTION!#REF!</definedName>
    <definedName name="Equity_Real">#REF!</definedName>
    <definedName name="EQUITY_RESULTS" localSheetId="9">[44]PROJECTION!#REF!</definedName>
    <definedName name="EQUITY_RESULTS" localSheetId="10">[44]PROJECTION!#REF!</definedName>
    <definedName name="EQUITY_RESULTS" localSheetId="11">[44]PROJECTION!#REF!</definedName>
    <definedName name="EQUITY_RESULTS" localSheetId="8">[44]PROJECTION!#REF!</definedName>
    <definedName name="EQUITY_RESULTS">#REF!</definedName>
    <definedName name="Equity_risk_premium" localSheetId="9">[42]Data_Download!$D$9</definedName>
    <definedName name="Equity_risk_premium" localSheetId="10">[42]Data_Download!$D$9</definedName>
    <definedName name="Equity_risk_premium" localSheetId="11">[42]Data_Download!$D$9</definedName>
    <definedName name="Equity_risk_premium" localSheetId="8">[42]Data_Download!$D$9</definedName>
    <definedName name="Equity_risk_premium">#REF!</definedName>
    <definedName name="Equity_Ticker">#REF!</definedName>
    <definedName name="Equity_Value">#REF!</definedName>
    <definedName name="Equity_Value_Share">#REF!</definedName>
    <definedName name="erica" localSheetId="9" hidden="1">{#N/A,#N/A,FALSE,"vs Budget";#N/A,#N/A,FALSE,"Summary";#N/A,#N/A,FALSE,"Belgium";#N/A,#N/A,FALSE,"Czech";#N/A,#N/A,FALSE,"France";#N/A,#N/A,FALSE,"Germany";#N/A,#N/A,FALSE,"Poland";#N/A,#N/A,FALSE,"SA";#N/A,#N/A,FALSE,"Spain";#N/A,#N/A,FALSE,"Sweden";#N/A,#N/A,FALSE,"UK"}</definedName>
    <definedName name="erica" localSheetId="10" hidden="1">{#N/A,#N/A,FALSE,"vs Budget";#N/A,#N/A,FALSE,"Summary";#N/A,#N/A,FALSE,"Belgium";#N/A,#N/A,FALSE,"Czech";#N/A,#N/A,FALSE,"France";#N/A,#N/A,FALSE,"Germany";#N/A,#N/A,FALSE,"Poland";#N/A,#N/A,FALSE,"SA";#N/A,#N/A,FALSE,"Spain";#N/A,#N/A,FALSE,"Sweden";#N/A,#N/A,FALSE,"UK"}</definedName>
    <definedName name="erica" localSheetId="16" hidden="1">{#N/A,#N/A,FALSE,"vs Budget";#N/A,#N/A,FALSE,"Summary";#N/A,#N/A,FALSE,"Belgium";#N/A,#N/A,FALSE,"Czech";#N/A,#N/A,FALSE,"France";#N/A,#N/A,FALSE,"Germany";#N/A,#N/A,FALSE,"Poland";#N/A,#N/A,FALSE,"SA";#N/A,#N/A,FALSE,"Spain";#N/A,#N/A,FALSE,"Sweden";#N/A,#N/A,FALSE,"UK"}</definedName>
    <definedName name="erica" localSheetId="7" hidden="1">{#N/A,#N/A,FALSE,"vs Budget";#N/A,#N/A,FALSE,"Summary";#N/A,#N/A,FALSE,"Belgium";#N/A,#N/A,FALSE,"Czech";#N/A,#N/A,FALSE,"France";#N/A,#N/A,FALSE,"Germany";#N/A,#N/A,FALSE,"Poland";#N/A,#N/A,FALSE,"SA";#N/A,#N/A,FALSE,"Spain";#N/A,#N/A,FALSE,"Sweden";#N/A,#N/A,FALSE,"UK"}</definedName>
    <definedName name="erica" localSheetId="6" hidden="1">{#N/A,#N/A,FALSE,"vs Budget";#N/A,#N/A,FALSE,"Summary";#N/A,#N/A,FALSE,"Belgium";#N/A,#N/A,FALSE,"Czech";#N/A,#N/A,FALSE,"France";#N/A,#N/A,FALSE,"Germany";#N/A,#N/A,FALSE,"Poland";#N/A,#N/A,FALSE,"SA";#N/A,#N/A,FALSE,"Spain";#N/A,#N/A,FALSE,"Sweden";#N/A,#N/A,FALSE,"UK"}</definedName>
    <definedName name="erica" localSheetId="11" hidden="1">{#N/A,#N/A,FALSE,"vs Budget";#N/A,#N/A,FALSE,"Summary";#N/A,#N/A,FALSE,"Belgium";#N/A,#N/A,FALSE,"Czech";#N/A,#N/A,FALSE,"France";#N/A,#N/A,FALSE,"Germany";#N/A,#N/A,FALSE,"Poland";#N/A,#N/A,FALSE,"SA";#N/A,#N/A,FALSE,"Spain";#N/A,#N/A,FALSE,"Sweden";#N/A,#N/A,FALSE,"UK"}</definedName>
    <definedName name="erica" localSheetId="8" hidden="1">{#N/A,#N/A,FALSE,"vs Budget";#N/A,#N/A,FALSE,"Summary";#N/A,#N/A,FALSE,"Belgium";#N/A,#N/A,FALSE,"Czech";#N/A,#N/A,FALSE,"France";#N/A,#N/A,FALSE,"Germany";#N/A,#N/A,FALSE,"Poland";#N/A,#N/A,FALSE,"SA";#N/A,#N/A,FALSE,"Spain";#N/A,#N/A,FALSE,"Sweden";#N/A,#N/A,FALSE,"UK"}</definedName>
    <definedName name="erica" hidden="1">{#N/A,#N/A,FALSE,"vs Budget";#N/A,#N/A,FALSE,"Summary";#N/A,#N/A,FALSE,"Belgium";#N/A,#N/A,FALSE,"Czech";#N/A,#N/A,FALSE,"France";#N/A,#N/A,FALSE,"Germany";#N/A,#N/A,FALSE,"Poland";#N/A,#N/A,FALSE,"SA";#N/A,#N/A,FALSE,"Spain";#N/A,#N/A,FALSE,"Sweden";#N/A,#N/A,FALSE,"UK"}</definedName>
    <definedName name="ERP">#REF!</definedName>
    <definedName name="err_ELSA">#REF!</definedName>
    <definedName name="err_Master">#REF!</definedName>
    <definedName name="err_Model">#REF!</definedName>
    <definedName name="err_PublishedNum">#REF!</definedName>
    <definedName name="errr" localSheetId="9">[80]Training1Query!$A$3:$CJ$20</definedName>
    <definedName name="errr" localSheetId="10">[80]Training1Query!$A$3:$CJ$20</definedName>
    <definedName name="errr" localSheetId="11">[80]Training1Query!$A$3:$CJ$20</definedName>
    <definedName name="errr" localSheetId="8">[80]Training1Query!$A$3:$CJ$20</definedName>
    <definedName name="errr">#REF!</definedName>
    <definedName name="EST_BOX1">#REF!</definedName>
    <definedName name="EST_BOX2">#REF!</definedName>
    <definedName name="EST_BOX3">#REF!</definedName>
    <definedName name="ESTOQUES_BASE">#REF!</definedName>
    <definedName name="ESTPAGE_STICK0">#REF!</definedName>
    <definedName name="ESTPAGE_TICK0">#REF!</definedName>
    <definedName name="esttop">#REF!</definedName>
    <definedName name="Etor_Acet">'[45]Pain &amp; arthritis TRx Model'!$D$88</definedName>
    <definedName name="Etor_Cel">'[45]Pain &amp; arthritis TRx Model'!$D$91</definedName>
    <definedName name="Etor_Cele">'[45]Pain &amp; arthritis TRx Model'!$D$91</definedName>
    <definedName name="Etor_lnch">'[45]Pain &amp; arthritis TRx Model'!$D$94</definedName>
    <definedName name="Etor_Mkt">'[45]Pain &amp; arthritis TRx Model'!$D$87</definedName>
    <definedName name="Etor_NNA">'[45]Pain &amp; arthritis TRx Model'!$D$89</definedName>
    <definedName name="Etor_NSAID">'[45]Pain &amp; arthritis TRx Model'!$D$90</definedName>
    <definedName name="Etor_time">'[45]Pain &amp; arthritis TRx Model'!$D$93</definedName>
    <definedName name="Etor_Valde">'[45]Pain &amp; arthritis TRx Model'!#REF!</definedName>
    <definedName name="Etor_Vioxx">'[45]Pain &amp; arthritis TRx Model'!$D$92</definedName>
    <definedName name="Etori_lnch">'[45]Pain &amp; arthritis TRx Model'!$D$94</definedName>
    <definedName name="Etoricoxib_time">'[45]Pain &amp; arthritis TRx Model'!$D$93</definedName>
    <definedName name="EU_Eligible">[126]Sepsis!$D$38</definedName>
    <definedName name="EU_Patients">[126]Sepsis!$D$35</definedName>
    <definedName name="EU_Pt_growth">[126]Sepsis!$D$37</definedName>
    <definedName name="EU_Pt_treated">[126]Sepsis!$D$39</definedName>
    <definedName name="EU_Pt_treated_pk">[126]Sepsis!$D$40</definedName>
    <definedName name="EU_Trt_dur">[126]Sepsis!$D$41</definedName>
    <definedName name="euro">#REF!</definedName>
    <definedName name="euro_rate" localSheetId="9">#REF!</definedName>
    <definedName name="euro_rate" localSheetId="7">#REF!</definedName>
    <definedName name="euro_rate" localSheetId="6">#REF!</definedName>
    <definedName name="euro_rate">#REF!</definedName>
    <definedName name="EuroMS">#REF!</definedName>
    <definedName name="europe" localSheetId="9">#REF!</definedName>
    <definedName name="europe" localSheetId="7">#REF!</definedName>
    <definedName name="europe" localSheetId="6">#REF!</definedName>
    <definedName name="europe">#REF!</definedName>
    <definedName name="Europedir" localSheetId="9">[57]EUDirectDef!$B:$D</definedName>
    <definedName name="Europedir" localSheetId="10">[57]EUDirectDef!$B:$D</definedName>
    <definedName name="Europedir" localSheetId="11">[57]EUDirectDef!$B:$D</definedName>
    <definedName name="Europedir" localSheetId="8">[57]EUDirectDef!$B:$D</definedName>
    <definedName name="Europedir">#REF!</definedName>
    <definedName name="EuropeNat">#REF!</definedName>
    <definedName name="Europept" localSheetId="9">[57]EUWIPPT!$B:$E</definedName>
    <definedName name="Europept" localSheetId="10">[57]EUWIPPT!$B:$E</definedName>
    <definedName name="Europept" localSheetId="11">[57]EUWIPPT!$B:$E</definedName>
    <definedName name="Europept" localSheetId="8">[57]EUWIPPT!$B:$E</definedName>
    <definedName name="Europept">#REF!</definedName>
    <definedName name="europeturnover2001" localSheetId="9">'[97]Annual Financials'!#REF!</definedName>
    <definedName name="europeturnover2001">#REF!</definedName>
    <definedName name="EuroPsoriasis">#REF!</definedName>
    <definedName name="eurp">#REF!</definedName>
    <definedName name="Euthyrox00">[29]Products!#REF!</definedName>
    <definedName name="Euthyrox01">[29]Products!#REF!</definedName>
    <definedName name="Euthyrox02">[29]Products!#REF!</definedName>
    <definedName name="Euthyrox03">[29]Products!#REF!</definedName>
    <definedName name="Euthyrox04">[29]Products!#REF!</definedName>
    <definedName name="Euthyrox05">[29]Products!#REF!</definedName>
    <definedName name="Euthyrox97">[29]Products!#REF!</definedName>
    <definedName name="Euthyrox98">[29]Products!#REF!</definedName>
    <definedName name="Euthyrox99">[29]Products!#REF!</definedName>
    <definedName name="ev.Calculation" hidden="1">-4135</definedName>
    <definedName name="ev.Initialized" hidden="1">FALSE</definedName>
    <definedName name="EV_Average_Invested_Capital">'[1]Summary Page_VDF'!$C$26:$Z$26</definedName>
    <definedName name="EV_EBITDA_Current">#REF!</definedName>
    <definedName name="EV_EBITDA_Values">#REF!</definedName>
    <definedName name="EV_Rev_Current">#REF!</definedName>
    <definedName name="EV_Rev_Values">#REF!</definedName>
    <definedName name="EVA">#REF!</definedName>
    <definedName name="EVA_TOTCAP">#REF!</definedName>
    <definedName name="EVIDERA" localSheetId="9">'[53]Master Control'!$H$27</definedName>
    <definedName name="EVIDERA" localSheetId="10">'[53]Master Control'!$H$27</definedName>
    <definedName name="EVIDERA" localSheetId="11">'[53]Master Control'!$H$27</definedName>
    <definedName name="EVIDERA" localSheetId="8">'[53]Master Control'!$H$27</definedName>
    <definedName name="EVIDERA">#REF!</definedName>
    <definedName name="ewrrt" localSheetId="9">[80]Marketing1Query!$A$3:$CJ$13</definedName>
    <definedName name="ewrrt" localSheetId="10">[80]Marketing1Query!$A$3:$CJ$13</definedName>
    <definedName name="ewrrt" localSheetId="11">[80]Marketing1Query!$A$3:$CJ$13</definedName>
    <definedName name="ewrrt" localSheetId="8">[80]Marketing1Query!$A$3:$CJ$13</definedName>
    <definedName name="ewrrt">#REF!</definedName>
    <definedName name="ex_CHF_EUR" localSheetId="9">'[129]Roche Sales (from G.Parry)'!$7:$7</definedName>
    <definedName name="ex_CHF_EUR">#REF!</definedName>
    <definedName name="ex_CHF_JPY" localSheetId="9">'[129]Roche Sales (from G.Parry)'!$8:$8</definedName>
    <definedName name="ex_CHF_JPY">#REF!</definedName>
    <definedName name="ex_CHF_USD" localSheetId="9">'[129]Roche Sales (from G.Parry)'!$6:$6</definedName>
    <definedName name="ex_CHF_USD">#REF!</definedName>
    <definedName name="EX_EBITDA_INT">#REF!</definedName>
    <definedName name="EX_HI">[38]Contribution!#REF!</definedName>
    <definedName name="ex_JPY_CHF" localSheetId="9">'[129]Roche Sales (from G.Parry)'!$10:$10</definedName>
    <definedName name="ex_JPY_CHF">#REF!</definedName>
    <definedName name="ex_JPY_USD" localSheetId="9">'[129]Roche Sales (from G.Parry)'!$9:$9</definedName>
    <definedName name="ex_JPY_USD">#REF!</definedName>
    <definedName name="EX_LO">[38]Contribution!#REF!</definedName>
    <definedName name="EXCEP_ITEMS">#REF!</definedName>
    <definedName name="Exceptionals">[55]Figures!#REF!</definedName>
    <definedName name="Excess_cash" localSheetId="9">[42]Data_Download!$C$5:$AE$5</definedName>
    <definedName name="Excess_cash" localSheetId="10">[42]Data_Download!$C$5:$AE$5</definedName>
    <definedName name="Excess_cash" localSheetId="11">[42]Data_Download!$C$5:$AE$5</definedName>
    <definedName name="Excess_cash" localSheetId="8">[42]Data_Download!$C$5:$AE$5</definedName>
    <definedName name="Excess_cash">#REF!</definedName>
    <definedName name="ExcessCashrate">#REF!</definedName>
    <definedName name="Exchange">[2]Valuation!$A$1:$I$12</definedName>
    <definedName name="Executive_Summary___May_2003" localSheetId="9">'[130]Executive Summary'!$C$2:$Z$2</definedName>
    <definedName name="Executive_Summary___May_2003" localSheetId="10">'[130]Executive Summary'!$C$2:$Z$2</definedName>
    <definedName name="Executive_Summary___May_2003" localSheetId="11">'[130]Executive Summary'!$C$2:$Z$2</definedName>
    <definedName name="Executive_Summary___May_2003" localSheetId="8">'[130]Executive Summary'!$C$2:$Z$2</definedName>
    <definedName name="Executive_Summary___May_2003">#REF!</definedName>
    <definedName name="existing_patient_mkt">#REF!</definedName>
    <definedName name="EXIT">#REF!</definedName>
    <definedName name="ExitCompanySelector">#N/A</definedName>
    <definedName name="ExitFormat">#N/A</definedName>
    <definedName name="ExitItemBuilder">#N/A</definedName>
    <definedName name="exitMainMenu">#N/A</definedName>
    <definedName name="exitmsg">#N/A</definedName>
    <definedName name="ExitReturn" localSheetId="9">[65]Sheet1!$D$3</definedName>
    <definedName name="ExitReturn">#REF!</definedName>
    <definedName name="Expense">#REF!</definedName>
    <definedName name="expense_1" localSheetId="9">'[59]2008 lookups'!#REF!</definedName>
    <definedName name="expense_1" localSheetId="10">'[59]2008 lookups'!#REF!</definedName>
    <definedName name="expense_1" localSheetId="11">'[59]2008 lookups'!#REF!</definedName>
    <definedName name="expense_1" localSheetId="8">'[59]2008 lookups'!#REF!</definedName>
    <definedName name="expense_1">#REF!</definedName>
    <definedName name="expenses" localSheetId="9">#REF!</definedName>
    <definedName name="expenses" localSheetId="16">#REF!</definedName>
    <definedName name="expenses" localSheetId="7">#REF!</definedName>
    <definedName name="expenses" localSheetId="6">#REF!</definedName>
    <definedName name="expenses">#REF!</definedName>
    <definedName name="Expl_forecast_1st_yr" localSheetId="9">[42]Data_Download!$E$1:$E$65536</definedName>
    <definedName name="Expl_forecast_1st_yr" localSheetId="10">[42]Data_Download!$E$1:$E$65536</definedName>
    <definedName name="Expl_forecast_1st_yr" localSheetId="11">[42]Data_Download!$E$1:$E$65536</definedName>
    <definedName name="Expl_forecast_1st_yr" localSheetId="8">[42]Data_Download!$E$1:$E$65536</definedName>
    <definedName name="Expl_forecast_1st_yr">#REF!</definedName>
    <definedName name="Expl_forecast_2nd_yr" localSheetId="9">[42]Data_Download!$F$1:$F$65536</definedName>
    <definedName name="Expl_forecast_2nd_yr" localSheetId="10">[42]Data_Download!$F$1:$F$65536</definedName>
    <definedName name="Expl_forecast_2nd_yr" localSheetId="11">[42]Data_Download!$F$1:$F$65536</definedName>
    <definedName name="Expl_forecast_2nd_yr" localSheetId="8">[42]Data_Download!$F$1:$F$65536</definedName>
    <definedName name="Expl_forecast_2nd_yr">#REF!</definedName>
    <definedName name="Expl_forecast_3rd_yr" localSheetId="9">[42]Data_Download!$G$1:$G$65536</definedName>
    <definedName name="Expl_forecast_3rd_yr" localSheetId="10">[42]Data_Download!$G$1:$G$65536</definedName>
    <definedName name="Expl_forecast_3rd_yr" localSheetId="11">[42]Data_Download!$G$1:$G$65536</definedName>
    <definedName name="Expl_forecast_3rd_yr" localSheetId="8">[42]Data_Download!$G$1:$G$65536</definedName>
    <definedName name="Expl_forecast_3rd_yr">#REF!</definedName>
    <definedName name="ExportSpot" localSheetId="9">[65]Sheet1!$AD$3</definedName>
    <definedName name="ExportSpot">#REF!</definedName>
    <definedName name="EXTRA_ITEMS">#REF!</definedName>
    <definedName name="_xlnm.Extract" localSheetId="9">#REF!</definedName>
    <definedName name="_xlnm.Extract" localSheetId="16">#REF!</definedName>
    <definedName name="_xlnm.Extract" localSheetId="7">#REF!</definedName>
    <definedName name="_xlnm.Extract" localSheetId="6">#REF!</definedName>
    <definedName name="_xlnm.Extract">#REF!</definedName>
    <definedName name="Extraordinary_Expenses">#REF!</definedName>
    <definedName name="Extraordinary_Income">#REF!</definedName>
    <definedName name="Eylea_valuation" localSheetId="9">'[131]Kalydeco monthly'!#REF!</definedName>
    <definedName name="Eylea_valuation" localSheetId="10">'[131]Kalydeco monthly'!#REF!</definedName>
    <definedName name="Eylea_valuation" localSheetId="11">'[131]Kalydeco monthly'!#REF!</definedName>
    <definedName name="Eylea_valuation" localSheetId="8">'[131]Kalydeco monthly'!#REF!</definedName>
    <definedName name="Eylea_valuation">#REF!</definedName>
    <definedName name="f" hidden="1">{"PR1","pr1",TRUE,"Sch PR-1"}</definedName>
    <definedName name="F.2000.12">#REF!</definedName>
    <definedName name="F.2001.12">#REF!</definedName>
    <definedName name="F.2002.12">#REF!</definedName>
    <definedName name="f_EPED_DD" localSheetId="9">'[43]Model Assumptions'!$C$61</definedName>
    <definedName name="f_EPED_DD">#REF!</definedName>
    <definedName name="f_GWTD.Acq" localSheetId="9">'[43]Model Assumptions'!$C$33</definedName>
    <definedName name="f_GWTD.Acq">#REF!</definedName>
    <definedName name="f_GWTD.Target" localSheetId="9">'[43]Model Assumptions'!$C$54</definedName>
    <definedName name="f_GWTD.Target">#REF!</definedName>
    <definedName name="F1OUT">#REF!</definedName>
    <definedName name="F1out_3">#REF!</definedName>
    <definedName name="F1out2" localSheetId="9">[132]コウホート出生率実績値!$A$2:$AZ$40</definedName>
    <definedName name="F1out2" localSheetId="10">[132]コウホート出生率実績値!$A$2:$AZ$40</definedName>
    <definedName name="F1out2" localSheetId="11">[132]コウホート出生率実績値!$A$2:$AZ$40</definedName>
    <definedName name="F1out2" localSheetId="8">[132]コウホート出生率実績値!$A$2:$AZ$40</definedName>
    <definedName name="F1out2">#REF!</definedName>
    <definedName name="FA">#REF!</definedName>
    <definedName name="FA_ASSOC">#REF!</definedName>
    <definedName name="FA_INV">#REF!</definedName>
    <definedName name="Fabry_old">#REF!</definedName>
    <definedName name="Factory_Start_up_Costs" localSheetId="9">'[94]CIII &amp; OKC AR'!$A$330:$E$338</definedName>
    <definedName name="Factory_Start_up_Costs" localSheetId="10">'[94]CIII &amp; OKC AR'!$A$330:$E$338</definedName>
    <definedName name="Factory_Start_up_Costs" localSheetId="11">'[94]CIII &amp; OKC AR'!$A$330:$E$338</definedName>
    <definedName name="Factory_Start_up_Costs" localSheetId="8">'[94]CIII &amp; OKC AR'!$A$330:$E$338</definedName>
    <definedName name="Factory_Start_up_Costs">#REF!</definedName>
    <definedName name="FactSet">[133]Menu!$I$13:$N$98</definedName>
    <definedName name="fasdfs" hidden="1">{#N/A,#N/A,FALSE,"Aging Summary";#N/A,#N/A,FALSE,"Ratio Analysis";#N/A,#N/A,FALSE,"Test 120 Day Accts";#N/A,#N/A,FALSE,"Tickmarks"}</definedName>
    <definedName name="Fax">#REF!</definedName>
    <definedName name="fc_view" localSheetId="9">'[46]Misc Calcs'!$B$25</definedName>
    <definedName name="fc_view" localSheetId="10">'[46]Misc Calcs'!$B$25</definedName>
    <definedName name="fc_view" localSheetId="11">'[46]Misc Calcs'!$B$25</definedName>
    <definedName name="fc_view" localSheetId="8">'[46]Misc Calcs'!$B$25</definedName>
    <definedName name="fc_view">#REF!</definedName>
    <definedName name="fc_view_tbl" localSheetId="9">'[46]Misc Calcs'!$A$373:$C$377</definedName>
    <definedName name="fc_view_tbl" localSheetId="10">'[46]Misc Calcs'!$A$373:$C$377</definedName>
    <definedName name="fc_view_tbl" localSheetId="11">'[46]Misc Calcs'!$A$373:$C$377</definedName>
    <definedName name="fc_view_tbl" localSheetId="8">'[46]Misc Calcs'!$A$373:$C$377</definedName>
    <definedName name="fc_view_tbl">#REF!</definedName>
    <definedName name="fc_view_var" localSheetId="9">'[46]Misc Calcs'!$B$24</definedName>
    <definedName name="fc_view_var" localSheetId="10">'[46]Misc Calcs'!$B$24</definedName>
    <definedName name="fc_view_var" localSheetId="11">'[46]Misc Calcs'!$B$24</definedName>
    <definedName name="fc_view_var" localSheetId="8">'[46]Misc Calcs'!$B$24</definedName>
    <definedName name="fc_view_var">#REF!</definedName>
    <definedName name="FCE">#REF!</definedName>
    <definedName name="fcf_lev_terminal1">#REF!</definedName>
    <definedName name="fcf_lev_terminal2">#REF!</definedName>
    <definedName name="fcf_lev_terminal3">#REF!</definedName>
    <definedName name="fcf_lev_terminal4">#REF!</definedName>
    <definedName name="fcf_lev_terminal5">#REF!</definedName>
    <definedName name="fcf_unlev">#REF!</definedName>
    <definedName name="fcf_unlev_terminal1">#REF!</definedName>
    <definedName name="fcf_unlev_terminal2">#REF!</definedName>
    <definedName name="fcf_unlev_terminal3">#REF!</definedName>
    <definedName name="fcf_unlev_terminal4">#REF!</definedName>
    <definedName name="fcf_unlev_terminal5">#REF!</definedName>
    <definedName name="fcf_unlev10">#REF!</definedName>
    <definedName name="fcf_unlev5">#REF!</definedName>
    <definedName name="FCF00B">#REF!</definedName>
    <definedName name="FCF00PFB">#REF!</definedName>
    <definedName name="FCF01B">#REF!</definedName>
    <definedName name="FCF02B">#REF!</definedName>
    <definedName name="FCF03B">#REF!</definedName>
    <definedName name="FCF98B">#REF!</definedName>
    <definedName name="FCF99B">#REF!</definedName>
    <definedName name="FCST" localSheetId="9">'[49]Control Sheet'!$D$6</definedName>
    <definedName name="FCST" localSheetId="10">'[49]Control Sheet'!$D$6</definedName>
    <definedName name="FCST" localSheetId="11">'[49]Control Sheet'!$D$6</definedName>
    <definedName name="FCST" localSheetId="8">'[49]Control Sheet'!$D$6</definedName>
    <definedName name="FCST">#REF!</definedName>
    <definedName name="FD_EPS">#REF!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s">[99]!fdfs</definedName>
    <definedName name="fdkj" localSheetId="9">[80]Overview2Query!$A$5:$GV$12</definedName>
    <definedName name="fdkj" localSheetId="10">[80]Overview2Query!$A$5:$GV$12</definedName>
    <definedName name="fdkj" localSheetId="11">[80]Overview2Query!$A$5:$GV$12</definedName>
    <definedName name="fdkj" localSheetId="8">[80]Overview2Query!$A$5:$GV$12</definedName>
    <definedName name="fdkj">#REF!</definedName>
    <definedName name="FDP_0_1_aSrv" localSheetId="9" hidden="1">[88]Comparison!$P$106</definedName>
    <definedName name="FDP_0_1_aSrv" localSheetId="15" hidden="1">[88]Comparison!$P$106</definedName>
    <definedName name="FDP_0_1_aSrv" localSheetId="10" hidden="1">[88]Comparison!$P$106</definedName>
    <definedName name="FDP_0_1_aSrv" localSheetId="11" hidden="1">[88]Comparison!$P$106</definedName>
    <definedName name="FDP_0_1_aSrv" localSheetId="8" hidden="1">[88]Comparison!$P$106</definedName>
    <definedName name="FDP_0_1_aSrv" hidden="1">#REF!</definedName>
    <definedName name="FDP_1_1_aDrv" localSheetId="9" hidden="1">[88]Comparison!$T$18</definedName>
    <definedName name="FDP_1_1_aDrv" localSheetId="15" hidden="1">[88]Comparison!$T$18</definedName>
    <definedName name="FDP_1_1_aDrv" localSheetId="10" hidden="1">[88]Comparison!$T$18</definedName>
    <definedName name="FDP_1_1_aDrv" localSheetId="11" hidden="1">[88]Comparison!$T$18</definedName>
    <definedName name="FDP_1_1_aDrv" localSheetId="8" hidden="1">[88]Comparison!$T$18</definedName>
    <definedName name="FDP_1_1_aDrv" hidden="1">#REF!</definedName>
    <definedName name="FDP_10_1_aUrv" localSheetId="9" hidden="1">[88]Comparison!$AA$21</definedName>
    <definedName name="FDP_10_1_aUrv" localSheetId="15" hidden="1">[88]Comparison!$AA$21</definedName>
    <definedName name="FDP_10_1_aUrv" localSheetId="10" hidden="1">[88]Comparison!$AA$21</definedName>
    <definedName name="FDP_10_1_aUrv" localSheetId="11" hidden="1">[88]Comparison!$AA$21</definedName>
    <definedName name="FDP_10_1_aUrv" localSheetId="8" hidden="1">[88]Comparison!$AA$21</definedName>
    <definedName name="FDP_10_1_aUrv" hidden="1">#REF!</definedName>
    <definedName name="FDP_100_1_aUrv" localSheetId="9" hidden="1">[88]Comparison!$E$96</definedName>
    <definedName name="FDP_100_1_aUrv" localSheetId="15" hidden="1">[88]Comparison!$E$96</definedName>
    <definedName name="FDP_100_1_aUrv" localSheetId="10" hidden="1">[88]Comparison!$E$96</definedName>
    <definedName name="FDP_100_1_aUrv" localSheetId="11" hidden="1">[88]Comparison!$E$96</definedName>
    <definedName name="FDP_100_1_aUrv" localSheetId="8" hidden="1">[88]Comparison!$E$96</definedName>
    <definedName name="FDP_100_1_aUrv" hidden="1">#REF!</definedName>
    <definedName name="FDP_101_1_aUrv" localSheetId="9" hidden="1">[88]Comparison!$E$97</definedName>
    <definedName name="FDP_101_1_aUrv" localSheetId="15" hidden="1">[88]Comparison!$E$97</definedName>
    <definedName name="FDP_101_1_aUrv" localSheetId="10" hidden="1">[88]Comparison!$E$97</definedName>
    <definedName name="FDP_101_1_aUrv" localSheetId="11" hidden="1">[88]Comparison!$E$97</definedName>
    <definedName name="FDP_101_1_aUrv" localSheetId="8" hidden="1">[88]Comparison!$E$97</definedName>
    <definedName name="FDP_101_1_aUrv" hidden="1">#REF!</definedName>
    <definedName name="FDP_102_1_aSrv" localSheetId="9" hidden="1">[88]Comparison!$E$98</definedName>
    <definedName name="FDP_102_1_aSrv" localSheetId="15" hidden="1">[88]Comparison!$E$98</definedName>
    <definedName name="FDP_102_1_aSrv" localSheetId="10" hidden="1">[88]Comparison!$E$98</definedName>
    <definedName name="FDP_102_1_aSrv" localSheetId="11" hidden="1">[88]Comparison!$E$98</definedName>
    <definedName name="FDP_102_1_aSrv" localSheetId="8" hidden="1">[88]Comparison!$E$98</definedName>
    <definedName name="FDP_102_1_aSrv" hidden="1">#REF!</definedName>
    <definedName name="FDP_103_1_aSrv" localSheetId="9" hidden="1">[88]Comparison!$E$100</definedName>
    <definedName name="FDP_103_1_aSrv" localSheetId="15" hidden="1">[88]Comparison!$E$100</definedName>
    <definedName name="FDP_103_1_aSrv" localSheetId="10" hidden="1">[88]Comparison!$E$100</definedName>
    <definedName name="FDP_103_1_aSrv" localSheetId="11" hidden="1">[88]Comparison!$E$100</definedName>
    <definedName name="FDP_103_1_aSrv" localSheetId="8" hidden="1">[88]Comparison!$E$100</definedName>
    <definedName name="FDP_103_1_aSrv" hidden="1">#REF!</definedName>
    <definedName name="FDP_104_1_aUrv" localSheetId="9" hidden="1">[88]Comparison!$E$101</definedName>
    <definedName name="FDP_104_1_aUrv" localSheetId="15" hidden="1">[88]Comparison!$E$101</definedName>
    <definedName name="FDP_104_1_aUrv" localSheetId="10" hidden="1">[88]Comparison!$E$101</definedName>
    <definedName name="FDP_104_1_aUrv" localSheetId="11" hidden="1">[88]Comparison!$E$101</definedName>
    <definedName name="FDP_104_1_aUrv" localSheetId="8" hidden="1">[88]Comparison!$E$101</definedName>
    <definedName name="FDP_104_1_aUrv" hidden="1">#REF!</definedName>
    <definedName name="FDP_105_1_aUrv" localSheetId="9" hidden="1">[88]Comparison!$E$102</definedName>
    <definedName name="FDP_105_1_aUrv" localSheetId="15" hidden="1">[88]Comparison!$E$102</definedName>
    <definedName name="FDP_105_1_aUrv" localSheetId="10" hidden="1">[88]Comparison!$E$102</definedName>
    <definedName name="FDP_105_1_aUrv" localSheetId="11" hidden="1">[88]Comparison!$E$102</definedName>
    <definedName name="FDP_105_1_aUrv" localSheetId="8" hidden="1">[88]Comparison!$E$102</definedName>
    <definedName name="FDP_105_1_aUrv" hidden="1">#REF!</definedName>
    <definedName name="FDP_106_1_aUrv" localSheetId="9" hidden="1">[88]Comparison!$E$103</definedName>
    <definedName name="FDP_106_1_aUrv" localSheetId="15" hidden="1">[88]Comparison!$E$103</definedName>
    <definedName name="FDP_106_1_aUrv" localSheetId="10" hidden="1">[88]Comparison!$E$103</definedName>
    <definedName name="FDP_106_1_aUrv" localSheetId="11" hidden="1">[88]Comparison!$E$103</definedName>
    <definedName name="FDP_106_1_aUrv" localSheetId="8" hidden="1">[88]Comparison!$E$103</definedName>
    <definedName name="FDP_106_1_aUrv" hidden="1">#REF!</definedName>
    <definedName name="FDP_107_1_aUrv" localSheetId="9" hidden="1">[88]Comparison!$E$104</definedName>
    <definedName name="FDP_107_1_aUrv" localSheetId="15" hidden="1">[88]Comparison!$E$104</definedName>
    <definedName name="FDP_107_1_aUrv" localSheetId="10" hidden="1">[88]Comparison!$E$104</definedName>
    <definedName name="FDP_107_1_aUrv" localSheetId="11" hidden="1">[88]Comparison!$E$104</definedName>
    <definedName name="FDP_107_1_aUrv" localSheetId="8" hidden="1">[88]Comparison!$E$104</definedName>
    <definedName name="FDP_107_1_aUrv" hidden="1">#REF!</definedName>
    <definedName name="FDP_108_1_aUrv" localSheetId="9" hidden="1">[88]Comparison!$E$105</definedName>
    <definedName name="FDP_108_1_aUrv" localSheetId="15" hidden="1">[88]Comparison!$E$105</definedName>
    <definedName name="FDP_108_1_aUrv" localSheetId="10" hidden="1">[88]Comparison!$E$105</definedName>
    <definedName name="FDP_108_1_aUrv" localSheetId="11" hidden="1">[88]Comparison!$E$105</definedName>
    <definedName name="FDP_108_1_aUrv" localSheetId="8" hidden="1">[88]Comparison!$E$105</definedName>
    <definedName name="FDP_108_1_aUrv" hidden="1">#REF!</definedName>
    <definedName name="FDP_109_1_aUrv" localSheetId="9" hidden="1">[88]Comparison!$E$106</definedName>
    <definedName name="FDP_109_1_aUrv" localSheetId="15" hidden="1">[88]Comparison!$E$106</definedName>
    <definedName name="FDP_109_1_aUrv" localSheetId="10" hidden="1">[88]Comparison!$E$106</definedName>
    <definedName name="FDP_109_1_aUrv" localSheetId="11" hidden="1">[88]Comparison!$E$106</definedName>
    <definedName name="FDP_109_1_aUrv" localSheetId="8" hidden="1">[88]Comparison!$E$106</definedName>
    <definedName name="FDP_109_1_aUrv" hidden="1">#REF!</definedName>
    <definedName name="FDP_11_1_aUrv" localSheetId="9" hidden="1">[88]Comparison!$AA$22</definedName>
    <definedName name="FDP_11_1_aUrv" localSheetId="15" hidden="1">[88]Comparison!$AA$22</definedName>
    <definedName name="FDP_11_1_aUrv" localSheetId="10" hidden="1">[88]Comparison!$AA$22</definedName>
    <definedName name="FDP_11_1_aUrv" localSheetId="11" hidden="1">[88]Comparison!$AA$22</definedName>
    <definedName name="FDP_11_1_aUrv" localSheetId="8" hidden="1">[88]Comparison!$AA$22</definedName>
    <definedName name="FDP_11_1_aUrv" hidden="1">#REF!</definedName>
    <definedName name="FDP_110_1_aUrv" localSheetId="9" hidden="1">[88]Comparison!$E$107</definedName>
    <definedName name="FDP_110_1_aUrv" localSheetId="15" hidden="1">[88]Comparison!$E$107</definedName>
    <definedName name="FDP_110_1_aUrv" localSheetId="10" hidden="1">[88]Comparison!$E$107</definedName>
    <definedName name="FDP_110_1_aUrv" localSheetId="11" hidden="1">[88]Comparison!$E$107</definedName>
    <definedName name="FDP_110_1_aUrv" localSheetId="8" hidden="1">[88]Comparison!$E$107</definedName>
    <definedName name="FDP_110_1_aUrv" hidden="1">#REF!</definedName>
    <definedName name="FDP_111_1_aUrv" localSheetId="9" hidden="1">[88]Comparison!$E$108</definedName>
    <definedName name="FDP_111_1_aUrv" localSheetId="15" hidden="1">[88]Comparison!$E$108</definedName>
    <definedName name="FDP_111_1_aUrv" localSheetId="10" hidden="1">[88]Comparison!$E$108</definedName>
    <definedName name="FDP_111_1_aUrv" localSheetId="11" hidden="1">[88]Comparison!$E$108</definedName>
    <definedName name="FDP_111_1_aUrv" localSheetId="8" hidden="1">[88]Comparison!$E$108</definedName>
    <definedName name="FDP_111_1_aUrv" hidden="1">#REF!</definedName>
    <definedName name="FDP_112_1_aUrv" localSheetId="9" hidden="1">[88]Comparison!$E$109</definedName>
    <definedName name="FDP_112_1_aUrv" localSheetId="15" hidden="1">[88]Comparison!$E$109</definedName>
    <definedName name="FDP_112_1_aUrv" localSheetId="10" hidden="1">[88]Comparison!$E$109</definedName>
    <definedName name="FDP_112_1_aUrv" localSheetId="11" hidden="1">[88]Comparison!$E$109</definedName>
    <definedName name="FDP_112_1_aUrv" localSheetId="8" hidden="1">[88]Comparison!$E$109</definedName>
    <definedName name="FDP_112_1_aUrv" hidden="1">#REF!</definedName>
    <definedName name="FDP_113_1_aUrv" localSheetId="9" hidden="1">[88]Comparison!$E$110</definedName>
    <definedName name="FDP_113_1_aUrv" localSheetId="15" hidden="1">[88]Comparison!$E$110</definedName>
    <definedName name="FDP_113_1_aUrv" localSheetId="10" hidden="1">[88]Comparison!$E$110</definedName>
    <definedName name="FDP_113_1_aUrv" localSheetId="11" hidden="1">[88]Comparison!$E$110</definedName>
    <definedName name="FDP_113_1_aUrv" localSheetId="8" hidden="1">[88]Comparison!$E$110</definedName>
    <definedName name="FDP_113_1_aUrv" hidden="1">#REF!</definedName>
    <definedName name="FDP_114_1_aUrv" localSheetId="9" hidden="1">[88]Comparison!$E$111</definedName>
    <definedName name="FDP_114_1_aUrv" localSheetId="15" hidden="1">[88]Comparison!$E$111</definedName>
    <definedName name="FDP_114_1_aUrv" localSheetId="10" hidden="1">[88]Comparison!$E$111</definedName>
    <definedName name="FDP_114_1_aUrv" localSheetId="11" hidden="1">[88]Comparison!$E$111</definedName>
    <definedName name="FDP_114_1_aUrv" localSheetId="8" hidden="1">[88]Comparison!$E$111</definedName>
    <definedName name="FDP_114_1_aUrv" hidden="1">#REF!</definedName>
    <definedName name="FDP_115_1_aSrv" localSheetId="9" hidden="1">[88]Comparison!$E$112</definedName>
    <definedName name="FDP_115_1_aSrv" localSheetId="15" hidden="1">[88]Comparison!$E$112</definedName>
    <definedName name="FDP_115_1_aSrv" localSheetId="10" hidden="1">[88]Comparison!$E$112</definedName>
    <definedName name="FDP_115_1_aSrv" localSheetId="11" hidden="1">[88]Comparison!$E$112</definedName>
    <definedName name="FDP_115_1_aSrv" localSheetId="8" hidden="1">[88]Comparison!$E$112</definedName>
    <definedName name="FDP_115_1_aSrv" hidden="1">#REF!</definedName>
    <definedName name="FDP_116_1_aSrv" localSheetId="9" hidden="1">[88]Comparison!$E$113</definedName>
    <definedName name="FDP_116_1_aSrv" localSheetId="15" hidden="1">[88]Comparison!$E$113</definedName>
    <definedName name="FDP_116_1_aSrv" localSheetId="10" hidden="1">[88]Comparison!$E$113</definedName>
    <definedName name="FDP_116_1_aSrv" localSheetId="11" hidden="1">[88]Comparison!$E$113</definedName>
    <definedName name="FDP_116_1_aSrv" localSheetId="8" hidden="1">[88]Comparison!$E$113</definedName>
    <definedName name="FDP_116_1_aSrv" hidden="1">#REF!</definedName>
    <definedName name="FDP_117_1_aUrv" localSheetId="9" hidden="1">[88]Comparison!$E$118</definedName>
    <definedName name="FDP_117_1_aUrv" localSheetId="15" hidden="1">[88]Comparison!$E$118</definedName>
    <definedName name="FDP_117_1_aUrv" localSheetId="10" hidden="1">[88]Comparison!$E$118</definedName>
    <definedName name="FDP_117_1_aUrv" localSheetId="11" hidden="1">[88]Comparison!$E$118</definedName>
    <definedName name="FDP_117_1_aUrv" localSheetId="8" hidden="1">[88]Comparison!$E$118</definedName>
    <definedName name="FDP_117_1_aUrv" hidden="1">#REF!</definedName>
    <definedName name="FDP_118_1_aUrv" localSheetId="9" hidden="1">[88]Comparison!$E$119</definedName>
    <definedName name="FDP_118_1_aUrv" localSheetId="15" hidden="1">[88]Comparison!$E$119</definedName>
    <definedName name="FDP_118_1_aUrv" localSheetId="10" hidden="1">[88]Comparison!$E$119</definedName>
    <definedName name="FDP_118_1_aUrv" localSheetId="11" hidden="1">[88]Comparison!$E$119</definedName>
    <definedName name="FDP_118_1_aUrv" localSheetId="8" hidden="1">[88]Comparison!$E$119</definedName>
    <definedName name="FDP_118_1_aUrv" hidden="1">#REF!</definedName>
    <definedName name="FDP_119_1_aUrv" localSheetId="9" hidden="1">[88]Comparison!$E$120</definedName>
    <definedName name="FDP_119_1_aUrv" localSheetId="15" hidden="1">[88]Comparison!$E$120</definedName>
    <definedName name="FDP_119_1_aUrv" localSheetId="10" hidden="1">[88]Comparison!$E$120</definedName>
    <definedName name="FDP_119_1_aUrv" localSheetId="11" hidden="1">[88]Comparison!$E$120</definedName>
    <definedName name="FDP_119_1_aUrv" localSheetId="8" hidden="1">[88]Comparison!$E$120</definedName>
    <definedName name="FDP_119_1_aUrv" hidden="1">#REF!</definedName>
    <definedName name="FDP_12_1_aUrv" localSheetId="9" hidden="1">[88]Comparison!$AA$23</definedName>
    <definedName name="FDP_12_1_aUrv" localSheetId="15" hidden="1">[88]Comparison!$AA$23</definedName>
    <definedName name="FDP_12_1_aUrv" localSheetId="10" hidden="1">[88]Comparison!$AA$23</definedName>
    <definedName name="FDP_12_1_aUrv" localSheetId="11" hidden="1">[88]Comparison!$AA$23</definedName>
    <definedName name="FDP_12_1_aUrv" localSheetId="8" hidden="1">[88]Comparison!$AA$23</definedName>
    <definedName name="FDP_12_1_aUrv" hidden="1">#REF!</definedName>
    <definedName name="FDP_120_1_aUrv" localSheetId="9" hidden="1">[88]Comparison!$E$121</definedName>
    <definedName name="FDP_120_1_aUrv" localSheetId="15" hidden="1">[88]Comparison!$E$121</definedName>
    <definedName name="FDP_120_1_aUrv" localSheetId="10" hidden="1">[88]Comparison!$E$121</definedName>
    <definedName name="FDP_120_1_aUrv" localSheetId="11" hidden="1">[88]Comparison!$E$121</definedName>
    <definedName name="FDP_120_1_aUrv" localSheetId="8" hidden="1">[88]Comparison!$E$121</definedName>
    <definedName name="FDP_120_1_aUrv" hidden="1">#REF!</definedName>
    <definedName name="FDP_121_1_aUrv" localSheetId="9" hidden="1">[88]Comparison!$E$122</definedName>
    <definedName name="FDP_121_1_aUrv" localSheetId="15" hidden="1">[88]Comparison!$E$122</definedName>
    <definedName name="FDP_121_1_aUrv" localSheetId="10" hidden="1">[88]Comparison!$E$122</definedName>
    <definedName name="FDP_121_1_aUrv" localSheetId="11" hidden="1">[88]Comparison!$E$122</definedName>
    <definedName name="FDP_121_1_aUrv" localSheetId="8" hidden="1">[88]Comparison!$E$122</definedName>
    <definedName name="FDP_121_1_aUrv" hidden="1">#REF!</definedName>
    <definedName name="FDP_122_1_aUrv" localSheetId="9" hidden="1">[88]Comparison!$E$123</definedName>
    <definedName name="FDP_122_1_aUrv" localSheetId="15" hidden="1">[88]Comparison!$E$123</definedName>
    <definedName name="FDP_122_1_aUrv" localSheetId="10" hidden="1">[88]Comparison!$E$123</definedName>
    <definedName name="FDP_122_1_aUrv" localSheetId="11" hidden="1">[88]Comparison!$E$123</definedName>
    <definedName name="FDP_122_1_aUrv" localSheetId="8" hidden="1">[88]Comparison!$E$123</definedName>
    <definedName name="FDP_122_1_aUrv" hidden="1">#REF!</definedName>
    <definedName name="FDP_123_1_aUrv" localSheetId="9" hidden="1">[88]Comparison!$E$124</definedName>
    <definedName name="FDP_123_1_aUrv" localSheetId="15" hidden="1">[88]Comparison!$E$124</definedName>
    <definedName name="FDP_123_1_aUrv" localSheetId="10" hidden="1">[88]Comparison!$E$124</definedName>
    <definedName name="FDP_123_1_aUrv" localSheetId="11" hidden="1">[88]Comparison!$E$124</definedName>
    <definedName name="FDP_123_1_aUrv" localSheetId="8" hidden="1">[88]Comparison!$E$124</definedName>
    <definedName name="FDP_123_1_aUrv" hidden="1">#REF!</definedName>
    <definedName name="FDP_124_1_aSrv" localSheetId="9" hidden="1">[88]Comparison!$E$125</definedName>
    <definedName name="FDP_124_1_aSrv" localSheetId="15" hidden="1">[88]Comparison!$E$125</definedName>
    <definedName name="FDP_124_1_aSrv" localSheetId="10" hidden="1">[88]Comparison!$E$125</definedName>
    <definedName name="FDP_124_1_aSrv" localSheetId="11" hidden="1">[88]Comparison!$E$125</definedName>
    <definedName name="FDP_124_1_aSrv" localSheetId="8" hidden="1">[88]Comparison!$E$125</definedName>
    <definedName name="FDP_124_1_aSrv" hidden="1">#REF!</definedName>
    <definedName name="FDP_125_1_aUrv" localSheetId="9" hidden="1">[88]Comparison!$E$127</definedName>
    <definedName name="FDP_125_1_aUrv" localSheetId="15" hidden="1">[88]Comparison!$E$127</definedName>
    <definedName name="FDP_125_1_aUrv" localSheetId="10" hidden="1">[88]Comparison!$E$127</definedName>
    <definedName name="FDP_125_1_aUrv" localSheetId="11" hidden="1">[88]Comparison!$E$127</definedName>
    <definedName name="FDP_125_1_aUrv" localSheetId="8" hidden="1">[88]Comparison!$E$127</definedName>
    <definedName name="FDP_125_1_aUrv" hidden="1">#REF!</definedName>
    <definedName name="FDP_126_1_aUrv" localSheetId="9" hidden="1">[88]Comparison!$E$128</definedName>
    <definedName name="FDP_126_1_aUrv" localSheetId="15" hidden="1">[88]Comparison!$E$128</definedName>
    <definedName name="FDP_126_1_aUrv" localSheetId="10" hidden="1">[88]Comparison!$E$128</definedName>
    <definedName name="FDP_126_1_aUrv" localSheetId="11" hidden="1">[88]Comparison!$E$128</definedName>
    <definedName name="FDP_126_1_aUrv" localSheetId="8" hidden="1">[88]Comparison!$E$128</definedName>
    <definedName name="FDP_126_1_aUrv" hidden="1">#REF!</definedName>
    <definedName name="FDP_127_1_aUrv" localSheetId="9" hidden="1">[88]Comparison!$E$129</definedName>
    <definedName name="FDP_127_1_aUrv" localSheetId="15" hidden="1">[88]Comparison!$E$129</definedName>
    <definedName name="FDP_127_1_aUrv" localSheetId="10" hidden="1">[88]Comparison!$E$129</definedName>
    <definedName name="FDP_127_1_aUrv" localSheetId="11" hidden="1">[88]Comparison!$E$129</definedName>
    <definedName name="FDP_127_1_aUrv" localSheetId="8" hidden="1">[88]Comparison!$E$129</definedName>
    <definedName name="FDP_127_1_aUrv" hidden="1">#REF!</definedName>
    <definedName name="FDP_128_1_aUrv" localSheetId="9" hidden="1">[88]Comparison!$E$130</definedName>
    <definedName name="FDP_128_1_aUrv" localSheetId="15" hidden="1">[88]Comparison!$E$130</definedName>
    <definedName name="FDP_128_1_aUrv" localSheetId="10" hidden="1">[88]Comparison!$E$130</definedName>
    <definedName name="FDP_128_1_aUrv" localSheetId="11" hidden="1">[88]Comparison!$E$130</definedName>
    <definedName name="FDP_128_1_aUrv" localSheetId="8" hidden="1">[88]Comparison!$E$130</definedName>
    <definedName name="FDP_128_1_aUrv" hidden="1">#REF!</definedName>
    <definedName name="FDP_129_1_aUrv" localSheetId="9" hidden="1">[88]Comparison!$E$131</definedName>
    <definedName name="FDP_129_1_aUrv" localSheetId="15" hidden="1">[88]Comparison!$E$131</definedName>
    <definedName name="FDP_129_1_aUrv" localSheetId="10" hidden="1">[88]Comparison!$E$131</definedName>
    <definedName name="FDP_129_1_aUrv" localSheetId="11" hidden="1">[88]Comparison!$E$131</definedName>
    <definedName name="FDP_129_1_aUrv" localSheetId="8" hidden="1">[88]Comparison!$E$131</definedName>
    <definedName name="FDP_129_1_aUrv" hidden="1">#REF!</definedName>
    <definedName name="FDP_13_1_aUrv" localSheetId="9" hidden="1">[88]Comparison!$AA$24</definedName>
    <definedName name="FDP_13_1_aUrv" localSheetId="15" hidden="1">[88]Comparison!$AA$24</definedName>
    <definedName name="FDP_13_1_aUrv" localSheetId="10" hidden="1">[88]Comparison!$AA$24</definedName>
    <definedName name="FDP_13_1_aUrv" localSheetId="11" hidden="1">[88]Comparison!$AA$24</definedName>
    <definedName name="FDP_13_1_aUrv" localSheetId="8" hidden="1">[88]Comparison!$AA$24</definedName>
    <definedName name="FDP_13_1_aUrv" hidden="1">#REF!</definedName>
    <definedName name="FDP_130_1_aUrv" localSheetId="9" hidden="1">[88]Comparison!$E$132</definedName>
    <definedName name="FDP_130_1_aUrv" localSheetId="15" hidden="1">[88]Comparison!$E$132</definedName>
    <definedName name="FDP_130_1_aUrv" localSheetId="10" hidden="1">[88]Comparison!$E$132</definedName>
    <definedName name="FDP_130_1_aUrv" localSheetId="11" hidden="1">[88]Comparison!$E$132</definedName>
    <definedName name="FDP_130_1_aUrv" localSheetId="8" hidden="1">[88]Comparison!$E$132</definedName>
    <definedName name="FDP_130_1_aUrv" hidden="1">#REF!</definedName>
    <definedName name="FDP_131_1_aUrv" localSheetId="9" hidden="1">[88]Comparison!$E$133</definedName>
    <definedName name="FDP_131_1_aUrv" localSheetId="15" hidden="1">[88]Comparison!$E$133</definedName>
    <definedName name="FDP_131_1_aUrv" localSheetId="10" hidden="1">[88]Comparison!$E$133</definedName>
    <definedName name="FDP_131_1_aUrv" localSheetId="11" hidden="1">[88]Comparison!$E$133</definedName>
    <definedName name="FDP_131_1_aUrv" localSheetId="8" hidden="1">[88]Comparison!$E$133</definedName>
    <definedName name="FDP_131_1_aUrv" hidden="1">#REF!</definedName>
    <definedName name="FDP_132_1_aSrv" localSheetId="9" hidden="1">[88]Comparison!$E$134</definedName>
    <definedName name="FDP_132_1_aSrv" localSheetId="15" hidden="1">[88]Comparison!$E$134</definedName>
    <definedName name="FDP_132_1_aSrv" localSheetId="10" hidden="1">[88]Comparison!$E$134</definedName>
    <definedName name="FDP_132_1_aSrv" localSheetId="11" hidden="1">[88]Comparison!$E$134</definedName>
    <definedName name="FDP_132_1_aSrv" localSheetId="8" hidden="1">[88]Comparison!$E$134</definedName>
    <definedName name="FDP_132_1_aSrv" hidden="1">#REF!</definedName>
    <definedName name="FDP_133_1_aSrv" localSheetId="9" hidden="1">[88]Comparison!$E$135</definedName>
    <definedName name="FDP_133_1_aSrv" localSheetId="15" hidden="1">[88]Comparison!$E$135</definedName>
    <definedName name="FDP_133_1_aSrv" localSheetId="10" hidden="1">[88]Comparison!$E$135</definedName>
    <definedName name="FDP_133_1_aSrv" localSheetId="11" hidden="1">[88]Comparison!$E$135</definedName>
    <definedName name="FDP_133_1_aSrv" localSheetId="8" hidden="1">[88]Comparison!$E$135</definedName>
    <definedName name="FDP_133_1_aSrv" hidden="1">#REF!</definedName>
    <definedName name="FDP_134_1_aUrv" localSheetId="9" hidden="1">[88]Comparison!$E$137</definedName>
    <definedName name="FDP_134_1_aUrv" localSheetId="15" hidden="1">[88]Comparison!$E$137</definedName>
    <definedName name="FDP_134_1_aUrv" localSheetId="10" hidden="1">[88]Comparison!$E$137</definedName>
    <definedName name="FDP_134_1_aUrv" localSheetId="11" hidden="1">[88]Comparison!$E$137</definedName>
    <definedName name="FDP_134_1_aUrv" localSheetId="8" hidden="1">[88]Comparison!$E$137</definedName>
    <definedName name="FDP_134_1_aUrv" hidden="1">#REF!</definedName>
    <definedName name="FDP_135_1_aUrv" localSheetId="9" hidden="1">[88]Comparison!$E$140</definedName>
    <definedName name="FDP_135_1_aUrv" localSheetId="15" hidden="1">[88]Comparison!$E$140</definedName>
    <definedName name="FDP_135_1_aUrv" localSheetId="10" hidden="1">[88]Comparison!$E$140</definedName>
    <definedName name="FDP_135_1_aUrv" localSheetId="11" hidden="1">[88]Comparison!$E$140</definedName>
    <definedName name="FDP_135_1_aUrv" localSheetId="8" hidden="1">[88]Comparison!$E$140</definedName>
    <definedName name="FDP_135_1_aUrv" hidden="1">#REF!</definedName>
    <definedName name="FDP_136_1_aUrv" localSheetId="9" hidden="1">[88]Comparison!$E$141</definedName>
    <definedName name="FDP_136_1_aUrv" localSheetId="15" hidden="1">[88]Comparison!$E$141</definedName>
    <definedName name="FDP_136_1_aUrv" localSheetId="10" hidden="1">[88]Comparison!$E$141</definedName>
    <definedName name="FDP_136_1_aUrv" localSheetId="11" hidden="1">[88]Comparison!$E$141</definedName>
    <definedName name="FDP_136_1_aUrv" localSheetId="8" hidden="1">[88]Comparison!$E$141</definedName>
    <definedName name="FDP_136_1_aUrv" hidden="1">#REF!</definedName>
    <definedName name="FDP_137_1_aSrv" localSheetId="9" hidden="1">[88]Comparison!$P$141</definedName>
    <definedName name="FDP_137_1_aSrv" localSheetId="15" hidden="1">[88]Comparison!$P$141</definedName>
    <definedName name="FDP_137_1_aSrv" localSheetId="10" hidden="1">[88]Comparison!$P$141</definedName>
    <definedName name="FDP_137_1_aSrv" localSheetId="11" hidden="1">[88]Comparison!$P$141</definedName>
    <definedName name="FDP_137_1_aSrv" localSheetId="8" hidden="1">[88]Comparison!$P$141</definedName>
    <definedName name="FDP_137_1_aSrv" hidden="1">#REF!</definedName>
    <definedName name="FDP_138_1_aSrv" localSheetId="9" hidden="1">[88]Comparison!$E$142</definedName>
    <definedName name="FDP_138_1_aSrv" localSheetId="15" hidden="1">[88]Comparison!$E$142</definedName>
    <definedName name="FDP_138_1_aSrv" localSheetId="10" hidden="1">[88]Comparison!$E$142</definedName>
    <definedName name="FDP_138_1_aSrv" localSheetId="11" hidden="1">[88]Comparison!$E$142</definedName>
    <definedName name="FDP_138_1_aSrv" localSheetId="8" hidden="1">[88]Comparison!$E$142</definedName>
    <definedName name="FDP_138_1_aSrv" hidden="1">#REF!</definedName>
    <definedName name="FDP_139_1_aSrv" localSheetId="9" hidden="1">[88]Comparison!$E$143</definedName>
    <definedName name="FDP_139_1_aSrv" localSheetId="15" hidden="1">[88]Comparison!$E$143</definedName>
    <definedName name="FDP_139_1_aSrv" localSheetId="10" hidden="1">[88]Comparison!$E$143</definedName>
    <definedName name="FDP_139_1_aSrv" localSheetId="11" hidden="1">[88]Comparison!$E$143</definedName>
    <definedName name="FDP_139_1_aSrv" localSheetId="8" hidden="1">[88]Comparison!$E$143</definedName>
    <definedName name="FDP_139_1_aSrv" hidden="1">#REF!</definedName>
    <definedName name="FDP_14_1_aUrv" localSheetId="9" hidden="1">[88]Comparison!$K$1</definedName>
    <definedName name="FDP_14_1_aUrv" localSheetId="15" hidden="1">[88]Comparison!$K$1</definedName>
    <definedName name="FDP_14_1_aUrv" localSheetId="10" hidden="1">[88]Comparison!$K$1</definedName>
    <definedName name="FDP_14_1_aUrv" localSheetId="11" hidden="1">[88]Comparison!$K$1</definedName>
    <definedName name="FDP_14_1_aUrv" localSheetId="8" hidden="1">[88]Comparison!$K$1</definedName>
    <definedName name="FDP_14_1_aUrv" hidden="1">#REF!</definedName>
    <definedName name="FDP_140_1_aSrv" localSheetId="9" hidden="1">[88]Comparison!$E$153</definedName>
    <definedName name="FDP_140_1_aSrv" localSheetId="15" hidden="1">[88]Comparison!$E$153</definedName>
    <definedName name="FDP_140_1_aSrv" localSheetId="10" hidden="1">[88]Comparison!$E$153</definedName>
    <definedName name="FDP_140_1_aSrv" localSheetId="11" hidden="1">[88]Comparison!$E$153</definedName>
    <definedName name="FDP_140_1_aSrv" localSheetId="8" hidden="1">[88]Comparison!$E$153</definedName>
    <definedName name="FDP_140_1_aSrv" hidden="1">#REF!</definedName>
    <definedName name="FDP_141_1_aUrv" localSheetId="9" hidden="1">[88]Comparison!$E$154</definedName>
    <definedName name="FDP_141_1_aUrv" localSheetId="15" hidden="1">[88]Comparison!$E$154</definedName>
    <definedName name="FDP_141_1_aUrv" localSheetId="10" hidden="1">[88]Comparison!$E$154</definedName>
    <definedName name="FDP_141_1_aUrv" localSheetId="11" hidden="1">[88]Comparison!$E$154</definedName>
    <definedName name="FDP_141_1_aUrv" localSheetId="8" hidden="1">[88]Comparison!$E$154</definedName>
    <definedName name="FDP_141_1_aUrv" hidden="1">#REF!</definedName>
    <definedName name="FDP_142_1_aUrv" localSheetId="9" hidden="1">[88]Comparison!$E$155</definedName>
    <definedName name="FDP_142_1_aUrv" localSheetId="15" hidden="1">[88]Comparison!$E$155</definedName>
    <definedName name="FDP_142_1_aUrv" localSheetId="10" hidden="1">[88]Comparison!$E$155</definedName>
    <definedName name="FDP_142_1_aUrv" localSheetId="11" hidden="1">[88]Comparison!$E$155</definedName>
    <definedName name="FDP_142_1_aUrv" localSheetId="8" hidden="1">[88]Comparison!$E$155</definedName>
    <definedName name="FDP_142_1_aUrv" hidden="1">#REF!</definedName>
    <definedName name="FDP_143_1_aUrv" localSheetId="9" hidden="1">[88]Comparison!$E$156</definedName>
    <definedName name="FDP_143_1_aUrv" localSheetId="15" hidden="1">[88]Comparison!$E$156</definedName>
    <definedName name="FDP_143_1_aUrv" localSheetId="10" hidden="1">[88]Comparison!$E$156</definedName>
    <definedName name="FDP_143_1_aUrv" localSheetId="11" hidden="1">[88]Comparison!$E$156</definedName>
    <definedName name="FDP_143_1_aUrv" localSheetId="8" hidden="1">[88]Comparison!$E$156</definedName>
    <definedName name="FDP_143_1_aUrv" hidden="1">#REF!</definedName>
    <definedName name="FDP_144_1_aUrv" localSheetId="9" hidden="1">[88]Comparison!$E$157</definedName>
    <definedName name="FDP_144_1_aUrv" localSheetId="15" hidden="1">[88]Comparison!$E$157</definedName>
    <definedName name="FDP_144_1_aUrv" localSheetId="10" hidden="1">[88]Comparison!$E$157</definedName>
    <definedName name="FDP_144_1_aUrv" localSheetId="11" hidden="1">[88]Comparison!$E$157</definedName>
    <definedName name="FDP_144_1_aUrv" localSheetId="8" hidden="1">[88]Comparison!$E$157</definedName>
    <definedName name="FDP_144_1_aUrv" hidden="1">#REF!</definedName>
    <definedName name="FDP_145_1_aUrv" localSheetId="9" hidden="1">[88]Comparison!$E$160</definedName>
    <definedName name="FDP_145_1_aUrv" localSheetId="15" hidden="1">[88]Comparison!$E$160</definedName>
    <definedName name="FDP_145_1_aUrv" localSheetId="10" hidden="1">[88]Comparison!$E$160</definedName>
    <definedName name="FDP_145_1_aUrv" localSheetId="11" hidden="1">[88]Comparison!$E$160</definedName>
    <definedName name="FDP_145_1_aUrv" localSheetId="8" hidden="1">[88]Comparison!$E$160</definedName>
    <definedName name="FDP_145_1_aUrv" hidden="1">#REF!</definedName>
    <definedName name="FDP_146_1_aUrv" localSheetId="9" hidden="1">[88]Comparison!$E$161</definedName>
    <definedName name="FDP_146_1_aUrv" localSheetId="15" hidden="1">[88]Comparison!$E$161</definedName>
    <definedName name="FDP_146_1_aUrv" localSheetId="10" hidden="1">[88]Comparison!$E$161</definedName>
    <definedName name="FDP_146_1_aUrv" localSheetId="11" hidden="1">[88]Comparison!$E$161</definedName>
    <definedName name="FDP_146_1_aUrv" localSheetId="8" hidden="1">[88]Comparison!$E$161</definedName>
    <definedName name="FDP_146_1_aUrv" hidden="1">#REF!</definedName>
    <definedName name="FDP_147_1_aUrv" localSheetId="9" hidden="1">[88]Comparison!$E$162</definedName>
    <definedName name="FDP_147_1_aUrv" localSheetId="15" hidden="1">[88]Comparison!$E$162</definedName>
    <definedName name="FDP_147_1_aUrv" localSheetId="10" hidden="1">[88]Comparison!$E$162</definedName>
    <definedName name="FDP_147_1_aUrv" localSheetId="11" hidden="1">[88]Comparison!$E$162</definedName>
    <definedName name="FDP_147_1_aUrv" localSheetId="8" hidden="1">[88]Comparison!$E$162</definedName>
    <definedName name="FDP_147_1_aUrv" hidden="1">#REF!</definedName>
    <definedName name="FDP_148_1_aUrv" localSheetId="9" hidden="1">[88]Comparison!$E$163</definedName>
    <definedName name="FDP_148_1_aUrv" localSheetId="15" hidden="1">[88]Comparison!$E$163</definedName>
    <definedName name="FDP_148_1_aUrv" localSheetId="10" hidden="1">[88]Comparison!$E$163</definedName>
    <definedName name="FDP_148_1_aUrv" localSheetId="11" hidden="1">[88]Comparison!$E$163</definedName>
    <definedName name="FDP_148_1_aUrv" localSheetId="8" hidden="1">[88]Comparison!$E$163</definedName>
    <definedName name="FDP_148_1_aUrv" hidden="1">#REF!</definedName>
    <definedName name="FDP_149_1_aUrv" localSheetId="9" hidden="1">[88]Comparison!$E$164</definedName>
    <definedName name="FDP_149_1_aUrv" localSheetId="15" hidden="1">[88]Comparison!$E$164</definedName>
    <definedName name="FDP_149_1_aUrv" localSheetId="10" hidden="1">[88]Comparison!$E$164</definedName>
    <definedName name="FDP_149_1_aUrv" localSheetId="11" hidden="1">[88]Comparison!$E$164</definedName>
    <definedName name="FDP_149_1_aUrv" localSheetId="8" hidden="1">[88]Comparison!$E$164</definedName>
    <definedName name="FDP_149_1_aUrv" hidden="1">#REF!</definedName>
    <definedName name="FDP_15_1_aUrv" localSheetId="9" hidden="1">[88]Comparison!$F$1</definedName>
    <definedName name="FDP_15_1_aUrv" localSheetId="15" hidden="1">[88]Comparison!$F$1</definedName>
    <definedName name="FDP_15_1_aUrv" localSheetId="10" hidden="1">[88]Comparison!$F$1</definedName>
    <definedName name="FDP_15_1_aUrv" localSheetId="11" hidden="1">[88]Comparison!$F$1</definedName>
    <definedName name="FDP_15_1_aUrv" localSheetId="8" hidden="1">[88]Comparison!$F$1</definedName>
    <definedName name="FDP_15_1_aUrv" hidden="1">#REF!</definedName>
    <definedName name="FDP_150_1_aUrv" localSheetId="9" hidden="1">[88]Comparison!$E$165</definedName>
    <definedName name="FDP_150_1_aUrv" localSheetId="15" hidden="1">[88]Comparison!$E$165</definedName>
    <definedName name="FDP_150_1_aUrv" localSheetId="10" hidden="1">[88]Comparison!$E$165</definedName>
    <definedName name="FDP_150_1_aUrv" localSheetId="11" hidden="1">[88]Comparison!$E$165</definedName>
    <definedName name="FDP_150_1_aUrv" localSheetId="8" hidden="1">[88]Comparison!$E$165</definedName>
    <definedName name="FDP_150_1_aUrv" hidden="1">#REF!</definedName>
    <definedName name="FDP_151_1_aUrv" localSheetId="9" hidden="1">[88]Comparison!$E$166</definedName>
    <definedName name="FDP_151_1_aUrv" localSheetId="15" hidden="1">[88]Comparison!$E$166</definedName>
    <definedName name="FDP_151_1_aUrv" localSheetId="10" hidden="1">[88]Comparison!$E$166</definedName>
    <definedName name="FDP_151_1_aUrv" localSheetId="11" hidden="1">[88]Comparison!$E$166</definedName>
    <definedName name="FDP_151_1_aUrv" localSheetId="8" hidden="1">[88]Comparison!$E$166</definedName>
    <definedName name="FDP_151_1_aUrv" hidden="1">#REF!</definedName>
    <definedName name="FDP_152_1_aUrv" localSheetId="9" hidden="1">[88]Comparison!$E$167</definedName>
    <definedName name="FDP_152_1_aUrv" localSheetId="15" hidden="1">[88]Comparison!$E$167</definedName>
    <definedName name="FDP_152_1_aUrv" localSheetId="10" hidden="1">[88]Comparison!$E$167</definedName>
    <definedName name="FDP_152_1_aUrv" localSheetId="11" hidden="1">[88]Comparison!$E$167</definedName>
    <definedName name="FDP_152_1_aUrv" localSheetId="8" hidden="1">[88]Comparison!$E$167</definedName>
    <definedName name="FDP_152_1_aUrv" hidden="1">#REF!</definedName>
    <definedName name="FDP_153_1_aUrv" localSheetId="9" hidden="1">[88]Comparison!$E$168</definedName>
    <definedName name="FDP_153_1_aUrv" localSheetId="15" hidden="1">[88]Comparison!$E$168</definedName>
    <definedName name="FDP_153_1_aUrv" localSheetId="10" hidden="1">[88]Comparison!$E$168</definedName>
    <definedName name="FDP_153_1_aUrv" localSheetId="11" hidden="1">[88]Comparison!$E$168</definedName>
    <definedName name="FDP_153_1_aUrv" localSheetId="8" hidden="1">[88]Comparison!$E$168</definedName>
    <definedName name="FDP_153_1_aUrv" hidden="1">#REF!</definedName>
    <definedName name="FDP_154_1_aUrv" localSheetId="9" hidden="1">[88]Comparison!$E$169</definedName>
    <definedName name="FDP_154_1_aUrv" localSheetId="15" hidden="1">[88]Comparison!$E$169</definedName>
    <definedName name="FDP_154_1_aUrv" localSheetId="10" hidden="1">[88]Comparison!$E$169</definedName>
    <definedName name="FDP_154_1_aUrv" localSheetId="11" hidden="1">[88]Comparison!$E$169</definedName>
    <definedName name="FDP_154_1_aUrv" localSheetId="8" hidden="1">[88]Comparison!$E$169</definedName>
    <definedName name="FDP_154_1_aUrv" hidden="1">#REF!</definedName>
    <definedName name="FDP_155_1_aUrv" localSheetId="9" hidden="1">[88]Comparison!$E$170</definedName>
    <definedName name="FDP_155_1_aUrv" localSheetId="15" hidden="1">[88]Comparison!$E$170</definedName>
    <definedName name="FDP_155_1_aUrv" localSheetId="10" hidden="1">[88]Comparison!$E$170</definedName>
    <definedName name="FDP_155_1_aUrv" localSheetId="11" hidden="1">[88]Comparison!$E$170</definedName>
    <definedName name="FDP_155_1_aUrv" localSheetId="8" hidden="1">[88]Comparison!$E$170</definedName>
    <definedName name="FDP_155_1_aUrv" hidden="1">#REF!</definedName>
    <definedName name="FDP_156_1_aUrv" localSheetId="9" hidden="1">[88]Comparison!$E$171</definedName>
    <definedName name="FDP_156_1_aUrv" localSheetId="15" hidden="1">[88]Comparison!$E$171</definedName>
    <definedName name="FDP_156_1_aUrv" localSheetId="10" hidden="1">[88]Comparison!$E$171</definedName>
    <definedName name="FDP_156_1_aUrv" localSheetId="11" hidden="1">[88]Comparison!$E$171</definedName>
    <definedName name="FDP_156_1_aUrv" localSheetId="8" hidden="1">[88]Comparison!$E$171</definedName>
    <definedName name="FDP_156_1_aUrv" hidden="1">#REF!</definedName>
    <definedName name="FDP_157_1_aUrv" localSheetId="9" hidden="1">[88]Comparison!$E$172</definedName>
    <definedName name="FDP_157_1_aUrv" localSheetId="15" hidden="1">[88]Comparison!$E$172</definedName>
    <definedName name="FDP_157_1_aUrv" localSheetId="10" hidden="1">[88]Comparison!$E$172</definedName>
    <definedName name="FDP_157_1_aUrv" localSheetId="11" hidden="1">[88]Comparison!$E$172</definedName>
    <definedName name="FDP_157_1_aUrv" localSheetId="8" hidden="1">[88]Comparison!$E$172</definedName>
    <definedName name="FDP_157_1_aUrv" hidden="1">#REF!</definedName>
    <definedName name="FDP_158_1_aUrv" localSheetId="9" hidden="1">[88]Comparison!$E$173</definedName>
    <definedName name="FDP_158_1_aUrv" localSheetId="15" hidden="1">[88]Comparison!$E$173</definedName>
    <definedName name="FDP_158_1_aUrv" localSheetId="10" hidden="1">[88]Comparison!$E$173</definedName>
    <definedName name="FDP_158_1_aUrv" localSheetId="11" hidden="1">[88]Comparison!$E$173</definedName>
    <definedName name="FDP_158_1_aUrv" localSheetId="8" hidden="1">[88]Comparison!$E$173</definedName>
    <definedName name="FDP_158_1_aUrv" hidden="1">#REF!</definedName>
    <definedName name="FDP_159_1_aSrv" localSheetId="9" hidden="1">[88]Comparison!$E$174</definedName>
    <definedName name="FDP_159_1_aSrv" localSheetId="15" hidden="1">[88]Comparison!$E$174</definedName>
    <definedName name="FDP_159_1_aSrv" localSheetId="10" hidden="1">[88]Comparison!$E$174</definedName>
    <definedName name="FDP_159_1_aSrv" localSheetId="11" hidden="1">[88]Comparison!$E$174</definedName>
    <definedName name="FDP_159_1_aSrv" localSheetId="8" hidden="1">[88]Comparison!$E$174</definedName>
    <definedName name="FDP_159_1_aSrv" hidden="1">#REF!</definedName>
    <definedName name="FDP_16_1_aUrv" localSheetId="9" hidden="1">[88]Comparison!$K$3</definedName>
    <definedName name="FDP_16_1_aUrv" localSheetId="15" hidden="1">[88]Comparison!$K$3</definedName>
    <definedName name="FDP_16_1_aUrv" localSheetId="10" hidden="1">[88]Comparison!$K$3</definedName>
    <definedName name="FDP_16_1_aUrv" localSheetId="11" hidden="1">[88]Comparison!$K$3</definedName>
    <definedName name="FDP_16_1_aUrv" localSheetId="8" hidden="1">[88]Comparison!$K$3</definedName>
    <definedName name="FDP_16_1_aUrv" hidden="1">#REF!</definedName>
    <definedName name="FDP_160_1_aUrv" localSheetId="9" hidden="1">[88]Comparison!$E$175</definedName>
    <definedName name="FDP_160_1_aUrv" localSheetId="15" hidden="1">[88]Comparison!$E$175</definedName>
    <definedName name="FDP_160_1_aUrv" localSheetId="10" hidden="1">[88]Comparison!$E$175</definedName>
    <definedName name="FDP_160_1_aUrv" localSheetId="11" hidden="1">[88]Comparison!$E$175</definedName>
    <definedName name="FDP_160_1_aUrv" localSheetId="8" hidden="1">[88]Comparison!$E$175</definedName>
    <definedName name="FDP_160_1_aUrv" hidden="1">#REF!</definedName>
    <definedName name="FDP_161_1_aSrv" localSheetId="9" hidden="1">[88]Comparison!$E$176</definedName>
    <definedName name="FDP_161_1_aSrv" localSheetId="15" hidden="1">[88]Comparison!$E$176</definedName>
    <definedName name="FDP_161_1_aSrv" localSheetId="10" hidden="1">[88]Comparison!$E$176</definedName>
    <definedName name="FDP_161_1_aSrv" localSheetId="11" hidden="1">[88]Comparison!$E$176</definedName>
    <definedName name="FDP_161_1_aSrv" localSheetId="8" hidden="1">[88]Comparison!$E$176</definedName>
    <definedName name="FDP_161_1_aSrv" hidden="1">#REF!</definedName>
    <definedName name="FDP_162_1_aUrv" localSheetId="9" hidden="1">[88]Comparison!$E$178</definedName>
    <definedName name="FDP_162_1_aUrv" localSheetId="15" hidden="1">[88]Comparison!$E$178</definedName>
    <definedName name="FDP_162_1_aUrv" localSheetId="10" hidden="1">[88]Comparison!$E$178</definedName>
    <definedName name="FDP_162_1_aUrv" localSheetId="11" hidden="1">[88]Comparison!$E$178</definedName>
    <definedName name="FDP_162_1_aUrv" localSheetId="8" hidden="1">[88]Comparison!$E$178</definedName>
    <definedName name="FDP_162_1_aUrv" hidden="1">#REF!</definedName>
    <definedName name="FDP_163_1_aUrv" localSheetId="9" hidden="1">[88]Comparison!$E$180</definedName>
    <definedName name="FDP_163_1_aUrv" localSheetId="15" hidden="1">[88]Comparison!$E$180</definedName>
    <definedName name="FDP_163_1_aUrv" localSheetId="10" hidden="1">[88]Comparison!$E$180</definedName>
    <definedName name="FDP_163_1_aUrv" localSheetId="11" hidden="1">[88]Comparison!$E$180</definedName>
    <definedName name="FDP_163_1_aUrv" localSheetId="8" hidden="1">[88]Comparison!$E$180</definedName>
    <definedName name="FDP_163_1_aUrv" hidden="1">#REF!</definedName>
    <definedName name="FDP_164_1_aUrv" localSheetId="9" hidden="1">[88]Comparison!$E$179</definedName>
    <definedName name="FDP_164_1_aUrv" localSheetId="15" hidden="1">[88]Comparison!$E$179</definedName>
    <definedName name="FDP_164_1_aUrv" localSheetId="10" hidden="1">[88]Comparison!$E$179</definedName>
    <definedName name="FDP_164_1_aUrv" localSheetId="11" hidden="1">[88]Comparison!$E$179</definedName>
    <definedName name="FDP_164_1_aUrv" localSheetId="8" hidden="1">[88]Comparison!$E$179</definedName>
    <definedName name="FDP_164_1_aUrv" hidden="1">#REF!</definedName>
    <definedName name="FDP_165_1_aUrv" localSheetId="9" hidden="1">[88]Comparison!$E$181</definedName>
    <definedName name="FDP_165_1_aUrv" localSheetId="15" hidden="1">[88]Comparison!$E$181</definedName>
    <definedName name="FDP_165_1_aUrv" localSheetId="10" hidden="1">[88]Comparison!$E$181</definedName>
    <definedName name="FDP_165_1_aUrv" localSheetId="11" hidden="1">[88]Comparison!$E$181</definedName>
    <definedName name="FDP_165_1_aUrv" localSheetId="8" hidden="1">[88]Comparison!$E$181</definedName>
    <definedName name="FDP_165_1_aUrv" hidden="1">#REF!</definedName>
    <definedName name="FDP_166_1_aUrv" localSheetId="9" hidden="1">[88]Comparison!$E$183</definedName>
    <definedName name="FDP_166_1_aUrv" localSheetId="15" hidden="1">[88]Comparison!$E$183</definedName>
    <definedName name="FDP_166_1_aUrv" localSheetId="10" hidden="1">[88]Comparison!$E$183</definedName>
    <definedName name="FDP_166_1_aUrv" localSheetId="11" hidden="1">[88]Comparison!$E$183</definedName>
    <definedName name="FDP_166_1_aUrv" localSheetId="8" hidden="1">[88]Comparison!$E$183</definedName>
    <definedName name="FDP_166_1_aUrv" hidden="1">#REF!</definedName>
    <definedName name="FDP_167_1_aUrv" localSheetId="9" hidden="1">[88]Comparison!$E$184</definedName>
    <definedName name="FDP_167_1_aUrv" localSheetId="15" hidden="1">[88]Comparison!$E$184</definedName>
    <definedName name="FDP_167_1_aUrv" localSheetId="10" hidden="1">[88]Comparison!$E$184</definedName>
    <definedName name="FDP_167_1_aUrv" localSheetId="11" hidden="1">[88]Comparison!$E$184</definedName>
    <definedName name="FDP_167_1_aUrv" localSheetId="8" hidden="1">[88]Comparison!$E$184</definedName>
    <definedName name="FDP_167_1_aUrv" hidden="1">#REF!</definedName>
    <definedName name="FDP_168_1_aSrv" localSheetId="9" hidden="1">[88]Comparison!$E$182</definedName>
    <definedName name="FDP_168_1_aSrv" localSheetId="15" hidden="1">[88]Comparison!$E$182</definedName>
    <definedName name="FDP_168_1_aSrv" localSheetId="10" hidden="1">[88]Comparison!$E$182</definedName>
    <definedName name="FDP_168_1_aSrv" localSheetId="11" hidden="1">[88]Comparison!$E$182</definedName>
    <definedName name="FDP_168_1_aSrv" localSheetId="8" hidden="1">[88]Comparison!$E$182</definedName>
    <definedName name="FDP_168_1_aSrv" hidden="1">#REF!</definedName>
    <definedName name="FDP_169_1_aSrv" localSheetId="9" hidden="1">[88]Comparison!$E$185</definedName>
    <definedName name="FDP_169_1_aSrv" localSheetId="15" hidden="1">[88]Comparison!$E$185</definedName>
    <definedName name="FDP_169_1_aSrv" localSheetId="10" hidden="1">[88]Comparison!$E$185</definedName>
    <definedName name="FDP_169_1_aSrv" localSheetId="11" hidden="1">[88]Comparison!$E$185</definedName>
    <definedName name="FDP_169_1_aSrv" localSheetId="8" hidden="1">[88]Comparison!$E$185</definedName>
    <definedName name="FDP_169_1_aSrv" hidden="1">#REF!</definedName>
    <definedName name="FDP_17_1_aUrv" localSheetId="9" hidden="1">[88]Comparison!$R$3</definedName>
    <definedName name="FDP_17_1_aUrv" localSheetId="15" hidden="1">[88]Comparison!$R$3</definedName>
    <definedName name="FDP_17_1_aUrv" localSheetId="10" hidden="1">[88]Comparison!$R$3</definedName>
    <definedName name="FDP_17_1_aUrv" localSheetId="11" hidden="1">[88]Comparison!$R$3</definedName>
    <definedName name="FDP_17_1_aUrv" localSheetId="8" hidden="1">[88]Comparison!$R$3</definedName>
    <definedName name="FDP_17_1_aUrv" hidden="1">#REF!</definedName>
    <definedName name="FDP_170_1_aUrv" localSheetId="9" hidden="1">[88]Comparison!$E$186</definedName>
    <definedName name="FDP_170_1_aUrv" localSheetId="15" hidden="1">[88]Comparison!$E$186</definedName>
    <definedName name="FDP_170_1_aUrv" localSheetId="10" hidden="1">[88]Comparison!$E$186</definedName>
    <definedName name="FDP_170_1_aUrv" localSheetId="11" hidden="1">[88]Comparison!$E$186</definedName>
    <definedName name="FDP_170_1_aUrv" localSheetId="8" hidden="1">[88]Comparison!$E$186</definedName>
    <definedName name="FDP_170_1_aUrv" hidden="1">#REF!</definedName>
    <definedName name="FDP_171_1_aSrv" localSheetId="9" hidden="1">[88]Comparison!$E$187</definedName>
    <definedName name="FDP_171_1_aSrv" localSheetId="15" hidden="1">[88]Comparison!$E$187</definedName>
    <definedName name="FDP_171_1_aSrv" localSheetId="10" hidden="1">[88]Comparison!$E$187</definedName>
    <definedName name="FDP_171_1_aSrv" localSheetId="11" hidden="1">[88]Comparison!$E$187</definedName>
    <definedName name="FDP_171_1_aSrv" localSheetId="8" hidden="1">[88]Comparison!$E$187</definedName>
    <definedName name="FDP_171_1_aSrv" hidden="1">#REF!</definedName>
    <definedName name="FDP_172_1_aUrv" localSheetId="9" hidden="1">[88]Comparison!$E$189</definedName>
    <definedName name="FDP_172_1_aUrv" localSheetId="15" hidden="1">[88]Comparison!$E$189</definedName>
    <definedName name="FDP_172_1_aUrv" localSheetId="10" hidden="1">[88]Comparison!$E$189</definedName>
    <definedName name="FDP_172_1_aUrv" localSheetId="11" hidden="1">[88]Comparison!$E$189</definedName>
    <definedName name="FDP_172_1_aUrv" localSheetId="8" hidden="1">[88]Comparison!$E$189</definedName>
    <definedName name="FDP_172_1_aUrv" hidden="1">#REF!</definedName>
    <definedName name="FDP_173_1_aUrv" localSheetId="9" hidden="1">[88]Comparison!$E$190</definedName>
    <definedName name="FDP_173_1_aUrv" localSheetId="15" hidden="1">[88]Comparison!$E$190</definedName>
    <definedName name="FDP_173_1_aUrv" localSheetId="10" hidden="1">[88]Comparison!$E$190</definedName>
    <definedName name="FDP_173_1_aUrv" localSheetId="11" hidden="1">[88]Comparison!$E$190</definedName>
    <definedName name="FDP_173_1_aUrv" localSheetId="8" hidden="1">[88]Comparison!$E$190</definedName>
    <definedName name="FDP_173_1_aUrv" hidden="1">#REF!</definedName>
    <definedName name="FDP_174_1_aSrv" localSheetId="9" hidden="1">[88]Comparison!$E$191</definedName>
    <definedName name="FDP_174_1_aSrv" localSheetId="15" hidden="1">[88]Comparison!$E$191</definedName>
    <definedName name="FDP_174_1_aSrv" localSheetId="10" hidden="1">[88]Comparison!$E$191</definedName>
    <definedName name="FDP_174_1_aSrv" localSheetId="11" hidden="1">[88]Comparison!$E$191</definedName>
    <definedName name="FDP_174_1_aSrv" localSheetId="8" hidden="1">[88]Comparison!$E$191</definedName>
    <definedName name="FDP_174_1_aSrv" hidden="1">#REF!</definedName>
    <definedName name="FDP_175_1_aUrv" localSheetId="9" hidden="1">[88]Comparison!$E$192</definedName>
    <definedName name="FDP_175_1_aUrv" localSheetId="15" hidden="1">[88]Comparison!$E$192</definedName>
    <definedName name="FDP_175_1_aUrv" localSheetId="10" hidden="1">[88]Comparison!$E$192</definedName>
    <definedName name="FDP_175_1_aUrv" localSheetId="11" hidden="1">[88]Comparison!$E$192</definedName>
    <definedName name="FDP_175_1_aUrv" localSheetId="8" hidden="1">[88]Comparison!$E$192</definedName>
    <definedName name="FDP_175_1_aUrv" hidden="1">#REF!</definedName>
    <definedName name="FDP_176_1_aUrv" localSheetId="9" hidden="1">[88]Comparison!$E$193</definedName>
    <definedName name="FDP_176_1_aUrv" localSheetId="15" hidden="1">[88]Comparison!$E$193</definedName>
    <definedName name="FDP_176_1_aUrv" localSheetId="10" hidden="1">[88]Comparison!$E$193</definedName>
    <definedName name="FDP_176_1_aUrv" localSheetId="11" hidden="1">[88]Comparison!$E$193</definedName>
    <definedName name="FDP_176_1_aUrv" localSheetId="8" hidden="1">[88]Comparison!$E$193</definedName>
    <definedName name="FDP_176_1_aUrv" hidden="1">#REF!</definedName>
    <definedName name="FDP_177_1_aSrv" localSheetId="9" hidden="1">[88]Comparison!$E$194</definedName>
    <definedName name="FDP_177_1_aSrv" localSheetId="15" hidden="1">[88]Comparison!$E$194</definedName>
    <definedName name="FDP_177_1_aSrv" localSheetId="10" hidden="1">[88]Comparison!$E$194</definedName>
    <definedName name="FDP_177_1_aSrv" localSheetId="11" hidden="1">[88]Comparison!$E$194</definedName>
    <definedName name="FDP_177_1_aSrv" localSheetId="8" hidden="1">[88]Comparison!$E$194</definedName>
    <definedName name="FDP_177_1_aSrv" hidden="1">#REF!</definedName>
    <definedName name="FDP_178_1_aUrv" localSheetId="9" hidden="1">[88]Comparison!$E$195</definedName>
    <definedName name="FDP_178_1_aUrv" localSheetId="15" hidden="1">[88]Comparison!$E$195</definedName>
    <definedName name="FDP_178_1_aUrv" localSheetId="10" hidden="1">[88]Comparison!$E$195</definedName>
    <definedName name="FDP_178_1_aUrv" localSheetId="11" hidden="1">[88]Comparison!$E$195</definedName>
    <definedName name="FDP_178_1_aUrv" localSheetId="8" hidden="1">[88]Comparison!$E$195</definedName>
    <definedName name="FDP_178_1_aUrv" hidden="1">#REF!</definedName>
    <definedName name="FDP_179_1_aUrv" localSheetId="9" hidden="1">[88]Comparison!$E$196</definedName>
    <definedName name="FDP_179_1_aUrv" localSheetId="15" hidden="1">[88]Comparison!$E$196</definedName>
    <definedName name="FDP_179_1_aUrv" localSheetId="10" hidden="1">[88]Comparison!$E$196</definedName>
    <definedName name="FDP_179_1_aUrv" localSheetId="11" hidden="1">[88]Comparison!$E$196</definedName>
    <definedName name="FDP_179_1_aUrv" localSheetId="8" hidden="1">[88]Comparison!$E$196</definedName>
    <definedName name="FDP_179_1_aUrv" hidden="1">#REF!</definedName>
    <definedName name="FDP_18_1_aUrv" localSheetId="9" hidden="1">[88]Comparison!$E$6</definedName>
    <definedName name="FDP_18_1_aUrv" localSheetId="15" hidden="1">[88]Comparison!$E$6</definedName>
    <definedName name="FDP_18_1_aUrv" localSheetId="10" hidden="1">[88]Comparison!$E$6</definedName>
    <definedName name="FDP_18_1_aUrv" localSheetId="11" hidden="1">[88]Comparison!$E$6</definedName>
    <definedName name="FDP_18_1_aUrv" localSheetId="8" hidden="1">[88]Comparison!$E$6</definedName>
    <definedName name="FDP_18_1_aUrv" hidden="1">#REF!</definedName>
    <definedName name="FDP_18_1_rUrv" localSheetId="9" hidden="1">[88]Comparison!$E$5</definedName>
    <definedName name="FDP_18_1_rUrv" localSheetId="15" hidden="1">[88]Comparison!$E$5</definedName>
    <definedName name="FDP_18_1_rUrv" localSheetId="10" hidden="1">[88]Comparison!$E$5</definedName>
    <definedName name="FDP_18_1_rUrv" localSheetId="11" hidden="1">[88]Comparison!$E$5</definedName>
    <definedName name="FDP_18_1_rUrv" localSheetId="8" hidden="1">[88]Comparison!$E$5</definedName>
    <definedName name="FDP_18_1_rUrv" hidden="1">#REF!</definedName>
    <definedName name="FDP_180_1_aSrv" localSheetId="9" hidden="1">[88]Comparison!$E$197</definedName>
    <definedName name="FDP_180_1_aSrv" localSheetId="15" hidden="1">[88]Comparison!$E$197</definedName>
    <definedName name="FDP_180_1_aSrv" localSheetId="10" hidden="1">[88]Comparison!$E$197</definedName>
    <definedName name="FDP_180_1_aSrv" localSheetId="11" hidden="1">[88]Comparison!$E$197</definedName>
    <definedName name="FDP_180_1_aSrv" localSheetId="8" hidden="1">[88]Comparison!$E$197</definedName>
    <definedName name="FDP_180_1_aSrv" hidden="1">#REF!</definedName>
    <definedName name="FDP_181_1_aUrv" localSheetId="9" hidden="1">[88]Comparison!$E$198</definedName>
    <definedName name="FDP_181_1_aUrv" localSheetId="15" hidden="1">[88]Comparison!$E$198</definedName>
    <definedName name="FDP_181_1_aUrv" localSheetId="10" hidden="1">[88]Comparison!$E$198</definedName>
    <definedName name="FDP_181_1_aUrv" localSheetId="11" hidden="1">[88]Comparison!$E$198</definedName>
    <definedName name="FDP_181_1_aUrv" localSheetId="8" hidden="1">[88]Comparison!$E$198</definedName>
    <definedName name="FDP_181_1_aUrv" hidden="1">#REF!</definedName>
    <definedName name="FDP_182_1_aSrv" localSheetId="9" hidden="1">[88]Comparison!$E$199</definedName>
    <definedName name="FDP_182_1_aSrv" localSheetId="15" hidden="1">[88]Comparison!$E$199</definedName>
    <definedName name="FDP_182_1_aSrv" localSheetId="10" hidden="1">[88]Comparison!$E$199</definedName>
    <definedName name="FDP_182_1_aSrv" localSheetId="11" hidden="1">[88]Comparison!$E$199</definedName>
    <definedName name="FDP_182_1_aSrv" localSheetId="8" hidden="1">[88]Comparison!$E$199</definedName>
    <definedName name="FDP_182_1_aSrv" hidden="1">#REF!</definedName>
    <definedName name="FDP_183_1_aUrv" localSheetId="9" hidden="1">[88]Comparison!$E$200</definedName>
    <definedName name="FDP_183_1_aUrv" localSheetId="15" hidden="1">[88]Comparison!$E$200</definedName>
    <definedName name="FDP_183_1_aUrv" localSheetId="10" hidden="1">[88]Comparison!$E$200</definedName>
    <definedName name="FDP_183_1_aUrv" localSheetId="11" hidden="1">[88]Comparison!$E$200</definedName>
    <definedName name="FDP_183_1_aUrv" localSheetId="8" hidden="1">[88]Comparison!$E$200</definedName>
    <definedName name="FDP_183_1_aUrv" hidden="1">#REF!</definedName>
    <definedName name="FDP_184_1_aUrv" localSheetId="9" hidden="1">[88]Comparison!$E$205</definedName>
    <definedName name="FDP_184_1_aUrv" localSheetId="15" hidden="1">[88]Comparison!$E$205</definedName>
    <definedName name="FDP_184_1_aUrv" localSheetId="10" hidden="1">[88]Comparison!$E$205</definedName>
    <definedName name="FDP_184_1_aUrv" localSheetId="11" hidden="1">[88]Comparison!$E$205</definedName>
    <definedName name="FDP_184_1_aUrv" localSheetId="8" hidden="1">[88]Comparison!$E$205</definedName>
    <definedName name="FDP_184_1_aUrv" hidden="1">#REF!</definedName>
    <definedName name="FDP_185_1_aSrv" localSheetId="9" hidden="1">[88]Comparison!$E$206</definedName>
    <definedName name="FDP_185_1_aSrv" localSheetId="15" hidden="1">[88]Comparison!$E$206</definedName>
    <definedName name="FDP_185_1_aSrv" localSheetId="10" hidden="1">[88]Comparison!$E$206</definedName>
    <definedName name="FDP_185_1_aSrv" localSheetId="11" hidden="1">[88]Comparison!$E$206</definedName>
    <definedName name="FDP_185_1_aSrv" localSheetId="8" hidden="1">[88]Comparison!$E$206</definedName>
    <definedName name="FDP_185_1_aSrv" hidden="1">#REF!</definedName>
    <definedName name="FDP_186_1_aUrv" localSheetId="9" hidden="1">[88]Comparison!$E$207</definedName>
    <definedName name="FDP_186_1_aUrv" localSheetId="15" hidden="1">[88]Comparison!$E$207</definedName>
    <definedName name="FDP_186_1_aUrv" localSheetId="10" hidden="1">[88]Comparison!$E$207</definedName>
    <definedName name="FDP_186_1_aUrv" localSheetId="11" hidden="1">[88]Comparison!$E$207</definedName>
    <definedName name="FDP_186_1_aUrv" localSheetId="8" hidden="1">[88]Comparison!$E$207</definedName>
    <definedName name="FDP_186_1_aUrv" hidden="1">#REF!</definedName>
    <definedName name="FDP_187_1_aUrv" localSheetId="9" hidden="1">[88]Comparison!$E$208</definedName>
    <definedName name="FDP_187_1_aUrv" localSheetId="15" hidden="1">[88]Comparison!$E$208</definedName>
    <definedName name="FDP_187_1_aUrv" localSheetId="10" hidden="1">[88]Comparison!$E$208</definedName>
    <definedName name="FDP_187_1_aUrv" localSheetId="11" hidden="1">[88]Comparison!$E$208</definedName>
    <definedName name="FDP_187_1_aUrv" localSheetId="8" hidden="1">[88]Comparison!$E$208</definedName>
    <definedName name="FDP_187_1_aUrv" hidden="1">#REF!</definedName>
    <definedName name="FDP_188_1_aUrv" localSheetId="9" hidden="1">[88]Comparison!$E$209</definedName>
    <definedName name="FDP_188_1_aUrv" localSheetId="15" hidden="1">[88]Comparison!$E$209</definedName>
    <definedName name="FDP_188_1_aUrv" localSheetId="10" hidden="1">[88]Comparison!$E$209</definedName>
    <definedName name="FDP_188_1_aUrv" localSheetId="11" hidden="1">[88]Comparison!$E$209</definedName>
    <definedName name="FDP_188_1_aUrv" localSheetId="8" hidden="1">[88]Comparison!$E$209</definedName>
    <definedName name="FDP_188_1_aUrv" hidden="1">#REF!</definedName>
    <definedName name="FDP_189_1_aUrv" localSheetId="9" hidden="1">[88]Comparison!$E$210</definedName>
    <definedName name="FDP_189_1_aUrv" localSheetId="15" hidden="1">[88]Comparison!$E$210</definedName>
    <definedName name="FDP_189_1_aUrv" localSheetId="10" hidden="1">[88]Comparison!$E$210</definedName>
    <definedName name="FDP_189_1_aUrv" localSheetId="11" hidden="1">[88]Comparison!$E$210</definedName>
    <definedName name="FDP_189_1_aUrv" localSheetId="8" hidden="1">[88]Comparison!$E$210</definedName>
    <definedName name="FDP_189_1_aUrv" hidden="1">#REF!</definedName>
    <definedName name="FDP_19_1_aUrv" localSheetId="9" hidden="1">[88]Comparison!$E$8</definedName>
    <definedName name="FDP_19_1_aUrv" localSheetId="15" hidden="1">[88]Comparison!$E$8</definedName>
    <definedName name="FDP_19_1_aUrv" localSheetId="10" hidden="1">[88]Comparison!$E$8</definedName>
    <definedName name="FDP_19_1_aUrv" localSheetId="11" hidden="1">[88]Comparison!$E$8</definedName>
    <definedName name="FDP_19_1_aUrv" localSheetId="8" hidden="1">[88]Comparison!$E$8</definedName>
    <definedName name="FDP_19_1_aUrv" hidden="1">#REF!</definedName>
    <definedName name="FDP_190_1_aUrv" localSheetId="9" hidden="1">[88]Comparison!$E$211</definedName>
    <definedName name="FDP_190_1_aUrv" localSheetId="15" hidden="1">[88]Comparison!$E$211</definedName>
    <definedName name="FDP_190_1_aUrv" localSheetId="10" hidden="1">[88]Comparison!$E$211</definedName>
    <definedName name="FDP_190_1_aUrv" localSheetId="11" hidden="1">[88]Comparison!$E$211</definedName>
    <definedName name="FDP_190_1_aUrv" localSheetId="8" hidden="1">[88]Comparison!$E$211</definedName>
    <definedName name="FDP_190_1_aUrv" hidden="1">#REF!</definedName>
    <definedName name="FDP_191_1_aUrv" localSheetId="9" hidden="1">[88]Comparison!$E$212</definedName>
    <definedName name="FDP_191_1_aUrv" localSheetId="15" hidden="1">[88]Comparison!$E$212</definedName>
    <definedName name="FDP_191_1_aUrv" localSheetId="10" hidden="1">[88]Comparison!$E$212</definedName>
    <definedName name="FDP_191_1_aUrv" localSheetId="11" hidden="1">[88]Comparison!$E$212</definedName>
    <definedName name="FDP_191_1_aUrv" localSheetId="8" hidden="1">[88]Comparison!$E$212</definedName>
    <definedName name="FDP_191_1_aUrv" hidden="1">#REF!</definedName>
    <definedName name="FDP_192_1_aUrv" localSheetId="9" hidden="1">[88]Comparison!$E$213</definedName>
    <definedName name="FDP_192_1_aUrv" localSheetId="15" hidden="1">[88]Comparison!$E$213</definedName>
    <definedName name="FDP_192_1_aUrv" localSheetId="10" hidden="1">[88]Comparison!$E$213</definedName>
    <definedName name="FDP_192_1_aUrv" localSheetId="11" hidden="1">[88]Comparison!$E$213</definedName>
    <definedName name="FDP_192_1_aUrv" localSheetId="8" hidden="1">[88]Comparison!$E$213</definedName>
    <definedName name="FDP_192_1_aUrv" hidden="1">#REF!</definedName>
    <definedName name="FDP_193_1_aUrv" localSheetId="9" hidden="1">[88]Comparison!$E$214</definedName>
    <definedName name="FDP_193_1_aUrv" localSheetId="15" hidden="1">[88]Comparison!$E$214</definedName>
    <definedName name="FDP_193_1_aUrv" localSheetId="10" hidden="1">[88]Comparison!$E$214</definedName>
    <definedName name="FDP_193_1_aUrv" localSheetId="11" hidden="1">[88]Comparison!$E$214</definedName>
    <definedName name="FDP_193_1_aUrv" localSheetId="8" hidden="1">[88]Comparison!$E$214</definedName>
    <definedName name="FDP_193_1_aUrv" hidden="1">#REF!</definedName>
    <definedName name="FDP_194_1_aUrv" localSheetId="9" hidden="1">[88]Comparison!$E$215</definedName>
    <definedName name="FDP_194_1_aUrv" localSheetId="15" hidden="1">[88]Comparison!$E$215</definedName>
    <definedName name="FDP_194_1_aUrv" localSheetId="10" hidden="1">[88]Comparison!$E$215</definedName>
    <definedName name="FDP_194_1_aUrv" localSheetId="11" hidden="1">[88]Comparison!$E$215</definedName>
    <definedName name="FDP_194_1_aUrv" localSheetId="8" hidden="1">[88]Comparison!$E$215</definedName>
    <definedName name="FDP_194_1_aUrv" hidden="1">#REF!</definedName>
    <definedName name="FDP_195_1_aUrv" localSheetId="9" hidden="1">[88]Comparison!$E$216</definedName>
    <definedName name="FDP_195_1_aUrv" localSheetId="15" hidden="1">[88]Comparison!$E$216</definedName>
    <definedName name="FDP_195_1_aUrv" localSheetId="10" hidden="1">[88]Comparison!$E$216</definedName>
    <definedName name="FDP_195_1_aUrv" localSheetId="11" hidden="1">[88]Comparison!$E$216</definedName>
    <definedName name="FDP_195_1_aUrv" localSheetId="8" hidden="1">[88]Comparison!$E$216</definedName>
    <definedName name="FDP_195_1_aUrv" hidden="1">#REF!</definedName>
    <definedName name="FDP_196_1_aUrv" localSheetId="9" hidden="1">[88]Comparison!$E$217</definedName>
    <definedName name="FDP_196_1_aUrv" localSheetId="15" hidden="1">[88]Comparison!$E$217</definedName>
    <definedName name="FDP_196_1_aUrv" localSheetId="10" hidden="1">[88]Comparison!$E$217</definedName>
    <definedName name="FDP_196_1_aUrv" localSheetId="11" hidden="1">[88]Comparison!$E$217</definedName>
    <definedName name="FDP_196_1_aUrv" localSheetId="8" hidden="1">[88]Comparison!$E$217</definedName>
    <definedName name="FDP_196_1_aUrv" hidden="1">#REF!</definedName>
    <definedName name="FDP_197_1_aSrv" localSheetId="9" hidden="1">[88]Comparison!$E$218</definedName>
    <definedName name="FDP_197_1_aSrv" localSheetId="15" hidden="1">[88]Comparison!$E$218</definedName>
    <definedName name="FDP_197_1_aSrv" localSheetId="10" hidden="1">[88]Comparison!$E$218</definedName>
    <definedName name="FDP_197_1_aSrv" localSheetId="11" hidden="1">[88]Comparison!$E$218</definedName>
    <definedName name="FDP_197_1_aSrv" localSheetId="8" hidden="1">[88]Comparison!$E$218</definedName>
    <definedName name="FDP_197_1_aSrv" hidden="1">#REF!</definedName>
    <definedName name="FDP_198_1_aUrv" localSheetId="9" hidden="1">[88]Comparison!$E$219</definedName>
    <definedName name="FDP_198_1_aUrv" localSheetId="15" hidden="1">[88]Comparison!$E$219</definedName>
    <definedName name="FDP_198_1_aUrv" localSheetId="10" hidden="1">[88]Comparison!$E$219</definedName>
    <definedName name="FDP_198_1_aUrv" localSheetId="11" hidden="1">[88]Comparison!$E$219</definedName>
    <definedName name="FDP_198_1_aUrv" localSheetId="8" hidden="1">[88]Comparison!$E$219</definedName>
    <definedName name="FDP_198_1_aUrv" hidden="1">#REF!</definedName>
    <definedName name="FDP_199_1_aUrv" localSheetId="9" hidden="1">[88]Comparison!$E$221</definedName>
    <definedName name="FDP_199_1_aUrv" localSheetId="15" hidden="1">[88]Comparison!$E$221</definedName>
    <definedName name="FDP_199_1_aUrv" localSheetId="10" hidden="1">[88]Comparison!$E$221</definedName>
    <definedName name="FDP_199_1_aUrv" localSheetId="11" hidden="1">[88]Comparison!$E$221</definedName>
    <definedName name="FDP_199_1_aUrv" localSheetId="8" hidden="1">[88]Comparison!$E$221</definedName>
    <definedName name="FDP_199_1_aUrv" hidden="1">#REF!</definedName>
    <definedName name="FDP_2_1_aUrv" localSheetId="9" hidden="1">[88]Comparison!$V$21</definedName>
    <definedName name="FDP_2_1_aUrv" localSheetId="15" hidden="1">[88]Comparison!$V$21</definedName>
    <definedName name="FDP_2_1_aUrv" localSheetId="10" hidden="1">[88]Comparison!$V$21</definedName>
    <definedName name="FDP_2_1_aUrv" localSheetId="11" hidden="1">[88]Comparison!$V$21</definedName>
    <definedName name="FDP_2_1_aUrv" localSheetId="8" hidden="1">[88]Comparison!$V$21</definedName>
    <definedName name="FDP_2_1_aUrv" hidden="1">#REF!</definedName>
    <definedName name="FDP_20_1_aUrv" localSheetId="9" hidden="1">[88]Comparison!$E$9</definedName>
    <definedName name="FDP_20_1_aUrv" localSheetId="15" hidden="1">[88]Comparison!$E$9</definedName>
    <definedName name="FDP_20_1_aUrv" localSheetId="10" hidden="1">[88]Comparison!$E$9</definedName>
    <definedName name="FDP_20_1_aUrv" localSheetId="11" hidden="1">[88]Comparison!$E$9</definedName>
    <definedName name="FDP_20_1_aUrv" localSheetId="8" hidden="1">[88]Comparison!$E$9</definedName>
    <definedName name="FDP_20_1_aUrv" hidden="1">#REF!</definedName>
    <definedName name="FDP_200_1_aUrv" localSheetId="9" hidden="1">[88]Comparison!$E$222</definedName>
    <definedName name="FDP_200_1_aUrv" localSheetId="15" hidden="1">[88]Comparison!$E$222</definedName>
    <definedName name="FDP_200_1_aUrv" localSheetId="10" hidden="1">[88]Comparison!$E$222</definedName>
    <definedName name="FDP_200_1_aUrv" localSheetId="11" hidden="1">[88]Comparison!$E$222</definedName>
    <definedName name="FDP_200_1_aUrv" localSheetId="8" hidden="1">[88]Comparison!$E$222</definedName>
    <definedName name="FDP_200_1_aUrv" hidden="1">#REF!</definedName>
    <definedName name="FDP_201_1_aUrv" localSheetId="9" hidden="1">[88]Comparison!$E$223</definedName>
    <definedName name="FDP_201_1_aUrv" localSheetId="15" hidden="1">[88]Comparison!$E$223</definedName>
    <definedName name="FDP_201_1_aUrv" localSheetId="10" hidden="1">[88]Comparison!$E$223</definedName>
    <definedName name="FDP_201_1_aUrv" localSheetId="11" hidden="1">[88]Comparison!$E$223</definedName>
    <definedName name="FDP_201_1_aUrv" localSheetId="8" hidden="1">[88]Comparison!$E$223</definedName>
    <definedName name="FDP_201_1_aUrv" hidden="1">#REF!</definedName>
    <definedName name="FDP_202_1_aUrv" localSheetId="9" hidden="1">[88]Comparison!$E$224</definedName>
    <definedName name="FDP_202_1_aUrv" localSheetId="15" hidden="1">[88]Comparison!$E$224</definedName>
    <definedName name="FDP_202_1_aUrv" localSheetId="10" hidden="1">[88]Comparison!$E$224</definedName>
    <definedName name="FDP_202_1_aUrv" localSheetId="11" hidden="1">[88]Comparison!$E$224</definedName>
    <definedName name="FDP_202_1_aUrv" localSheetId="8" hidden="1">[88]Comparison!$E$224</definedName>
    <definedName name="FDP_202_1_aUrv" hidden="1">#REF!</definedName>
    <definedName name="FDP_203_1_aUrv" localSheetId="9" hidden="1">[88]Comparison!$E$225</definedName>
    <definedName name="FDP_203_1_aUrv" localSheetId="15" hidden="1">[88]Comparison!$E$225</definedName>
    <definedName name="FDP_203_1_aUrv" localSheetId="10" hidden="1">[88]Comparison!$E$225</definedName>
    <definedName name="FDP_203_1_aUrv" localSheetId="11" hidden="1">[88]Comparison!$E$225</definedName>
    <definedName name="FDP_203_1_aUrv" localSheetId="8" hidden="1">[88]Comparison!$E$225</definedName>
    <definedName name="FDP_203_1_aUrv" hidden="1">#REF!</definedName>
    <definedName name="FDP_204_1_aUrv" localSheetId="9" hidden="1">[88]Comparison!$E$226</definedName>
    <definedName name="FDP_204_1_aUrv" localSheetId="15" hidden="1">[88]Comparison!$E$226</definedName>
    <definedName name="FDP_204_1_aUrv" localSheetId="10" hidden="1">[88]Comparison!$E$226</definedName>
    <definedName name="FDP_204_1_aUrv" localSheetId="11" hidden="1">[88]Comparison!$E$226</definedName>
    <definedName name="FDP_204_1_aUrv" localSheetId="8" hidden="1">[88]Comparison!$E$226</definedName>
    <definedName name="FDP_204_1_aUrv" hidden="1">#REF!</definedName>
    <definedName name="FDP_205_1_aUrv" localSheetId="9" hidden="1">[88]Comparison!$E$227</definedName>
    <definedName name="FDP_205_1_aUrv" localSheetId="15" hidden="1">[88]Comparison!$E$227</definedName>
    <definedName name="FDP_205_1_aUrv" localSheetId="10" hidden="1">[88]Comparison!$E$227</definedName>
    <definedName name="FDP_205_1_aUrv" localSheetId="11" hidden="1">[88]Comparison!$E$227</definedName>
    <definedName name="FDP_205_1_aUrv" localSheetId="8" hidden="1">[88]Comparison!$E$227</definedName>
    <definedName name="FDP_205_1_aUrv" hidden="1">#REF!</definedName>
    <definedName name="FDP_206_1_aUrv" localSheetId="9" hidden="1">[88]Comparison!$E$228</definedName>
    <definedName name="FDP_206_1_aUrv" localSheetId="15" hidden="1">[88]Comparison!$E$228</definedName>
    <definedName name="FDP_206_1_aUrv" localSheetId="10" hidden="1">[88]Comparison!$E$228</definedName>
    <definedName name="FDP_206_1_aUrv" localSheetId="11" hidden="1">[88]Comparison!$E$228</definedName>
    <definedName name="FDP_206_1_aUrv" localSheetId="8" hidden="1">[88]Comparison!$E$228</definedName>
    <definedName name="FDP_206_1_aUrv" hidden="1">#REF!</definedName>
    <definedName name="FDP_207_1_aUrv" localSheetId="9" hidden="1">[88]Comparison!$E$233</definedName>
    <definedName name="FDP_207_1_aUrv" localSheetId="15" hidden="1">[88]Comparison!$E$233</definedName>
    <definedName name="FDP_207_1_aUrv" localSheetId="10" hidden="1">[88]Comparison!$E$233</definedName>
    <definedName name="FDP_207_1_aUrv" localSheetId="11" hidden="1">[88]Comparison!$E$233</definedName>
    <definedName name="FDP_207_1_aUrv" localSheetId="8" hidden="1">[88]Comparison!$E$233</definedName>
    <definedName name="FDP_207_1_aUrv" hidden="1">#REF!</definedName>
    <definedName name="FDP_208_1_aUrv" localSheetId="9" hidden="1">[88]Comparison!$E$234</definedName>
    <definedName name="FDP_208_1_aUrv" localSheetId="15" hidden="1">[88]Comparison!$E$234</definedName>
    <definedName name="FDP_208_1_aUrv" localSheetId="10" hidden="1">[88]Comparison!$E$234</definedName>
    <definedName name="FDP_208_1_aUrv" localSheetId="11" hidden="1">[88]Comparison!$E$234</definedName>
    <definedName name="FDP_208_1_aUrv" localSheetId="8" hidden="1">[88]Comparison!$E$234</definedName>
    <definedName name="FDP_208_1_aUrv" hidden="1">#REF!</definedName>
    <definedName name="FDP_209_1_aUrv" localSheetId="9" hidden="1">[88]Comparison!$E$235</definedName>
    <definedName name="FDP_209_1_aUrv" localSheetId="15" hidden="1">[88]Comparison!$E$235</definedName>
    <definedName name="FDP_209_1_aUrv" localSheetId="10" hidden="1">[88]Comparison!$E$235</definedName>
    <definedName name="FDP_209_1_aUrv" localSheetId="11" hidden="1">[88]Comparison!$E$235</definedName>
    <definedName name="FDP_209_1_aUrv" localSheetId="8" hidden="1">[88]Comparison!$E$235</definedName>
    <definedName name="FDP_209_1_aUrv" hidden="1">#REF!</definedName>
    <definedName name="FDP_21_1_aUrv" localSheetId="9" hidden="1">[88]Comparison!$E$10</definedName>
    <definedName name="FDP_21_1_aUrv" localSheetId="15" hidden="1">[88]Comparison!$E$10</definedName>
    <definedName name="FDP_21_1_aUrv" localSheetId="10" hidden="1">[88]Comparison!$E$10</definedName>
    <definedName name="FDP_21_1_aUrv" localSheetId="11" hidden="1">[88]Comparison!$E$10</definedName>
    <definedName name="FDP_21_1_aUrv" localSheetId="8" hidden="1">[88]Comparison!$E$10</definedName>
    <definedName name="FDP_21_1_aUrv" hidden="1">#REF!</definedName>
    <definedName name="FDP_210_1_aUrv" localSheetId="9" hidden="1">[88]Comparison!$E$236</definedName>
    <definedName name="FDP_210_1_aUrv" localSheetId="15" hidden="1">[88]Comparison!$E$236</definedName>
    <definedName name="FDP_210_1_aUrv" localSheetId="10" hidden="1">[88]Comparison!$E$236</definedName>
    <definedName name="FDP_210_1_aUrv" localSheetId="11" hidden="1">[88]Comparison!$E$236</definedName>
    <definedName name="FDP_210_1_aUrv" localSheetId="8" hidden="1">[88]Comparison!$E$236</definedName>
    <definedName name="FDP_210_1_aUrv" hidden="1">#REF!</definedName>
    <definedName name="FDP_211_1_aUrv" localSheetId="9" hidden="1">[88]Comparison!$E$237</definedName>
    <definedName name="FDP_211_1_aUrv" localSheetId="15" hidden="1">[88]Comparison!$E$237</definedName>
    <definedName name="FDP_211_1_aUrv" localSheetId="10" hidden="1">[88]Comparison!$E$237</definedName>
    <definedName name="FDP_211_1_aUrv" localSheetId="11" hidden="1">[88]Comparison!$E$237</definedName>
    <definedName name="FDP_211_1_aUrv" localSheetId="8" hidden="1">[88]Comparison!$E$237</definedName>
    <definedName name="FDP_211_1_aUrv" hidden="1">#REF!</definedName>
    <definedName name="FDP_212_1_aUrv" localSheetId="9" hidden="1">[88]Comparison!$E$239</definedName>
    <definedName name="FDP_212_1_aUrv" localSheetId="15" hidden="1">[88]Comparison!$E$239</definedName>
    <definedName name="FDP_212_1_aUrv" localSheetId="10" hidden="1">[88]Comparison!$E$239</definedName>
    <definedName name="FDP_212_1_aUrv" localSheetId="11" hidden="1">[88]Comparison!$E$239</definedName>
    <definedName name="FDP_212_1_aUrv" localSheetId="8" hidden="1">[88]Comparison!$E$239</definedName>
    <definedName name="FDP_212_1_aUrv" hidden="1">#REF!</definedName>
    <definedName name="FDP_213_1_aUrv" localSheetId="9" hidden="1">[88]Comparison!$E$240</definedName>
    <definedName name="FDP_213_1_aUrv" localSheetId="15" hidden="1">[88]Comparison!$E$240</definedName>
    <definedName name="FDP_213_1_aUrv" localSheetId="10" hidden="1">[88]Comparison!$E$240</definedName>
    <definedName name="FDP_213_1_aUrv" localSheetId="11" hidden="1">[88]Comparison!$E$240</definedName>
    <definedName name="FDP_213_1_aUrv" localSheetId="8" hidden="1">[88]Comparison!$E$240</definedName>
    <definedName name="FDP_213_1_aUrv" hidden="1">#REF!</definedName>
    <definedName name="FDP_214_1_aUrv" localSheetId="9" hidden="1">[88]Comparison!$E$241</definedName>
    <definedName name="FDP_214_1_aUrv" localSheetId="15" hidden="1">[88]Comparison!$E$241</definedName>
    <definedName name="FDP_214_1_aUrv" localSheetId="10" hidden="1">[88]Comparison!$E$241</definedName>
    <definedName name="FDP_214_1_aUrv" localSheetId="11" hidden="1">[88]Comparison!$E$241</definedName>
    <definedName name="FDP_214_1_aUrv" localSheetId="8" hidden="1">[88]Comparison!$E$241</definedName>
    <definedName name="FDP_214_1_aUrv" hidden="1">#REF!</definedName>
    <definedName name="FDP_215_1_aUrv" localSheetId="9" hidden="1">[88]Comparison!$E$242</definedName>
    <definedName name="FDP_215_1_aUrv" localSheetId="15" hidden="1">[88]Comparison!$E$242</definedName>
    <definedName name="FDP_215_1_aUrv" localSheetId="10" hidden="1">[88]Comparison!$E$242</definedName>
    <definedName name="FDP_215_1_aUrv" localSheetId="11" hidden="1">[88]Comparison!$E$242</definedName>
    <definedName name="FDP_215_1_aUrv" localSheetId="8" hidden="1">[88]Comparison!$E$242</definedName>
    <definedName name="FDP_215_1_aUrv" hidden="1">#REF!</definedName>
    <definedName name="FDP_216_1_aSrv" localSheetId="9" hidden="1">[88]Comparison!$E$238</definedName>
    <definedName name="FDP_216_1_aSrv" localSheetId="15" hidden="1">[88]Comparison!$E$238</definedName>
    <definedName name="FDP_216_1_aSrv" localSheetId="10" hidden="1">[88]Comparison!$E$238</definedName>
    <definedName name="FDP_216_1_aSrv" localSheetId="11" hidden="1">[88]Comparison!$E$238</definedName>
    <definedName name="FDP_216_1_aSrv" localSheetId="8" hidden="1">[88]Comparison!$E$238</definedName>
    <definedName name="FDP_216_1_aSrv" hidden="1">#REF!</definedName>
    <definedName name="FDP_217_1_aUrv" localSheetId="9" hidden="1">[88]Comparison!$E$243</definedName>
    <definedName name="FDP_217_1_aUrv" localSheetId="15" hidden="1">[88]Comparison!$E$243</definedName>
    <definedName name="FDP_217_1_aUrv" localSheetId="10" hidden="1">[88]Comparison!$E$243</definedName>
    <definedName name="FDP_217_1_aUrv" localSheetId="11" hidden="1">[88]Comparison!$E$243</definedName>
    <definedName name="FDP_217_1_aUrv" localSheetId="8" hidden="1">[88]Comparison!$E$243</definedName>
    <definedName name="FDP_217_1_aUrv" hidden="1">#REF!</definedName>
    <definedName name="FDP_218_1_aUrv" localSheetId="9" hidden="1">[88]Comparison!$E$244</definedName>
    <definedName name="FDP_218_1_aUrv" localSheetId="15" hidden="1">[88]Comparison!$E$244</definedName>
    <definedName name="FDP_218_1_aUrv" localSheetId="10" hidden="1">[88]Comparison!$E$244</definedName>
    <definedName name="FDP_218_1_aUrv" localSheetId="11" hidden="1">[88]Comparison!$E$244</definedName>
    <definedName name="FDP_218_1_aUrv" localSheetId="8" hidden="1">[88]Comparison!$E$244</definedName>
    <definedName name="FDP_218_1_aUrv" hidden="1">#REF!</definedName>
    <definedName name="FDP_219_1_aUrv" localSheetId="9" hidden="1">[88]Comparison!$E$245</definedName>
    <definedName name="FDP_219_1_aUrv" localSheetId="15" hidden="1">[88]Comparison!$E$245</definedName>
    <definedName name="FDP_219_1_aUrv" localSheetId="10" hidden="1">[88]Comparison!$E$245</definedName>
    <definedName name="FDP_219_1_aUrv" localSheetId="11" hidden="1">[88]Comparison!$E$245</definedName>
    <definedName name="FDP_219_1_aUrv" localSheetId="8" hidden="1">[88]Comparison!$E$245</definedName>
    <definedName name="FDP_219_1_aUrv" hidden="1">#REF!</definedName>
    <definedName name="FDP_22_1_aUrv" localSheetId="9" hidden="1">[88]Comparison!$E$11</definedName>
    <definedName name="FDP_22_1_aUrv" localSheetId="15" hidden="1">[88]Comparison!$E$11</definedName>
    <definedName name="FDP_22_1_aUrv" localSheetId="10" hidden="1">[88]Comparison!$E$11</definedName>
    <definedName name="FDP_22_1_aUrv" localSheetId="11" hidden="1">[88]Comparison!$E$11</definedName>
    <definedName name="FDP_22_1_aUrv" localSheetId="8" hidden="1">[88]Comparison!$E$11</definedName>
    <definedName name="FDP_22_1_aUrv" hidden="1">#REF!</definedName>
    <definedName name="FDP_220_1_aUrv" localSheetId="9" hidden="1">[88]Comparison!$E$246</definedName>
    <definedName name="FDP_220_1_aUrv" localSheetId="15" hidden="1">[88]Comparison!$E$246</definedName>
    <definedName name="FDP_220_1_aUrv" localSheetId="10" hidden="1">[88]Comparison!$E$246</definedName>
    <definedName name="FDP_220_1_aUrv" localSheetId="11" hidden="1">[88]Comparison!$E$246</definedName>
    <definedName name="FDP_220_1_aUrv" localSheetId="8" hidden="1">[88]Comparison!$E$246</definedName>
    <definedName name="FDP_220_1_aUrv" hidden="1">#REF!</definedName>
    <definedName name="FDP_221_1_aUrv" localSheetId="9" hidden="1">[88]Comparison!$E$247</definedName>
    <definedName name="FDP_221_1_aUrv" localSheetId="15" hidden="1">[88]Comparison!$E$247</definedName>
    <definedName name="FDP_221_1_aUrv" localSheetId="10" hidden="1">[88]Comparison!$E$247</definedName>
    <definedName name="FDP_221_1_aUrv" localSheetId="11" hidden="1">[88]Comparison!$E$247</definedName>
    <definedName name="FDP_221_1_aUrv" localSheetId="8" hidden="1">[88]Comparison!$E$247</definedName>
    <definedName name="FDP_221_1_aUrv" hidden="1">#REF!</definedName>
    <definedName name="FDP_222_1_aUrv" localSheetId="9" hidden="1">[88]Comparison!$E$248</definedName>
    <definedName name="FDP_222_1_aUrv" localSheetId="15" hidden="1">[88]Comparison!$E$248</definedName>
    <definedName name="FDP_222_1_aUrv" localSheetId="10" hidden="1">[88]Comparison!$E$248</definedName>
    <definedName name="FDP_222_1_aUrv" localSheetId="11" hidden="1">[88]Comparison!$E$248</definedName>
    <definedName name="FDP_222_1_aUrv" localSheetId="8" hidden="1">[88]Comparison!$E$248</definedName>
    <definedName name="FDP_222_1_aUrv" hidden="1">#REF!</definedName>
    <definedName name="FDP_223_1_aUrv" localSheetId="9" hidden="1">[88]Comparison!$E$250</definedName>
    <definedName name="FDP_223_1_aUrv" localSheetId="15" hidden="1">[88]Comparison!$E$250</definedName>
    <definedName name="FDP_223_1_aUrv" localSheetId="10" hidden="1">[88]Comparison!$E$250</definedName>
    <definedName name="FDP_223_1_aUrv" localSheetId="11" hidden="1">[88]Comparison!$E$250</definedName>
    <definedName name="FDP_223_1_aUrv" localSheetId="8" hidden="1">[88]Comparison!$E$250</definedName>
    <definedName name="FDP_223_1_aUrv" hidden="1">#REF!</definedName>
    <definedName name="FDP_224_1_aSrv" localSheetId="9" hidden="1">[88]Comparison!$E$258</definedName>
    <definedName name="FDP_224_1_aSrv" localSheetId="15" hidden="1">[88]Comparison!$E$258</definedName>
    <definedName name="FDP_224_1_aSrv" localSheetId="10" hidden="1">[88]Comparison!$E$258</definedName>
    <definedName name="FDP_224_1_aSrv" localSheetId="11" hidden="1">[88]Comparison!$E$258</definedName>
    <definedName name="FDP_224_1_aSrv" localSheetId="8" hidden="1">[88]Comparison!$E$258</definedName>
    <definedName name="FDP_224_1_aSrv" hidden="1">#REF!</definedName>
    <definedName name="FDP_225_1_aSrv" localSheetId="9" hidden="1">[88]Comparison!$E$261</definedName>
    <definedName name="FDP_225_1_aSrv" localSheetId="15" hidden="1">[88]Comparison!$E$261</definedName>
    <definedName name="FDP_225_1_aSrv" localSheetId="10" hidden="1">[88]Comparison!$E$261</definedName>
    <definedName name="FDP_225_1_aSrv" localSheetId="11" hidden="1">[88]Comparison!$E$261</definedName>
    <definedName name="FDP_225_1_aSrv" localSheetId="8" hidden="1">[88]Comparison!$E$261</definedName>
    <definedName name="FDP_225_1_aSrv" hidden="1">#REF!</definedName>
    <definedName name="FDP_226_1_aSrv" localSheetId="9" hidden="1">[88]Comparison!$E$262</definedName>
    <definedName name="FDP_226_1_aSrv" localSheetId="15" hidden="1">[88]Comparison!$E$262</definedName>
    <definedName name="FDP_226_1_aSrv" localSheetId="10" hidden="1">[88]Comparison!$E$262</definedName>
    <definedName name="FDP_226_1_aSrv" localSheetId="11" hidden="1">[88]Comparison!$E$262</definedName>
    <definedName name="FDP_226_1_aSrv" localSheetId="8" hidden="1">[88]Comparison!$E$262</definedName>
    <definedName name="FDP_226_1_aSrv" hidden="1">#REF!</definedName>
    <definedName name="FDP_227_1_aSrv" localSheetId="9" hidden="1">[88]Comparison!$E$264</definedName>
    <definedName name="FDP_227_1_aSrv" localSheetId="15" hidden="1">[88]Comparison!$E$264</definedName>
    <definedName name="FDP_227_1_aSrv" localSheetId="10" hidden="1">[88]Comparison!$E$264</definedName>
    <definedName name="FDP_227_1_aSrv" localSheetId="11" hidden="1">[88]Comparison!$E$264</definedName>
    <definedName name="FDP_227_1_aSrv" localSheetId="8" hidden="1">[88]Comparison!$E$264</definedName>
    <definedName name="FDP_227_1_aSrv" hidden="1">#REF!</definedName>
    <definedName name="FDP_228_1_aSrv" localSheetId="9" hidden="1">[88]Comparison!$E$265</definedName>
    <definedName name="FDP_228_1_aSrv" localSheetId="15" hidden="1">[88]Comparison!$E$265</definedName>
    <definedName name="FDP_228_1_aSrv" localSheetId="10" hidden="1">[88]Comparison!$E$265</definedName>
    <definedName name="FDP_228_1_aSrv" localSheetId="11" hidden="1">[88]Comparison!$E$265</definedName>
    <definedName name="FDP_228_1_aSrv" localSheetId="8" hidden="1">[88]Comparison!$E$265</definedName>
    <definedName name="FDP_228_1_aSrv" hidden="1">#REF!</definedName>
    <definedName name="FDP_229_1_aSrv" localSheetId="9" hidden="1">[88]Comparison!$E$266</definedName>
    <definedName name="FDP_229_1_aSrv" localSheetId="15" hidden="1">[88]Comparison!$E$266</definedName>
    <definedName name="FDP_229_1_aSrv" localSheetId="10" hidden="1">[88]Comparison!$E$266</definedName>
    <definedName name="FDP_229_1_aSrv" localSheetId="11" hidden="1">[88]Comparison!$E$266</definedName>
    <definedName name="FDP_229_1_aSrv" localSheetId="8" hidden="1">[88]Comparison!$E$266</definedName>
    <definedName name="FDP_229_1_aSrv" hidden="1">#REF!</definedName>
    <definedName name="FDP_23_1_aUrv" localSheetId="9" hidden="1">[88]Comparison!$E$12</definedName>
    <definedName name="FDP_23_1_aUrv" localSheetId="15" hidden="1">[88]Comparison!$E$12</definedName>
    <definedName name="FDP_23_1_aUrv" localSheetId="10" hidden="1">[88]Comparison!$E$12</definedName>
    <definedName name="FDP_23_1_aUrv" localSheetId="11" hidden="1">[88]Comparison!$E$12</definedName>
    <definedName name="FDP_23_1_aUrv" localSheetId="8" hidden="1">[88]Comparison!$E$12</definedName>
    <definedName name="FDP_23_1_aUrv" hidden="1">#REF!</definedName>
    <definedName name="FDP_230_1_aSrv" localSheetId="9" hidden="1">[88]Comparison!$E$269</definedName>
    <definedName name="FDP_230_1_aSrv" localSheetId="15" hidden="1">[88]Comparison!$E$269</definedName>
    <definedName name="FDP_230_1_aSrv" localSheetId="10" hidden="1">[88]Comparison!$E$269</definedName>
    <definedName name="FDP_230_1_aSrv" localSheetId="11" hidden="1">[88]Comparison!$E$269</definedName>
    <definedName name="FDP_230_1_aSrv" localSheetId="8" hidden="1">[88]Comparison!$E$269</definedName>
    <definedName name="FDP_230_1_aSrv" hidden="1">#REF!</definedName>
    <definedName name="FDP_231_1_aSrv" localSheetId="9" hidden="1">[88]Comparison!$E$270</definedName>
    <definedName name="FDP_231_1_aSrv" localSheetId="15" hidden="1">[88]Comparison!$E$270</definedName>
    <definedName name="FDP_231_1_aSrv" localSheetId="10" hidden="1">[88]Comparison!$E$270</definedName>
    <definedName name="FDP_231_1_aSrv" localSheetId="11" hidden="1">[88]Comparison!$E$270</definedName>
    <definedName name="FDP_231_1_aSrv" localSheetId="8" hidden="1">[88]Comparison!$E$270</definedName>
    <definedName name="FDP_231_1_aSrv" hidden="1">#REF!</definedName>
    <definedName name="FDP_232_1_aSrv" localSheetId="9" hidden="1">[88]Comparison!$E$273</definedName>
    <definedName name="FDP_232_1_aSrv" localSheetId="15" hidden="1">[88]Comparison!$E$273</definedName>
    <definedName name="FDP_232_1_aSrv" localSheetId="10" hidden="1">[88]Comparison!$E$273</definedName>
    <definedName name="FDP_232_1_aSrv" localSheetId="11" hidden="1">[88]Comparison!$E$273</definedName>
    <definedName name="FDP_232_1_aSrv" localSheetId="8" hidden="1">[88]Comparison!$E$273</definedName>
    <definedName name="FDP_232_1_aSrv" hidden="1">#REF!</definedName>
    <definedName name="FDP_233_1_aSrv" localSheetId="9" hidden="1">[88]Comparison!$E$274</definedName>
    <definedName name="FDP_233_1_aSrv" localSheetId="15" hidden="1">[88]Comparison!$E$274</definedName>
    <definedName name="FDP_233_1_aSrv" localSheetId="10" hidden="1">[88]Comparison!$E$274</definedName>
    <definedName name="FDP_233_1_aSrv" localSheetId="11" hidden="1">[88]Comparison!$E$274</definedName>
    <definedName name="FDP_233_1_aSrv" localSheetId="8" hidden="1">[88]Comparison!$E$274</definedName>
    <definedName name="FDP_233_1_aSrv" hidden="1">#REF!</definedName>
    <definedName name="FDP_234_1_aSrv" localSheetId="9" hidden="1">[88]Comparison!$E$275</definedName>
    <definedName name="FDP_234_1_aSrv" localSheetId="15" hidden="1">[88]Comparison!$E$275</definedName>
    <definedName name="FDP_234_1_aSrv" localSheetId="10" hidden="1">[88]Comparison!$E$275</definedName>
    <definedName name="FDP_234_1_aSrv" localSheetId="11" hidden="1">[88]Comparison!$E$275</definedName>
    <definedName name="FDP_234_1_aSrv" localSheetId="8" hidden="1">[88]Comparison!$E$275</definedName>
    <definedName name="FDP_234_1_aSrv" hidden="1">#REF!</definedName>
    <definedName name="FDP_235_1_aSrv" localSheetId="9" hidden="1">[88]Comparison!$E$280</definedName>
    <definedName name="FDP_235_1_aSrv" localSheetId="15" hidden="1">[88]Comparison!$E$280</definedName>
    <definedName name="FDP_235_1_aSrv" localSheetId="10" hidden="1">[88]Comparison!$E$280</definedName>
    <definedName name="FDP_235_1_aSrv" localSheetId="11" hidden="1">[88]Comparison!$E$280</definedName>
    <definedName name="FDP_235_1_aSrv" localSheetId="8" hidden="1">[88]Comparison!$E$280</definedName>
    <definedName name="FDP_235_1_aSrv" hidden="1">#REF!</definedName>
    <definedName name="FDP_236_1_aSrv" localSheetId="9" hidden="1">[88]Comparison!$E$289</definedName>
    <definedName name="FDP_236_1_aSrv" localSheetId="15" hidden="1">[88]Comparison!$E$289</definedName>
    <definedName name="FDP_236_1_aSrv" localSheetId="10" hidden="1">[88]Comparison!$E$289</definedName>
    <definedName name="FDP_236_1_aSrv" localSheetId="11" hidden="1">[88]Comparison!$E$289</definedName>
    <definedName name="FDP_236_1_aSrv" localSheetId="8" hidden="1">[88]Comparison!$E$289</definedName>
    <definedName name="FDP_236_1_aSrv" hidden="1">#REF!</definedName>
    <definedName name="FDP_237_1_aSrv" localSheetId="9" hidden="1">[88]Comparison!$E$290</definedName>
    <definedName name="FDP_237_1_aSrv" localSheetId="15" hidden="1">[88]Comparison!$E$290</definedName>
    <definedName name="FDP_237_1_aSrv" localSheetId="10" hidden="1">[88]Comparison!$E$290</definedName>
    <definedName name="FDP_237_1_aSrv" localSheetId="11" hidden="1">[88]Comparison!$E$290</definedName>
    <definedName name="FDP_237_1_aSrv" localSheetId="8" hidden="1">[88]Comparison!$E$290</definedName>
    <definedName name="FDP_237_1_aSrv" hidden="1">#REF!</definedName>
    <definedName name="FDP_238_1_aSrv" localSheetId="9" hidden="1">[88]Comparison!$E$291</definedName>
    <definedName name="FDP_238_1_aSrv" localSheetId="15" hidden="1">[88]Comparison!$E$291</definedName>
    <definedName name="FDP_238_1_aSrv" localSheetId="10" hidden="1">[88]Comparison!$E$291</definedName>
    <definedName name="FDP_238_1_aSrv" localSheetId="11" hidden="1">[88]Comparison!$E$291</definedName>
    <definedName name="FDP_238_1_aSrv" localSheetId="8" hidden="1">[88]Comparison!$E$291</definedName>
    <definedName name="FDP_238_1_aSrv" hidden="1">#REF!</definedName>
    <definedName name="FDP_239_1_aSrv" localSheetId="9" hidden="1">[88]Comparison!$E$292</definedName>
    <definedName name="FDP_239_1_aSrv" localSheetId="15" hidden="1">[88]Comparison!$E$292</definedName>
    <definedName name="FDP_239_1_aSrv" localSheetId="10" hidden="1">[88]Comparison!$E$292</definedName>
    <definedName name="FDP_239_1_aSrv" localSheetId="11" hidden="1">[88]Comparison!$E$292</definedName>
    <definedName name="FDP_239_1_aSrv" localSheetId="8" hidden="1">[88]Comparison!$E$292</definedName>
    <definedName name="FDP_239_1_aSrv" hidden="1">#REF!</definedName>
    <definedName name="FDP_24_1_aSrv" localSheetId="9" hidden="1">[88]Comparison!$E$13</definedName>
    <definedName name="FDP_24_1_aSrv" localSheetId="15" hidden="1">[88]Comparison!$E$13</definedName>
    <definedName name="FDP_24_1_aSrv" localSheetId="10" hidden="1">[88]Comparison!$E$13</definedName>
    <definedName name="FDP_24_1_aSrv" localSheetId="11" hidden="1">[88]Comparison!$E$13</definedName>
    <definedName name="FDP_24_1_aSrv" localSheetId="8" hidden="1">[88]Comparison!$E$13</definedName>
    <definedName name="FDP_24_1_aSrv" hidden="1">#REF!</definedName>
    <definedName name="FDP_240_1_aSrv" localSheetId="9" hidden="1">[88]Comparison!$E$303</definedName>
    <definedName name="FDP_240_1_aSrv" localSheetId="15" hidden="1">[88]Comparison!$E$303</definedName>
    <definedName name="FDP_240_1_aSrv" localSheetId="10" hidden="1">[88]Comparison!$E$303</definedName>
    <definedName name="FDP_240_1_aSrv" localSheetId="11" hidden="1">[88]Comparison!$E$303</definedName>
    <definedName name="FDP_240_1_aSrv" localSheetId="8" hidden="1">[88]Comparison!$E$303</definedName>
    <definedName name="FDP_240_1_aSrv" hidden="1">#REF!</definedName>
    <definedName name="FDP_241_1_aSrv" localSheetId="9" hidden="1">[88]Comparison!$E$304</definedName>
    <definedName name="FDP_241_1_aSrv" localSheetId="15" hidden="1">[88]Comparison!$E$304</definedName>
    <definedName name="FDP_241_1_aSrv" localSheetId="10" hidden="1">[88]Comparison!$E$304</definedName>
    <definedName name="FDP_241_1_aSrv" localSheetId="11" hidden="1">[88]Comparison!$E$304</definedName>
    <definedName name="FDP_241_1_aSrv" localSheetId="8" hidden="1">[88]Comparison!$E$304</definedName>
    <definedName name="FDP_241_1_aSrv" hidden="1">#REF!</definedName>
    <definedName name="FDP_242_1_aSrv" localSheetId="9" hidden="1">[88]Comparison!$E$305</definedName>
    <definedName name="FDP_242_1_aSrv" localSheetId="15" hidden="1">[88]Comparison!$E$305</definedName>
    <definedName name="FDP_242_1_aSrv" localSheetId="10" hidden="1">[88]Comparison!$E$305</definedName>
    <definedName name="FDP_242_1_aSrv" localSheetId="11" hidden="1">[88]Comparison!$E$305</definedName>
    <definedName name="FDP_242_1_aSrv" localSheetId="8" hidden="1">[88]Comparison!$E$305</definedName>
    <definedName name="FDP_242_1_aSrv" hidden="1">#REF!</definedName>
    <definedName name="FDP_243_1_aSrv" localSheetId="9" hidden="1">[88]Comparison!$E$306</definedName>
    <definedName name="FDP_243_1_aSrv" localSheetId="15" hidden="1">[88]Comparison!$E$306</definedName>
    <definedName name="FDP_243_1_aSrv" localSheetId="10" hidden="1">[88]Comparison!$E$306</definedName>
    <definedName name="FDP_243_1_aSrv" localSheetId="11" hidden="1">[88]Comparison!$E$306</definedName>
    <definedName name="FDP_243_1_aSrv" localSheetId="8" hidden="1">[88]Comparison!$E$306</definedName>
    <definedName name="FDP_243_1_aSrv" hidden="1">#REF!</definedName>
    <definedName name="FDP_244_1_aSrv" localSheetId="9" hidden="1">[88]Comparison!$E$307</definedName>
    <definedName name="FDP_244_1_aSrv" localSheetId="15" hidden="1">[88]Comparison!$E$307</definedName>
    <definedName name="FDP_244_1_aSrv" localSheetId="10" hidden="1">[88]Comparison!$E$307</definedName>
    <definedName name="FDP_244_1_aSrv" localSheetId="11" hidden="1">[88]Comparison!$E$307</definedName>
    <definedName name="FDP_244_1_aSrv" localSheetId="8" hidden="1">[88]Comparison!$E$307</definedName>
    <definedName name="FDP_244_1_aSrv" hidden="1">#REF!</definedName>
    <definedName name="FDP_245_1_aSrv" localSheetId="9" hidden="1">[88]Comparison!$E$308</definedName>
    <definedName name="FDP_245_1_aSrv" localSheetId="15" hidden="1">[88]Comparison!$E$308</definedName>
    <definedName name="FDP_245_1_aSrv" localSheetId="10" hidden="1">[88]Comparison!$E$308</definedName>
    <definedName name="FDP_245_1_aSrv" localSheetId="11" hidden="1">[88]Comparison!$E$308</definedName>
    <definedName name="FDP_245_1_aSrv" localSheetId="8" hidden="1">[88]Comparison!$E$308</definedName>
    <definedName name="FDP_245_1_aSrv" hidden="1">#REF!</definedName>
    <definedName name="FDP_246_1_aSrv" localSheetId="9" hidden="1">[88]Comparison!$E$309</definedName>
    <definedName name="FDP_246_1_aSrv" localSheetId="15" hidden="1">[88]Comparison!$E$309</definedName>
    <definedName name="FDP_246_1_aSrv" localSheetId="10" hidden="1">[88]Comparison!$E$309</definedName>
    <definedName name="FDP_246_1_aSrv" localSheetId="11" hidden="1">[88]Comparison!$E$309</definedName>
    <definedName name="FDP_246_1_aSrv" localSheetId="8" hidden="1">[88]Comparison!$E$309</definedName>
    <definedName name="FDP_246_1_aSrv" hidden="1">#REF!</definedName>
    <definedName name="FDP_247_1_aSrv" localSheetId="9" hidden="1">[88]Comparison!$E$310</definedName>
    <definedName name="FDP_247_1_aSrv" localSheetId="15" hidden="1">[88]Comparison!$E$310</definedName>
    <definedName name="FDP_247_1_aSrv" localSheetId="10" hidden="1">[88]Comparison!$E$310</definedName>
    <definedName name="FDP_247_1_aSrv" localSheetId="11" hidden="1">[88]Comparison!$E$310</definedName>
    <definedName name="FDP_247_1_aSrv" localSheetId="8" hidden="1">[88]Comparison!$E$310</definedName>
    <definedName name="FDP_247_1_aSrv" hidden="1">#REF!</definedName>
    <definedName name="FDP_248_1_aSrv" localSheetId="9" hidden="1">[88]Comparison!$E$311</definedName>
    <definedName name="FDP_248_1_aSrv" localSheetId="15" hidden="1">[88]Comparison!$E$311</definedName>
    <definedName name="FDP_248_1_aSrv" localSheetId="10" hidden="1">[88]Comparison!$E$311</definedName>
    <definedName name="FDP_248_1_aSrv" localSheetId="11" hidden="1">[88]Comparison!$E$311</definedName>
    <definedName name="FDP_248_1_aSrv" localSheetId="8" hidden="1">[88]Comparison!$E$311</definedName>
    <definedName name="FDP_248_1_aSrv" hidden="1">#REF!</definedName>
    <definedName name="FDP_249_1_aSrv" localSheetId="9" hidden="1">[88]Comparison!$E$312</definedName>
    <definedName name="FDP_249_1_aSrv" localSheetId="15" hidden="1">[88]Comparison!$E$312</definedName>
    <definedName name="FDP_249_1_aSrv" localSheetId="10" hidden="1">[88]Comparison!$E$312</definedName>
    <definedName name="FDP_249_1_aSrv" localSheetId="11" hidden="1">[88]Comparison!$E$312</definedName>
    <definedName name="FDP_249_1_aSrv" localSheetId="8" hidden="1">[88]Comparison!$E$312</definedName>
    <definedName name="FDP_249_1_aSrv" hidden="1">#REF!</definedName>
    <definedName name="FDP_25_1_aUrv" localSheetId="9" hidden="1">[88]Comparison!$E$14</definedName>
    <definedName name="FDP_25_1_aUrv" localSheetId="15" hidden="1">[88]Comparison!$E$14</definedName>
    <definedName name="FDP_25_1_aUrv" localSheetId="10" hidden="1">[88]Comparison!$E$14</definedName>
    <definedName name="FDP_25_1_aUrv" localSheetId="11" hidden="1">[88]Comparison!$E$14</definedName>
    <definedName name="FDP_25_1_aUrv" localSheetId="8" hidden="1">[88]Comparison!$E$14</definedName>
    <definedName name="FDP_25_1_aUrv" hidden="1">#REF!</definedName>
    <definedName name="FDP_250_1_aSrv" localSheetId="9" hidden="1">[88]Comparison!$E$313</definedName>
    <definedName name="FDP_250_1_aSrv" localSheetId="15" hidden="1">[88]Comparison!$E$313</definedName>
    <definedName name="FDP_250_1_aSrv" localSheetId="10" hidden="1">[88]Comparison!$E$313</definedName>
    <definedName name="FDP_250_1_aSrv" localSheetId="11" hidden="1">[88]Comparison!$E$313</definedName>
    <definedName name="FDP_250_1_aSrv" localSheetId="8" hidden="1">[88]Comparison!$E$313</definedName>
    <definedName name="FDP_250_1_aSrv" hidden="1">#REF!</definedName>
    <definedName name="FDP_251_1_aSrv" localSheetId="9" hidden="1">[88]Comparison!$E$314</definedName>
    <definedName name="FDP_251_1_aSrv" localSheetId="15" hidden="1">[88]Comparison!$E$314</definedName>
    <definedName name="FDP_251_1_aSrv" localSheetId="10" hidden="1">[88]Comparison!$E$314</definedName>
    <definedName name="FDP_251_1_aSrv" localSheetId="11" hidden="1">[88]Comparison!$E$314</definedName>
    <definedName name="FDP_251_1_aSrv" localSheetId="8" hidden="1">[88]Comparison!$E$314</definedName>
    <definedName name="FDP_251_1_aSrv" hidden="1">#REF!</definedName>
    <definedName name="FDP_252_1_aSrv" localSheetId="9" hidden="1">[88]Comparison!$E$315</definedName>
    <definedName name="FDP_252_1_aSrv" localSheetId="15" hidden="1">[88]Comparison!$E$315</definedName>
    <definedName name="FDP_252_1_aSrv" localSheetId="10" hidden="1">[88]Comparison!$E$315</definedName>
    <definedName name="FDP_252_1_aSrv" localSheetId="11" hidden="1">[88]Comparison!$E$315</definedName>
    <definedName name="FDP_252_1_aSrv" localSheetId="8" hidden="1">[88]Comparison!$E$315</definedName>
    <definedName name="FDP_252_1_aSrv" hidden="1">#REF!</definedName>
    <definedName name="FDP_253_1_aSrv" localSheetId="9" hidden="1">[88]Comparison!$E$316</definedName>
    <definedName name="FDP_253_1_aSrv" localSheetId="15" hidden="1">[88]Comparison!$E$316</definedName>
    <definedName name="FDP_253_1_aSrv" localSheetId="10" hidden="1">[88]Comparison!$E$316</definedName>
    <definedName name="FDP_253_1_aSrv" localSheetId="11" hidden="1">[88]Comparison!$E$316</definedName>
    <definedName name="FDP_253_1_aSrv" localSheetId="8" hidden="1">[88]Comparison!$E$316</definedName>
    <definedName name="FDP_253_1_aSrv" hidden="1">#REF!</definedName>
    <definedName name="FDP_254_1_aSrv" localSheetId="9" hidden="1">[88]Comparison!$E$317</definedName>
    <definedName name="FDP_254_1_aSrv" localSheetId="15" hidden="1">[88]Comparison!$E$317</definedName>
    <definedName name="FDP_254_1_aSrv" localSheetId="10" hidden="1">[88]Comparison!$E$317</definedName>
    <definedName name="FDP_254_1_aSrv" localSheetId="11" hidden="1">[88]Comparison!$E$317</definedName>
    <definedName name="FDP_254_1_aSrv" localSheetId="8" hidden="1">[88]Comparison!$E$317</definedName>
    <definedName name="FDP_254_1_aSrv" hidden="1">#REF!</definedName>
    <definedName name="FDP_255_1_aSrv" localSheetId="9" hidden="1">[88]Comparison!$E$318</definedName>
    <definedName name="FDP_255_1_aSrv" localSheetId="15" hidden="1">[88]Comparison!$E$318</definedName>
    <definedName name="FDP_255_1_aSrv" localSheetId="10" hidden="1">[88]Comparison!$E$318</definedName>
    <definedName name="FDP_255_1_aSrv" localSheetId="11" hidden="1">[88]Comparison!$E$318</definedName>
    <definedName name="FDP_255_1_aSrv" localSheetId="8" hidden="1">[88]Comparison!$E$318</definedName>
    <definedName name="FDP_255_1_aSrv" hidden="1">#REF!</definedName>
    <definedName name="FDP_256_1_aSrv" localSheetId="9" hidden="1">[88]Comparison!$E$319</definedName>
    <definedName name="FDP_256_1_aSrv" localSheetId="15" hidden="1">[88]Comparison!$E$319</definedName>
    <definedName name="FDP_256_1_aSrv" localSheetId="10" hidden="1">[88]Comparison!$E$319</definedName>
    <definedName name="FDP_256_1_aSrv" localSheetId="11" hidden="1">[88]Comparison!$E$319</definedName>
    <definedName name="FDP_256_1_aSrv" localSheetId="8" hidden="1">[88]Comparison!$E$319</definedName>
    <definedName name="FDP_256_1_aSrv" hidden="1">#REF!</definedName>
    <definedName name="FDP_257_1_aSrv" localSheetId="9" hidden="1">[88]Comparison!$E$320</definedName>
    <definedName name="FDP_257_1_aSrv" localSheetId="15" hidden="1">[88]Comparison!$E$320</definedName>
    <definedName name="FDP_257_1_aSrv" localSheetId="10" hidden="1">[88]Comparison!$E$320</definedName>
    <definedName name="FDP_257_1_aSrv" localSheetId="11" hidden="1">[88]Comparison!$E$320</definedName>
    <definedName name="FDP_257_1_aSrv" localSheetId="8" hidden="1">[88]Comparison!$E$320</definedName>
    <definedName name="FDP_257_1_aSrv" hidden="1">#REF!</definedName>
    <definedName name="FDP_258_1_aSrv" localSheetId="9" hidden="1">[88]Comparison!$E$321</definedName>
    <definedName name="FDP_258_1_aSrv" localSheetId="15" hidden="1">[88]Comparison!$E$321</definedName>
    <definedName name="FDP_258_1_aSrv" localSheetId="10" hidden="1">[88]Comparison!$E$321</definedName>
    <definedName name="FDP_258_1_aSrv" localSheetId="11" hidden="1">[88]Comparison!$E$321</definedName>
    <definedName name="FDP_258_1_aSrv" localSheetId="8" hidden="1">[88]Comparison!$E$321</definedName>
    <definedName name="FDP_258_1_aSrv" hidden="1">#REF!</definedName>
    <definedName name="FDP_259_1_aSrv" localSheetId="9" hidden="1">[88]Comparison!$E$322</definedName>
    <definedName name="FDP_259_1_aSrv" localSheetId="15" hidden="1">[88]Comparison!$E$322</definedName>
    <definedName name="FDP_259_1_aSrv" localSheetId="10" hidden="1">[88]Comparison!$E$322</definedName>
    <definedName name="FDP_259_1_aSrv" localSheetId="11" hidden="1">[88]Comparison!$E$322</definedName>
    <definedName name="FDP_259_1_aSrv" localSheetId="8" hidden="1">[88]Comparison!$E$322</definedName>
    <definedName name="FDP_259_1_aSrv" hidden="1">#REF!</definedName>
    <definedName name="FDP_26_1_aUrv" localSheetId="9" hidden="1">[88]Comparison!$E$15</definedName>
    <definedName name="FDP_26_1_aUrv" localSheetId="15" hidden="1">[88]Comparison!$E$15</definedName>
    <definedName name="FDP_26_1_aUrv" localSheetId="10" hidden="1">[88]Comparison!$E$15</definedName>
    <definedName name="FDP_26_1_aUrv" localSheetId="11" hidden="1">[88]Comparison!$E$15</definedName>
    <definedName name="FDP_26_1_aUrv" localSheetId="8" hidden="1">[88]Comparison!$E$15</definedName>
    <definedName name="FDP_26_1_aUrv" hidden="1">#REF!</definedName>
    <definedName name="FDP_260_1_aSrv" localSheetId="9" hidden="1">[88]Comparison!$E$323</definedName>
    <definedName name="FDP_260_1_aSrv" localSheetId="15" hidden="1">[88]Comparison!$E$323</definedName>
    <definedName name="FDP_260_1_aSrv" localSheetId="10" hidden="1">[88]Comparison!$E$323</definedName>
    <definedName name="FDP_260_1_aSrv" localSheetId="11" hidden="1">[88]Comparison!$E$323</definedName>
    <definedName name="FDP_260_1_aSrv" localSheetId="8" hidden="1">[88]Comparison!$E$323</definedName>
    <definedName name="FDP_260_1_aSrv" hidden="1">#REF!</definedName>
    <definedName name="FDP_261_1_aSrv" localSheetId="9" hidden="1">[88]Comparison!$E$324</definedName>
    <definedName name="FDP_261_1_aSrv" localSheetId="15" hidden="1">[88]Comparison!$E$324</definedName>
    <definedName name="FDP_261_1_aSrv" localSheetId="10" hidden="1">[88]Comparison!$E$324</definedName>
    <definedName name="FDP_261_1_aSrv" localSheetId="11" hidden="1">[88]Comparison!$E$324</definedName>
    <definedName name="FDP_261_1_aSrv" localSheetId="8" hidden="1">[88]Comparison!$E$324</definedName>
    <definedName name="FDP_261_1_aSrv" hidden="1">#REF!</definedName>
    <definedName name="FDP_262_1_aSrv" localSheetId="9" hidden="1">[88]Comparison!$E$325</definedName>
    <definedName name="FDP_262_1_aSrv" localSheetId="15" hidden="1">[88]Comparison!$E$325</definedName>
    <definedName name="FDP_262_1_aSrv" localSheetId="10" hidden="1">[88]Comparison!$E$325</definedName>
    <definedName name="FDP_262_1_aSrv" localSheetId="11" hidden="1">[88]Comparison!$E$325</definedName>
    <definedName name="FDP_262_1_aSrv" localSheetId="8" hidden="1">[88]Comparison!$E$325</definedName>
    <definedName name="FDP_262_1_aSrv" hidden="1">#REF!</definedName>
    <definedName name="FDP_263_1_aSrv" localSheetId="9" hidden="1">[88]Comparison!$E$326</definedName>
    <definedName name="FDP_263_1_aSrv" localSheetId="15" hidden="1">[88]Comparison!$E$326</definedName>
    <definedName name="FDP_263_1_aSrv" localSheetId="10" hidden="1">[88]Comparison!$E$326</definedName>
    <definedName name="FDP_263_1_aSrv" localSheetId="11" hidden="1">[88]Comparison!$E$326</definedName>
    <definedName name="FDP_263_1_aSrv" localSheetId="8" hidden="1">[88]Comparison!$E$326</definedName>
    <definedName name="FDP_263_1_aSrv" hidden="1">#REF!</definedName>
    <definedName name="FDP_264_1_aSrv" localSheetId="9" hidden="1">[88]Comparison!$E$327</definedName>
    <definedName name="FDP_264_1_aSrv" localSheetId="15" hidden="1">[88]Comparison!$E$327</definedName>
    <definedName name="FDP_264_1_aSrv" localSheetId="10" hidden="1">[88]Comparison!$E$327</definedName>
    <definedName name="FDP_264_1_aSrv" localSheetId="11" hidden="1">[88]Comparison!$E$327</definedName>
    <definedName name="FDP_264_1_aSrv" localSheetId="8" hidden="1">[88]Comparison!$E$327</definedName>
    <definedName name="FDP_264_1_aSrv" hidden="1">#REF!</definedName>
    <definedName name="FDP_265_1_aSrv" localSheetId="9" hidden="1">[88]Comparison!$E$328</definedName>
    <definedName name="FDP_265_1_aSrv" localSheetId="15" hidden="1">[88]Comparison!$E$328</definedName>
    <definedName name="FDP_265_1_aSrv" localSheetId="10" hidden="1">[88]Comparison!$E$328</definedName>
    <definedName name="FDP_265_1_aSrv" localSheetId="11" hidden="1">[88]Comparison!$E$328</definedName>
    <definedName name="FDP_265_1_aSrv" localSheetId="8" hidden="1">[88]Comparison!$E$328</definedName>
    <definedName name="FDP_265_1_aSrv" hidden="1">#REF!</definedName>
    <definedName name="FDP_266_1_aSrv" localSheetId="9" hidden="1">[88]Comparison!$E$329</definedName>
    <definedName name="FDP_266_1_aSrv" localSheetId="15" hidden="1">[88]Comparison!$E$329</definedName>
    <definedName name="FDP_266_1_aSrv" localSheetId="10" hidden="1">[88]Comparison!$E$329</definedName>
    <definedName name="FDP_266_1_aSrv" localSheetId="11" hidden="1">[88]Comparison!$E$329</definedName>
    <definedName name="FDP_266_1_aSrv" localSheetId="8" hidden="1">[88]Comparison!$E$329</definedName>
    <definedName name="FDP_266_1_aSrv" hidden="1">#REF!</definedName>
    <definedName name="FDP_267_1_aSrv" localSheetId="9" hidden="1">[88]Comparison!$E$330</definedName>
    <definedName name="FDP_267_1_aSrv" localSheetId="15" hidden="1">[88]Comparison!$E$330</definedName>
    <definedName name="FDP_267_1_aSrv" localSheetId="10" hidden="1">[88]Comparison!$E$330</definedName>
    <definedName name="FDP_267_1_aSrv" localSheetId="11" hidden="1">[88]Comparison!$E$330</definedName>
    <definedName name="FDP_267_1_aSrv" localSheetId="8" hidden="1">[88]Comparison!$E$330</definedName>
    <definedName name="FDP_267_1_aSrv" hidden="1">#REF!</definedName>
    <definedName name="FDP_268_1_aSrv" localSheetId="9" hidden="1">[88]Comparison!$E$331</definedName>
    <definedName name="FDP_268_1_aSrv" localSheetId="15" hidden="1">[88]Comparison!$E$331</definedName>
    <definedName name="FDP_268_1_aSrv" localSheetId="10" hidden="1">[88]Comparison!$E$331</definedName>
    <definedName name="FDP_268_1_aSrv" localSheetId="11" hidden="1">[88]Comparison!$E$331</definedName>
    <definedName name="FDP_268_1_aSrv" localSheetId="8" hidden="1">[88]Comparison!$E$331</definedName>
    <definedName name="FDP_268_1_aSrv" hidden="1">#REF!</definedName>
    <definedName name="FDP_269_1_aSrv" localSheetId="9" hidden="1">[88]Comparison!$E$332</definedName>
    <definedName name="FDP_269_1_aSrv" localSheetId="15" hidden="1">[88]Comparison!$E$332</definedName>
    <definedName name="FDP_269_1_aSrv" localSheetId="10" hidden="1">[88]Comparison!$E$332</definedName>
    <definedName name="FDP_269_1_aSrv" localSheetId="11" hidden="1">[88]Comparison!$E$332</definedName>
    <definedName name="FDP_269_1_aSrv" localSheetId="8" hidden="1">[88]Comparison!$E$332</definedName>
    <definedName name="FDP_269_1_aSrv" hidden="1">#REF!</definedName>
    <definedName name="FDP_27_1_aUrv" localSheetId="9" hidden="1">[88]Comparison!$E$16</definedName>
    <definedName name="FDP_27_1_aUrv" localSheetId="15" hidden="1">[88]Comparison!$E$16</definedName>
    <definedName name="FDP_27_1_aUrv" localSheetId="10" hidden="1">[88]Comparison!$E$16</definedName>
    <definedName name="FDP_27_1_aUrv" localSheetId="11" hidden="1">[88]Comparison!$E$16</definedName>
    <definedName name="FDP_27_1_aUrv" localSheetId="8" hidden="1">[88]Comparison!$E$16</definedName>
    <definedName name="FDP_27_1_aUrv" hidden="1">#REF!</definedName>
    <definedName name="FDP_270_1_aSrv" localSheetId="9" hidden="1">[88]Comparison!$E$333</definedName>
    <definedName name="FDP_270_1_aSrv" localSheetId="15" hidden="1">[88]Comparison!$E$333</definedName>
    <definedName name="FDP_270_1_aSrv" localSheetId="10" hidden="1">[88]Comparison!$E$333</definedName>
    <definedName name="FDP_270_1_aSrv" localSheetId="11" hidden="1">[88]Comparison!$E$333</definedName>
    <definedName name="FDP_270_1_aSrv" localSheetId="8" hidden="1">[88]Comparison!$E$333</definedName>
    <definedName name="FDP_270_1_aSrv" hidden="1">#REF!</definedName>
    <definedName name="FDP_271_1_aSrv" localSheetId="9" hidden="1">[88]Comparison!$E$334</definedName>
    <definedName name="FDP_271_1_aSrv" localSheetId="15" hidden="1">[88]Comparison!$E$334</definedName>
    <definedName name="FDP_271_1_aSrv" localSheetId="10" hidden="1">[88]Comparison!$E$334</definedName>
    <definedName name="FDP_271_1_aSrv" localSheetId="11" hidden="1">[88]Comparison!$E$334</definedName>
    <definedName name="FDP_271_1_aSrv" localSheetId="8" hidden="1">[88]Comparison!$E$334</definedName>
    <definedName name="FDP_271_1_aSrv" hidden="1">#REF!</definedName>
    <definedName name="FDP_272_1_aSrv" localSheetId="9" hidden="1">[88]Comparison!$E$335</definedName>
    <definedName name="FDP_272_1_aSrv" localSheetId="15" hidden="1">[88]Comparison!$E$335</definedName>
    <definedName name="FDP_272_1_aSrv" localSheetId="10" hidden="1">[88]Comparison!$E$335</definedName>
    <definedName name="FDP_272_1_aSrv" localSheetId="11" hidden="1">[88]Comparison!$E$335</definedName>
    <definedName name="FDP_272_1_aSrv" localSheetId="8" hidden="1">[88]Comparison!$E$335</definedName>
    <definedName name="FDP_272_1_aSrv" hidden="1">#REF!</definedName>
    <definedName name="FDP_273_1_aSrv" localSheetId="9" hidden="1">[88]Comparison!$E$336</definedName>
    <definedName name="FDP_273_1_aSrv" localSheetId="15" hidden="1">[88]Comparison!$E$336</definedName>
    <definedName name="FDP_273_1_aSrv" localSheetId="10" hidden="1">[88]Comparison!$E$336</definedName>
    <definedName name="FDP_273_1_aSrv" localSheetId="11" hidden="1">[88]Comparison!$E$336</definedName>
    <definedName name="FDP_273_1_aSrv" localSheetId="8" hidden="1">[88]Comparison!$E$336</definedName>
    <definedName name="FDP_273_1_aSrv" hidden="1">#REF!</definedName>
    <definedName name="FDP_274_1_aSrv" localSheetId="9" hidden="1">[88]Comparison!$E$23</definedName>
    <definedName name="FDP_274_1_aSrv" localSheetId="15" hidden="1">[88]Comparison!$E$23</definedName>
    <definedName name="FDP_274_1_aSrv" localSheetId="10" hidden="1">[88]Comparison!$E$23</definedName>
    <definedName name="FDP_274_1_aSrv" localSheetId="11" hidden="1">[88]Comparison!$E$23</definedName>
    <definedName name="FDP_274_1_aSrv" localSheetId="8" hidden="1">[88]Comparison!$E$23</definedName>
    <definedName name="FDP_274_1_aSrv" hidden="1">#REF!</definedName>
    <definedName name="FDP_275_1_aSrv" localSheetId="9" hidden="1">[88]Comparison!$E$24</definedName>
    <definedName name="FDP_275_1_aSrv" localSheetId="15" hidden="1">[88]Comparison!$E$24</definedName>
    <definedName name="FDP_275_1_aSrv" localSheetId="10" hidden="1">[88]Comparison!$E$24</definedName>
    <definedName name="FDP_275_1_aSrv" localSheetId="11" hidden="1">[88]Comparison!$E$24</definedName>
    <definedName name="FDP_275_1_aSrv" localSheetId="8" hidden="1">[88]Comparison!$E$24</definedName>
    <definedName name="FDP_275_1_aSrv" hidden="1">#REF!</definedName>
    <definedName name="FDP_276_1_aSrv" localSheetId="9" hidden="1">[88]Comparison!$E$29</definedName>
    <definedName name="FDP_276_1_aSrv" localSheetId="15" hidden="1">[88]Comparison!$E$29</definedName>
    <definedName name="FDP_276_1_aSrv" localSheetId="10" hidden="1">[88]Comparison!$E$29</definedName>
    <definedName name="FDP_276_1_aSrv" localSheetId="11" hidden="1">[88]Comparison!$E$29</definedName>
    <definedName name="FDP_276_1_aSrv" localSheetId="8" hidden="1">[88]Comparison!$E$29</definedName>
    <definedName name="FDP_276_1_aSrv" hidden="1">#REF!</definedName>
    <definedName name="FDP_277_1_aSrv" localSheetId="9" hidden="1">[88]Comparison!$E$28</definedName>
    <definedName name="FDP_277_1_aSrv" localSheetId="15" hidden="1">[88]Comparison!$E$28</definedName>
    <definedName name="FDP_277_1_aSrv" localSheetId="10" hidden="1">[88]Comparison!$E$28</definedName>
    <definedName name="FDP_277_1_aSrv" localSheetId="11" hidden="1">[88]Comparison!$E$28</definedName>
    <definedName name="FDP_277_1_aSrv" localSheetId="8" hidden="1">[88]Comparison!$E$28</definedName>
    <definedName name="FDP_277_1_aSrv" hidden="1">#REF!</definedName>
    <definedName name="FDP_278_1_aSrv" localSheetId="9" hidden="1">[88]Comparison!$E$30</definedName>
    <definedName name="FDP_278_1_aSrv" localSheetId="15" hidden="1">[88]Comparison!$E$30</definedName>
    <definedName name="FDP_278_1_aSrv" localSheetId="10" hidden="1">[88]Comparison!$E$30</definedName>
    <definedName name="FDP_278_1_aSrv" localSheetId="11" hidden="1">[88]Comparison!$E$30</definedName>
    <definedName name="FDP_278_1_aSrv" localSheetId="8" hidden="1">[88]Comparison!$E$30</definedName>
    <definedName name="FDP_278_1_aSrv" hidden="1">#REF!</definedName>
    <definedName name="FDP_279_1_aSrv" localSheetId="9" hidden="1">[88]Comparison!$E$31</definedName>
    <definedName name="FDP_279_1_aSrv" localSheetId="15" hidden="1">[88]Comparison!$E$31</definedName>
    <definedName name="FDP_279_1_aSrv" localSheetId="10" hidden="1">[88]Comparison!$E$31</definedName>
    <definedName name="FDP_279_1_aSrv" localSheetId="11" hidden="1">[88]Comparison!$E$31</definedName>
    <definedName name="FDP_279_1_aSrv" localSheetId="8" hidden="1">[88]Comparison!$E$31</definedName>
    <definedName name="FDP_279_1_aSrv" hidden="1">#REF!</definedName>
    <definedName name="FDP_28_1_aUrv" localSheetId="9" hidden="1">[88]Comparison!$E$17</definedName>
    <definedName name="FDP_28_1_aUrv" localSheetId="15" hidden="1">[88]Comparison!$E$17</definedName>
    <definedName name="FDP_28_1_aUrv" localSheetId="10" hidden="1">[88]Comparison!$E$17</definedName>
    <definedName name="FDP_28_1_aUrv" localSheetId="11" hidden="1">[88]Comparison!$E$17</definedName>
    <definedName name="FDP_28_1_aUrv" localSheetId="8" hidden="1">[88]Comparison!$E$17</definedName>
    <definedName name="FDP_28_1_aUrv" hidden="1">#REF!</definedName>
    <definedName name="FDP_280_1_aSrv" localSheetId="9" hidden="1">[88]Comparison!$E$33</definedName>
    <definedName name="FDP_280_1_aSrv" localSheetId="15" hidden="1">[88]Comparison!$E$33</definedName>
    <definedName name="FDP_280_1_aSrv" localSheetId="10" hidden="1">[88]Comparison!$E$33</definedName>
    <definedName name="FDP_280_1_aSrv" localSheetId="11" hidden="1">[88]Comparison!$E$33</definedName>
    <definedName name="FDP_280_1_aSrv" localSheetId="8" hidden="1">[88]Comparison!$E$33</definedName>
    <definedName name="FDP_280_1_aSrv" hidden="1">#REF!</definedName>
    <definedName name="FDP_281_1_aSrv" localSheetId="9" hidden="1">[88]Comparison!$E$35</definedName>
    <definedName name="FDP_281_1_aSrv" localSheetId="15" hidden="1">[88]Comparison!$E$35</definedName>
    <definedName name="FDP_281_1_aSrv" localSheetId="10" hidden="1">[88]Comparison!$E$35</definedName>
    <definedName name="FDP_281_1_aSrv" localSheetId="11" hidden="1">[88]Comparison!$E$35</definedName>
    <definedName name="FDP_281_1_aSrv" localSheetId="8" hidden="1">[88]Comparison!$E$35</definedName>
    <definedName name="FDP_281_1_aSrv" hidden="1">#REF!</definedName>
    <definedName name="FDP_282_1_aSrv" localSheetId="9" hidden="1">[88]Comparison!$F$36</definedName>
    <definedName name="FDP_282_1_aSrv" localSheetId="15" hidden="1">[88]Comparison!$F$36</definedName>
    <definedName name="FDP_282_1_aSrv" localSheetId="10" hidden="1">[88]Comparison!$F$36</definedName>
    <definedName name="FDP_282_1_aSrv" localSheetId="11" hidden="1">[88]Comparison!$F$36</definedName>
    <definedName name="FDP_282_1_aSrv" localSheetId="8" hidden="1">[88]Comparison!$F$36</definedName>
    <definedName name="FDP_282_1_aSrv" hidden="1">#REF!</definedName>
    <definedName name="FDP_283_1_aSrv" localSheetId="9" hidden="1">[88]Comparison!$F$37</definedName>
    <definedName name="FDP_283_1_aSrv" localSheetId="15" hidden="1">[88]Comparison!$F$37</definedName>
    <definedName name="FDP_283_1_aSrv" localSheetId="10" hidden="1">[88]Comparison!$F$37</definedName>
    <definedName name="FDP_283_1_aSrv" localSheetId="11" hidden="1">[88]Comparison!$F$37</definedName>
    <definedName name="FDP_283_1_aSrv" localSheetId="8" hidden="1">[88]Comparison!$F$37</definedName>
    <definedName name="FDP_283_1_aSrv" hidden="1">#REF!</definedName>
    <definedName name="FDP_284_1_aSrv" localSheetId="9" hidden="1">[88]Comparison!$E$38</definedName>
    <definedName name="FDP_284_1_aSrv" localSheetId="15" hidden="1">[88]Comparison!$E$38</definedName>
    <definedName name="FDP_284_1_aSrv" localSheetId="10" hidden="1">[88]Comparison!$E$38</definedName>
    <definedName name="FDP_284_1_aSrv" localSheetId="11" hidden="1">[88]Comparison!$E$38</definedName>
    <definedName name="FDP_284_1_aSrv" localSheetId="8" hidden="1">[88]Comparison!$E$38</definedName>
    <definedName name="FDP_284_1_aSrv" hidden="1">#REF!</definedName>
    <definedName name="FDP_285_1_aSrv" localSheetId="9" hidden="1">[88]Comparison!$E$39</definedName>
    <definedName name="FDP_285_1_aSrv" localSheetId="15" hidden="1">[88]Comparison!$E$39</definedName>
    <definedName name="FDP_285_1_aSrv" localSheetId="10" hidden="1">[88]Comparison!$E$39</definedName>
    <definedName name="FDP_285_1_aSrv" localSheetId="11" hidden="1">[88]Comparison!$E$39</definedName>
    <definedName name="FDP_285_1_aSrv" localSheetId="8" hidden="1">[88]Comparison!$E$39</definedName>
    <definedName name="FDP_285_1_aSrv" hidden="1">#REF!</definedName>
    <definedName name="FDP_286_1_aSrv" localSheetId="9" hidden="1">[88]Comparison!$E$43</definedName>
    <definedName name="FDP_286_1_aSrv" localSheetId="15" hidden="1">[88]Comparison!$E$43</definedName>
    <definedName name="FDP_286_1_aSrv" localSheetId="10" hidden="1">[88]Comparison!$E$43</definedName>
    <definedName name="FDP_286_1_aSrv" localSheetId="11" hidden="1">[88]Comparison!$E$43</definedName>
    <definedName name="FDP_286_1_aSrv" localSheetId="8" hidden="1">[88]Comparison!$E$43</definedName>
    <definedName name="FDP_286_1_aSrv" hidden="1">#REF!</definedName>
    <definedName name="FDP_287_1_aSrv" localSheetId="9" hidden="1">[88]Comparison!$E$44</definedName>
    <definedName name="FDP_287_1_aSrv" localSheetId="15" hidden="1">[88]Comparison!$E$44</definedName>
    <definedName name="FDP_287_1_aSrv" localSheetId="10" hidden="1">[88]Comparison!$E$44</definedName>
    <definedName name="FDP_287_1_aSrv" localSheetId="11" hidden="1">[88]Comparison!$E$44</definedName>
    <definedName name="FDP_287_1_aSrv" localSheetId="8" hidden="1">[88]Comparison!$E$44</definedName>
    <definedName name="FDP_287_1_aSrv" hidden="1">#REF!</definedName>
    <definedName name="FDP_288_1_aSrv" localSheetId="9" hidden="1">[88]Comparison!$E$45</definedName>
    <definedName name="FDP_288_1_aSrv" localSheetId="15" hidden="1">[88]Comparison!$E$45</definedName>
    <definedName name="FDP_288_1_aSrv" localSheetId="10" hidden="1">[88]Comparison!$E$45</definedName>
    <definedName name="FDP_288_1_aSrv" localSheetId="11" hidden="1">[88]Comparison!$E$45</definedName>
    <definedName name="FDP_288_1_aSrv" localSheetId="8" hidden="1">[88]Comparison!$E$45</definedName>
    <definedName name="FDP_288_1_aSrv" hidden="1">#REF!</definedName>
    <definedName name="FDP_289_1_aSrv" localSheetId="9" hidden="1">[88]Comparison!$E$46</definedName>
    <definedName name="FDP_289_1_aSrv" localSheetId="15" hidden="1">[88]Comparison!$E$46</definedName>
    <definedName name="FDP_289_1_aSrv" localSheetId="10" hidden="1">[88]Comparison!$E$46</definedName>
    <definedName name="FDP_289_1_aSrv" localSheetId="11" hidden="1">[88]Comparison!$E$46</definedName>
    <definedName name="FDP_289_1_aSrv" localSheetId="8" hidden="1">[88]Comparison!$E$46</definedName>
    <definedName name="FDP_289_1_aSrv" hidden="1">#REF!</definedName>
    <definedName name="FDP_29_1_aUrv" localSheetId="9" hidden="1">[88]Comparison!$E$18</definedName>
    <definedName name="FDP_29_1_aUrv" localSheetId="15" hidden="1">[88]Comparison!$E$18</definedName>
    <definedName name="FDP_29_1_aUrv" localSheetId="10" hidden="1">[88]Comparison!$E$18</definedName>
    <definedName name="FDP_29_1_aUrv" localSheetId="11" hidden="1">[88]Comparison!$E$18</definedName>
    <definedName name="FDP_29_1_aUrv" localSheetId="8" hidden="1">[88]Comparison!$E$18</definedName>
    <definedName name="FDP_29_1_aUrv" hidden="1">#REF!</definedName>
    <definedName name="FDP_290_1_aSrv" localSheetId="9" hidden="1">[88]Comparison!$E$47</definedName>
    <definedName name="FDP_290_1_aSrv" localSheetId="15" hidden="1">[88]Comparison!$E$47</definedName>
    <definedName name="FDP_290_1_aSrv" localSheetId="10" hidden="1">[88]Comparison!$E$47</definedName>
    <definedName name="FDP_290_1_aSrv" localSheetId="11" hidden="1">[88]Comparison!$E$47</definedName>
    <definedName name="FDP_290_1_aSrv" localSheetId="8" hidden="1">[88]Comparison!$E$47</definedName>
    <definedName name="FDP_290_1_aSrv" hidden="1">#REF!</definedName>
    <definedName name="FDP_291_1_aSrv" localSheetId="9" hidden="1">[88]Comparison!$E$49</definedName>
    <definedName name="FDP_291_1_aSrv" localSheetId="15" hidden="1">[88]Comparison!$E$49</definedName>
    <definedName name="FDP_291_1_aSrv" localSheetId="10" hidden="1">[88]Comparison!$E$49</definedName>
    <definedName name="FDP_291_1_aSrv" localSheetId="11" hidden="1">[88]Comparison!$E$49</definedName>
    <definedName name="FDP_291_1_aSrv" localSheetId="8" hidden="1">[88]Comparison!$E$49</definedName>
    <definedName name="FDP_291_1_aSrv" hidden="1">#REF!</definedName>
    <definedName name="FDP_292_1_aSrv" localSheetId="9" hidden="1">[88]Comparison!$E$50</definedName>
    <definedName name="FDP_292_1_aSrv" localSheetId="15" hidden="1">[88]Comparison!$E$50</definedName>
    <definedName name="FDP_292_1_aSrv" localSheetId="10" hidden="1">[88]Comparison!$E$50</definedName>
    <definedName name="FDP_292_1_aSrv" localSheetId="11" hidden="1">[88]Comparison!$E$50</definedName>
    <definedName name="FDP_292_1_aSrv" localSheetId="8" hidden="1">[88]Comparison!$E$50</definedName>
    <definedName name="FDP_292_1_aSrv" hidden="1">#REF!</definedName>
    <definedName name="FDP_293_1_aSrv" localSheetId="9" hidden="1">[88]Comparison!$E$51</definedName>
    <definedName name="FDP_293_1_aSrv" localSheetId="15" hidden="1">[88]Comparison!$E$51</definedName>
    <definedName name="FDP_293_1_aSrv" localSheetId="10" hidden="1">[88]Comparison!$E$51</definedName>
    <definedName name="FDP_293_1_aSrv" localSheetId="11" hidden="1">[88]Comparison!$E$51</definedName>
    <definedName name="FDP_293_1_aSrv" localSheetId="8" hidden="1">[88]Comparison!$E$51</definedName>
    <definedName name="FDP_293_1_aSrv" hidden="1">#REF!</definedName>
    <definedName name="FDP_294_1_aSrv" localSheetId="9" hidden="1">[88]Comparison!$E$61</definedName>
    <definedName name="FDP_294_1_aSrv" localSheetId="15" hidden="1">[88]Comparison!$E$61</definedName>
    <definedName name="FDP_294_1_aSrv" localSheetId="10" hidden="1">[88]Comparison!$E$61</definedName>
    <definedName name="FDP_294_1_aSrv" localSheetId="11" hidden="1">[88]Comparison!$E$61</definedName>
    <definedName name="FDP_294_1_aSrv" localSheetId="8" hidden="1">[88]Comparison!$E$61</definedName>
    <definedName name="FDP_294_1_aSrv" hidden="1">#REF!</definedName>
    <definedName name="FDP_295_1_aSrv" localSheetId="9" hidden="1">[88]Comparison!$E$65</definedName>
    <definedName name="FDP_295_1_aSrv" localSheetId="15" hidden="1">[88]Comparison!$E$65</definedName>
    <definedName name="FDP_295_1_aSrv" localSheetId="10" hidden="1">[88]Comparison!$E$65</definedName>
    <definedName name="FDP_295_1_aSrv" localSheetId="11" hidden="1">[88]Comparison!$E$65</definedName>
    <definedName name="FDP_295_1_aSrv" localSheetId="8" hidden="1">[88]Comparison!$E$65</definedName>
    <definedName name="FDP_295_1_aSrv" hidden="1">#REF!</definedName>
    <definedName name="FDP_296_1_aSrv" localSheetId="9" hidden="1">[88]Comparison!$E$85</definedName>
    <definedName name="FDP_296_1_aSrv" localSheetId="15" hidden="1">[88]Comparison!$E$85</definedName>
    <definedName name="FDP_296_1_aSrv" localSheetId="10" hidden="1">[88]Comparison!$E$85</definedName>
    <definedName name="FDP_296_1_aSrv" localSheetId="11" hidden="1">[88]Comparison!$E$85</definedName>
    <definedName name="FDP_296_1_aSrv" localSheetId="8" hidden="1">[88]Comparison!$E$85</definedName>
    <definedName name="FDP_296_1_aSrv" hidden="1">#REF!</definedName>
    <definedName name="FDP_297_1_aSrv" localSheetId="9" hidden="1">[88]Comparison!$E$88</definedName>
    <definedName name="FDP_297_1_aSrv" localSheetId="15" hidden="1">[88]Comparison!$E$88</definedName>
    <definedName name="FDP_297_1_aSrv" localSheetId="10" hidden="1">[88]Comparison!$E$88</definedName>
    <definedName name="FDP_297_1_aSrv" localSheetId="11" hidden="1">[88]Comparison!$E$88</definedName>
    <definedName name="FDP_297_1_aSrv" localSheetId="8" hidden="1">[88]Comparison!$E$88</definedName>
    <definedName name="FDP_297_1_aSrv" hidden="1">#REF!</definedName>
    <definedName name="FDP_298_1_aSrv" localSheetId="9" hidden="1">[88]Comparison!$E$95</definedName>
    <definedName name="FDP_298_1_aSrv" localSheetId="15" hidden="1">[88]Comparison!$E$95</definedName>
    <definedName name="FDP_298_1_aSrv" localSheetId="10" hidden="1">[88]Comparison!$E$95</definedName>
    <definedName name="FDP_298_1_aSrv" localSheetId="11" hidden="1">[88]Comparison!$E$95</definedName>
    <definedName name="FDP_298_1_aSrv" localSheetId="8" hidden="1">[88]Comparison!$E$95</definedName>
    <definedName name="FDP_298_1_aSrv" hidden="1">#REF!</definedName>
    <definedName name="FDP_299_1_aSrv" localSheetId="9" hidden="1">[88]Comparison!$E$96</definedName>
    <definedName name="FDP_299_1_aSrv" localSheetId="15" hidden="1">[88]Comparison!$E$96</definedName>
    <definedName name="FDP_299_1_aSrv" localSheetId="10" hidden="1">[88]Comparison!$E$96</definedName>
    <definedName name="FDP_299_1_aSrv" localSheetId="11" hidden="1">[88]Comparison!$E$96</definedName>
    <definedName name="FDP_299_1_aSrv" localSheetId="8" hidden="1">[88]Comparison!$E$96</definedName>
    <definedName name="FDP_299_1_aSrv" hidden="1">#REF!</definedName>
    <definedName name="FDP_3_1_aUrv" localSheetId="9" hidden="1">[88]Comparison!$V$22</definedName>
    <definedName name="FDP_3_1_aUrv" localSheetId="15" hidden="1">[88]Comparison!$V$22</definedName>
    <definedName name="FDP_3_1_aUrv" localSheetId="10" hidden="1">[88]Comparison!$V$22</definedName>
    <definedName name="FDP_3_1_aUrv" localSheetId="11" hidden="1">[88]Comparison!$V$22</definedName>
    <definedName name="FDP_3_1_aUrv" localSheetId="8" hidden="1">[88]Comparison!$V$22</definedName>
    <definedName name="FDP_3_1_aUrv" hidden="1">#REF!</definedName>
    <definedName name="FDP_30_1_aSrv" localSheetId="9" hidden="1">[88]Comparison!$E$19</definedName>
    <definedName name="FDP_30_1_aSrv" localSheetId="15" hidden="1">[88]Comparison!$E$19</definedName>
    <definedName name="FDP_30_1_aSrv" localSheetId="10" hidden="1">[88]Comparison!$E$19</definedName>
    <definedName name="FDP_30_1_aSrv" localSheetId="11" hidden="1">[88]Comparison!$E$19</definedName>
    <definedName name="FDP_30_1_aSrv" localSheetId="8" hidden="1">[88]Comparison!$E$19</definedName>
    <definedName name="FDP_30_1_aSrv" hidden="1">#REF!</definedName>
    <definedName name="FDP_300_1_aSrv" localSheetId="9" hidden="1">[88]Comparison!$E$104</definedName>
    <definedName name="FDP_300_1_aSrv" localSheetId="15" hidden="1">[88]Comparison!$E$104</definedName>
    <definedName name="FDP_300_1_aSrv" localSheetId="10" hidden="1">[88]Comparison!$E$104</definedName>
    <definedName name="FDP_300_1_aSrv" localSheetId="11" hidden="1">[88]Comparison!$E$104</definedName>
    <definedName name="FDP_300_1_aSrv" localSheetId="8" hidden="1">[88]Comparison!$E$104</definedName>
    <definedName name="FDP_300_1_aSrv" hidden="1">#REF!</definedName>
    <definedName name="FDP_301_1_aSrv" localSheetId="9" hidden="1">[88]Comparison!$E$112</definedName>
    <definedName name="FDP_301_1_aSrv" localSheetId="15" hidden="1">[88]Comparison!$E$112</definedName>
    <definedName name="FDP_301_1_aSrv" localSheetId="10" hidden="1">[88]Comparison!$E$112</definedName>
    <definedName name="FDP_301_1_aSrv" localSheetId="11" hidden="1">[88]Comparison!$E$112</definedName>
    <definedName name="FDP_301_1_aSrv" localSheetId="8" hidden="1">[88]Comparison!$E$112</definedName>
    <definedName name="FDP_301_1_aSrv" hidden="1">#REF!</definedName>
    <definedName name="FDP_302_1_aSrv" localSheetId="9" hidden="1">[88]Comparison!$E$113</definedName>
    <definedName name="FDP_302_1_aSrv" localSheetId="15" hidden="1">[88]Comparison!$E$113</definedName>
    <definedName name="FDP_302_1_aSrv" localSheetId="10" hidden="1">[88]Comparison!$E$113</definedName>
    <definedName name="FDP_302_1_aSrv" localSheetId="11" hidden="1">[88]Comparison!$E$113</definedName>
    <definedName name="FDP_302_1_aSrv" localSheetId="8" hidden="1">[88]Comparison!$E$113</definedName>
    <definedName name="FDP_302_1_aSrv" hidden="1">#REF!</definedName>
    <definedName name="FDP_303_1_aSrv" localSheetId="9" hidden="1">[88]Comparison!$E$131</definedName>
    <definedName name="FDP_303_1_aSrv" localSheetId="15" hidden="1">[88]Comparison!$E$131</definedName>
    <definedName name="FDP_303_1_aSrv" localSheetId="10" hidden="1">[88]Comparison!$E$131</definedName>
    <definedName name="FDP_303_1_aSrv" localSheetId="11" hidden="1">[88]Comparison!$E$131</definedName>
    <definedName name="FDP_303_1_aSrv" localSheetId="8" hidden="1">[88]Comparison!$E$131</definedName>
    <definedName name="FDP_303_1_aSrv" hidden="1">#REF!</definedName>
    <definedName name="FDP_304_1_aSrv" localSheetId="9" hidden="1">[88]Comparison!$E$136</definedName>
    <definedName name="FDP_304_1_aSrv" localSheetId="15" hidden="1">[88]Comparison!$E$136</definedName>
    <definedName name="FDP_304_1_aSrv" localSheetId="10" hidden="1">[88]Comparison!$E$136</definedName>
    <definedName name="FDP_304_1_aSrv" localSheetId="11" hidden="1">[88]Comparison!$E$136</definedName>
    <definedName name="FDP_304_1_aSrv" localSheetId="8" hidden="1">[88]Comparison!$E$136</definedName>
    <definedName name="FDP_304_1_aSrv" hidden="1">#REF!</definedName>
    <definedName name="FDP_305_1_aSrv" localSheetId="9" hidden="1">[88]Comparison!$E$146</definedName>
    <definedName name="FDP_305_1_aSrv" localSheetId="15" hidden="1">[88]Comparison!$E$146</definedName>
    <definedName name="FDP_305_1_aSrv" localSheetId="10" hidden="1">[88]Comparison!$E$146</definedName>
    <definedName name="FDP_305_1_aSrv" localSheetId="11" hidden="1">[88]Comparison!$E$146</definedName>
    <definedName name="FDP_305_1_aSrv" localSheetId="8" hidden="1">[88]Comparison!$E$146</definedName>
    <definedName name="FDP_305_1_aSrv" hidden="1">#REF!</definedName>
    <definedName name="FDP_306_1_aSrv" localSheetId="9" hidden="1">[88]Comparison!$E$165</definedName>
    <definedName name="FDP_306_1_aSrv" localSheetId="15" hidden="1">[88]Comparison!$E$165</definedName>
    <definedName name="FDP_306_1_aSrv" localSheetId="10" hidden="1">[88]Comparison!$E$165</definedName>
    <definedName name="FDP_306_1_aSrv" localSheetId="11" hidden="1">[88]Comparison!$E$165</definedName>
    <definedName name="FDP_306_1_aSrv" localSheetId="8" hidden="1">[88]Comparison!$E$165</definedName>
    <definedName name="FDP_306_1_aSrv" hidden="1">#REF!</definedName>
    <definedName name="FDP_307_1_aSrv" localSheetId="9" hidden="1">[88]Comparison!$E$169</definedName>
    <definedName name="FDP_307_1_aSrv" localSheetId="15" hidden="1">[88]Comparison!$E$169</definedName>
    <definedName name="FDP_307_1_aSrv" localSheetId="10" hidden="1">[88]Comparison!$E$169</definedName>
    <definedName name="FDP_307_1_aSrv" localSheetId="11" hidden="1">[88]Comparison!$E$169</definedName>
    <definedName name="FDP_307_1_aSrv" localSheetId="8" hidden="1">[88]Comparison!$E$169</definedName>
    <definedName name="FDP_307_1_aSrv" hidden="1">#REF!</definedName>
    <definedName name="FDP_308_1_aSrv" localSheetId="9" hidden="1">[88]Comparison!$E$171</definedName>
    <definedName name="FDP_308_1_aSrv" localSheetId="15" hidden="1">[88]Comparison!$E$171</definedName>
    <definedName name="FDP_308_1_aSrv" localSheetId="10" hidden="1">[88]Comparison!$E$171</definedName>
    <definedName name="FDP_308_1_aSrv" localSheetId="11" hidden="1">[88]Comparison!$E$171</definedName>
    <definedName name="FDP_308_1_aSrv" localSheetId="8" hidden="1">[88]Comparison!$E$171</definedName>
    <definedName name="FDP_308_1_aSrv" hidden="1">#REF!</definedName>
    <definedName name="FDP_309_1_aSrv" localSheetId="9" hidden="1">[88]Comparison!$E$172</definedName>
    <definedName name="FDP_309_1_aSrv" localSheetId="15" hidden="1">[88]Comparison!$E$172</definedName>
    <definedName name="FDP_309_1_aSrv" localSheetId="10" hidden="1">[88]Comparison!$E$172</definedName>
    <definedName name="FDP_309_1_aSrv" localSheetId="11" hidden="1">[88]Comparison!$E$172</definedName>
    <definedName name="FDP_309_1_aSrv" localSheetId="8" hidden="1">[88]Comparison!$E$172</definedName>
    <definedName name="FDP_309_1_aSrv" hidden="1">#REF!</definedName>
    <definedName name="FDP_31_1_aSrv" localSheetId="9" hidden="1">[88]Comparison!$E$20</definedName>
    <definedName name="FDP_31_1_aSrv" localSheetId="15" hidden="1">[88]Comparison!$E$20</definedName>
    <definedName name="FDP_31_1_aSrv" localSheetId="10" hidden="1">[88]Comparison!$E$20</definedName>
    <definedName name="FDP_31_1_aSrv" localSheetId="11" hidden="1">[88]Comparison!$E$20</definedName>
    <definedName name="FDP_31_1_aSrv" localSheetId="8" hidden="1">[88]Comparison!$E$20</definedName>
    <definedName name="FDP_31_1_aSrv" hidden="1">#REF!</definedName>
    <definedName name="FDP_310_1_aSrv" localSheetId="9" hidden="1">[88]Comparison!$E$178</definedName>
    <definedName name="FDP_310_1_aSrv" localSheetId="15" hidden="1">[88]Comparison!$E$178</definedName>
    <definedName name="FDP_310_1_aSrv" localSheetId="10" hidden="1">[88]Comparison!$E$178</definedName>
    <definedName name="FDP_310_1_aSrv" localSheetId="11" hidden="1">[88]Comparison!$E$178</definedName>
    <definedName name="FDP_310_1_aSrv" localSheetId="8" hidden="1">[88]Comparison!$E$178</definedName>
    <definedName name="FDP_310_1_aSrv" hidden="1">#REF!</definedName>
    <definedName name="FDP_311_1_aSrv" localSheetId="9" hidden="1">[88]Comparison!$E$179</definedName>
    <definedName name="FDP_311_1_aSrv" localSheetId="15" hidden="1">[88]Comparison!$E$179</definedName>
    <definedName name="FDP_311_1_aSrv" localSheetId="10" hidden="1">[88]Comparison!$E$179</definedName>
    <definedName name="FDP_311_1_aSrv" localSheetId="11" hidden="1">[88]Comparison!$E$179</definedName>
    <definedName name="FDP_311_1_aSrv" localSheetId="8" hidden="1">[88]Comparison!$E$179</definedName>
    <definedName name="FDP_311_1_aSrv" hidden="1">#REF!</definedName>
    <definedName name="FDP_312_1_aSrv" localSheetId="9" hidden="1">[88]Comparison!$E$180</definedName>
    <definedName name="FDP_312_1_aSrv" localSheetId="15" hidden="1">[88]Comparison!$E$180</definedName>
    <definedName name="FDP_312_1_aSrv" localSheetId="10" hidden="1">[88]Comparison!$E$180</definedName>
    <definedName name="FDP_312_1_aSrv" localSheetId="11" hidden="1">[88]Comparison!$E$180</definedName>
    <definedName name="FDP_312_1_aSrv" localSheetId="8" hidden="1">[88]Comparison!$E$180</definedName>
    <definedName name="FDP_312_1_aSrv" hidden="1">#REF!</definedName>
    <definedName name="FDP_313_1_aSrv" localSheetId="9" hidden="1">[88]Comparison!$P$184</definedName>
    <definedName name="FDP_313_1_aSrv" localSheetId="15" hidden="1">[88]Comparison!$P$184</definedName>
    <definedName name="FDP_313_1_aSrv" localSheetId="10" hidden="1">[88]Comparison!$P$184</definedName>
    <definedName name="FDP_313_1_aSrv" localSheetId="11" hidden="1">[88]Comparison!$P$184</definedName>
    <definedName name="FDP_313_1_aSrv" localSheetId="8" hidden="1">[88]Comparison!$P$184</definedName>
    <definedName name="FDP_313_1_aSrv" hidden="1">#REF!</definedName>
    <definedName name="FDP_314_1_aSrv" localSheetId="9" hidden="1">[88]Comparison!$P$186</definedName>
    <definedName name="FDP_314_1_aSrv" localSheetId="15" hidden="1">[88]Comparison!$P$186</definedName>
    <definedName name="FDP_314_1_aSrv" localSheetId="10" hidden="1">[88]Comparison!$P$186</definedName>
    <definedName name="FDP_314_1_aSrv" localSheetId="11" hidden="1">[88]Comparison!$P$186</definedName>
    <definedName name="FDP_314_1_aSrv" localSheetId="8" hidden="1">[88]Comparison!$P$186</definedName>
    <definedName name="FDP_314_1_aSrv" hidden="1">#REF!</definedName>
    <definedName name="FDP_315_1_aSrv" localSheetId="9" hidden="1">[88]Comparison!$P$187</definedName>
    <definedName name="FDP_315_1_aSrv" localSheetId="15" hidden="1">[88]Comparison!$P$187</definedName>
    <definedName name="FDP_315_1_aSrv" localSheetId="10" hidden="1">[88]Comparison!$P$187</definedName>
    <definedName name="FDP_315_1_aSrv" localSheetId="11" hidden="1">[88]Comparison!$P$187</definedName>
    <definedName name="FDP_315_1_aSrv" localSheetId="8" hidden="1">[88]Comparison!$P$187</definedName>
    <definedName name="FDP_315_1_aSrv" hidden="1">#REF!</definedName>
    <definedName name="FDP_316_1_aSrv" localSheetId="9" hidden="1">[88]Comparison!$P$188</definedName>
    <definedName name="FDP_316_1_aSrv" localSheetId="15" hidden="1">[88]Comparison!$P$188</definedName>
    <definedName name="FDP_316_1_aSrv" localSheetId="10" hidden="1">[88]Comparison!$P$188</definedName>
    <definedName name="FDP_316_1_aSrv" localSheetId="11" hidden="1">[88]Comparison!$P$188</definedName>
    <definedName name="FDP_316_1_aSrv" localSheetId="8" hidden="1">[88]Comparison!$P$188</definedName>
    <definedName name="FDP_316_1_aSrv" hidden="1">#REF!</definedName>
    <definedName name="FDP_317_1_aSrv" localSheetId="9" hidden="1">[88]Comparison!$P$189</definedName>
    <definedName name="FDP_317_1_aSrv" localSheetId="15" hidden="1">[88]Comparison!$P$189</definedName>
    <definedName name="FDP_317_1_aSrv" localSheetId="10" hidden="1">[88]Comparison!$P$189</definedName>
    <definedName name="FDP_317_1_aSrv" localSheetId="11" hidden="1">[88]Comparison!$P$189</definedName>
    <definedName name="FDP_317_1_aSrv" localSheetId="8" hidden="1">[88]Comparison!$P$189</definedName>
    <definedName name="FDP_317_1_aSrv" hidden="1">#REF!</definedName>
    <definedName name="FDP_318_1_aUrv" localSheetId="9" hidden="1">[88]Comparison!#REF!</definedName>
    <definedName name="FDP_318_1_aUrv" localSheetId="15" hidden="1">[88]Comparison!#REF!</definedName>
    <definedName name="FDP_318_1_aUrv" localSheetId="10" hidden="1">[88]Comparison!#REF!</definedName>
    <definedName name="FDP_318_1_aUrv" localSheetId="16" hidden="1">#REF!</definedName>
    <definedName name="FDP_318_1_aUrv" localSheetId="7" hidden="1">#REF!</definedName>
    <definedName name="FDP_318_1_aUrv" localSheetId="6" hidden="1">#REF!</definedName>
    <definedName name="FDP_318_1_aUrv" localSheetId="11" hidden="1">[88]Comparison!#REF!</definedName>
    <definedName name="FDP_318_1_aUrv" localSheetId="8" hidden="1">[88]Comparison!#REF!</definedName>
    <definedName name="FDP_318_1_aUrv" hidden="1">#REF!</definedName>
    <definedName name="FDP_319_1_aUrv" localSheetId="9" hidden="1">[88]Comparison!#REF!</definedName>
    <definedName name="FDP_319_1_aUrv" localSheetId="15" hidden="1">[88]Comparison!#REF!</definedName>
    <definedName name="FDP_319_1_aUrv" localSheetId="10" hidden="1">[88]Comparison!#REF!</definedName>
    <definedName name="FDP_319_1_aUrv" localSheetId="7" hidden="1">#REF!</definedName>
    <definedName name="FDP_319_1_aUrv" localSheetId="6" hidden="1">#REF!</definedName>
    <definedName name="FDP_319_1_aUrv" localSheetId="11" hidden="1">[88]Comparison!#REF!</definedName>
    <definedName name="FDP_319_1_aUrv" localSheetId="8" hidden="1">[88]Comparison!#REF!</definedName>
    <definedName name="FDP_319_1_aUrv" hidden="1">#REF!</definedName>
    <definedName name="FDP_32_1_aUrv" localSheetId="9" hidden="1">[88]Comparison!$E$21</definedName>
    <definedName name="FDP_32_1_aUrv" localSheetId="15" hidden="1">[88]Comparison!$E$21</definedName>
    <definedName name="FDP_32_1_aUrv" localSheetId="10" hidden="1">[88]Comparison!$E$21</definedName>
    <definedName name="FDP_32_1_aUrv" localSheetId="11" hidden="1">[88]Comparison!$E$21</definedName>
    <definedName name="FDP_32_1_aUrv" localSheetId="8" hidden="1">[88]Comparison!$E$21</definedName>
    <definedName name="FDP_32_1_aUrv" hidden="1">#REF!</definedName>
    <definedName name="FDP_320_1_aUrv" localSheetId="9" hidden="1">[88]Comparison!#REF!</definedName>
    <definedName name="FDP_320_1_aUrv" localSheetId="15" hidden="1">[88]Comparison!#REF!</definedName>
    <definedName name="FDP_320_1_aUrv" localSheetId="10" hidden="1">[88]Comparison!#REF!</definedName>
    <definedName name="FDP_320_1_aUrv" localSheetId="16" hidden="1">#REF!</definedName>
    <definedName name="FDP_320_1_aUrv" localSheetId="7" hidden="1">#REF!</definedName>
    <definedName name="FDP_320_1_aUrv" localSheetId="6" hidden="1">#REF!</definedName>
    <definedName name="FDP_320_1_aUrv" localSheetId="11" hidden="1">[88]Comparison!#REF!</definedName>
    <definedName name="FDP_320_1_aUrv" localSheetId="8" hidden="1">[88]Comparison!#REF!</definedName>
    <definedName name="FDP_320_1_aUrv" hidden="1">#REF!</definedName>
    <definedName name="FDP_321_1_aUrv" localSheetId="9" hidden="1">[88]Comparison!#REF!</definedName>
    <definedName name="FDP_321_1_aUrv" localSheetId="15" hidden="1">[88]Comparison!#REF!</definedName>
    <definedName name="FDP_321_1_aUrv" localSheetId="10" hidden="1">[88]Comparison!#REF!</definedName>
    <definedName name="FDP_321_1_aUrv" localSheetId="7" hidden="1">#REF!</definedName>
    <definedName name="FDP_321_1_aUrv" localSheetId="6" hidden="1">#REF!</definedName>
    <definedName name="FDP_321_1_aUrv" localSheetId="11" hidden="1">[88]Comparison!#REF!</definedName>
    <definedName name="FDP_321_1_aUrv" localSheetId="8" hidden="1">[88]Comparison!#REF!</definedName>
    <definedName name="FDP_321_1_aUrv" hidden="1">#REF!</definedName>
    <definedName name="FDP_322_1_aUrv" localSheetId="9" hidden="1">[88]Comparison!#REF!</definedName>
    <definedName name="FDP_322_1_aUrv" localSheetId="15" hidden="1">[88]Comparison!#REF!</definedName>
    <definedName name="FDP_322_1_aUrv" localSheetId="10" hidden="1">[88]Comparison!#REF!</definedName>
    <definedName name="FDP_322_1_aUrv" localSheetId="7" hidden="1">#REF!</definedName>
    <definedName name="FDP_322_1_aUrv" localSheetId="6" hidden="1">#REF!</definedName>
    <definedName name="FDP_322_1_aUrv" localSheetId="11" hidden="1">[88]Comparison!#REF!</definedName>
    <definedName name="FDP_322_1_aUrv" localSheetId="8" hidden="1">[88]Comparison!#REF!</definedName>
    <definedName name="FDP_322_1_aUrv" hidden="1">#REF!</definedName>
    <definedName name="FDP_323_1_aUrv" localSheetId="9" hidden="1">[88]Comparison!#REF!</definedName>
    <definedName name="FDP_323_1_aUrv" localSheetId="15" hidden="1">[88]Comparison!#REF!</definedName>
    <definedName name="FDP_323_1_aUrv" localSheetId="10" hidden="1">[88]Comparison!#REF!</definedName>
    <definedName name="FDP_323_1_aUrv" localSheetId="7" hidden="1">#REF!</definedName>
    <definedName name="FDP_323_1_aUrv" localSheetId="6" hidden="1">#REF!</definedName>
    <definedName name="FDP_323_1_aUrv" localSheetId="11" hidden="1">[88]Comparison!#REF!</definedName>
    <definedName name="FDP_323_1_aUrv" localSheetId="8" hidden="1">[88]Comparison!#REF!</definedName>
    <definedName name="FDP_323_1_aUrv" hidden="1">#REF!</definedName>
    <definedName name="FDP_324_1_aUrv" localSheetId="9" hidden="1">[88]Comparison!#REF!</definedName>
    <definedName name="FDP_324_1_aUrv" localSheetId="15" hidden="1">[88]Comparison!#REF!</definedName>
    <definedName name="FDP_324_1_aUrv" localSheetId="10" hidden="1">[88]Comparison!#REF!</definedName>
    <definedName name="FDP_324_1_aUrv" localSheetId="11" hidden="1">[88]Comparison!#REF!</definedName>
    <definedName name="FDP_324_1_aUrv" localSheetId="8" hidden="1">[88]Comparison!#REF!</definedName>
    <definedName name="FDP_324_1_aUrv" hidden="1">#REF!</definedName>
    <definedName name="FDP_325_1_aUrv" localSheetId="9" hidden="1">[88]Comparison!#REF!</definedName>
    <definedName name="FDP_325_1_aUrv" localSheetId="15" hidden="1">[88]Comparison!#REF!</definedName>
    <definedName name="FDP_325_1_aUrv" localSheetId="10" hidden="1">[88]Comparison!#REF!</definedName>
    <definedName name="FDP_325_1_aUrv" localSheetId="11" hidden="1">[88]Comparison!#REF!</definedName>
    <definedName name="FDP_325_1_aUrv" localSheetId="8" hidden="1">[88]Comparison!#REF!</definedName>
    <definedName name="FDP_325_1_aUrv" hidden="1">#REF!</definedName>
    <definedName name="FDP_326_1_aUrv" localSheetId="9" hidden="1">[88]Comparison!#REF!</definedName>
    <definedName name="FDP_326_1_aUrv" localSheetId="15" hidden="1">[88]Comparison!#REF!</definedName>
    <definedName name="FDP_326_1_aUrv" localSheetId="10" hidden="1">[88]Comparison!#REF!</definedName>
    <definedName name="FDP_326_1_aUrv" localSheetId="11" hidden="1">[88]Comparison!#REF!</definedName>
    <definedName name="FDP_326_1_aUrv" localSheetId="8" hidden="1">[88]Comparison!#REF!</definedName>
    <definedName name="FDP_326_1_aUrv" hidden="1">#REF!</definedName>
    <definedName name="FDP_327_1_aUrv" localSheetId="9" hidden="1">[88]Comparison!#REF!</definedName>
    <definedName name="FDP_327_1_aUrv" localSheetId="15" hidden="1">[88]Comparison!#REF!</definedName>
    <definedName name="FDP_327_1_aUrv" localSheetId="10" hidden="1">[88]Comparison!#REF!</definedName>
    <definedName name="FDP_327_1_aUrv" localSheetId="11" hidden="1">[88]Comparison!#REF!</definedName>
    <definedName name="FDP_327_1_aUrv" localSheetId="8" hidden="1">[88]Comparison!#REF!</definedName>
    <definedName name="FDP_327_1_aUrv" hidden="1">#REF!</definedName>
    <definedName name="FDP_328_1_aUrv" localSheetId="9" hidden="1">[88]Comparison!#REF!</definedName>
    <definedName name="FDP_328_1_aUrv" localSheetId="15" hidden="1">[88]Comparison!#REF!</definedName>
    <definedName name="FDP_328_1_aUrv" localSheetId="10" hidden="1">[88]Comparison!#REF!</definedName>
    <definedName name="FDP_328_1_aUrv" localSheetId="11" hidden="1">[88]Comparison!#REF!</definedName>
    <definedName name="FDP_328_1_aUrv" localSheetId="8" hidden="1">[88]Comparison!#REF!</definedName>
    <definedName name="FDP_328_1_aUrv" hidden="1">#REF!</definedName>
    <definedName name="FDP_329_1_aUrv" localSheetId="9" hidden="1">[88]Comparison!#REF!</definedName>
    <definedName name="FDP_329_1_aUrv" localSheetId="15" hidden="1">[88]Comparison!#REF!</definedName>
    <definedName name="FDP_329_1_aUrv" localSheetId="10" hidden="1">[88]Comparison!#REF!</definedName>
    <definedName name="FDP_329_1_aUrv" localSheetId="11" hidden="1">[88]Comparison!#REF!</definedName>
    <definedName name="FDP_329_1_aUrv" localSheetId="8" hidden="1">[88]Comparison!#REF!</definedName>
    <definedName name="FDP_329_1_aUrv" hidden="1">#REF!</definedName>
    <definedName name="FDP_33_1_aUrv" localSheetId="9" hidden="1">[88]Comparison!$E$22</definedName>
    <definedName name="FDP_33_1_aUrv" localSheetId="15" hidden="1">[88]Comparison!$E$22</definedName>
    <definedName name="FDP_33_1_aUrv" localSheetId="10" hidden="1">[88]Comparison!$E$22</definedName>
    <definedName name="FDP_33_1_aUrv" localSheetId="11" hidden="1">[88]Comparison!$E$22</definedName>
    <definedName name="FDP_33_1_aUrv" localSheetId="8" hidden="1">[88]Comparison!$E$22</definedName>
    <definedName name="FDP_33_1_aUrv" hidden="1">#REF!</definedName>
    <definedName name="FDP_330_1_aUrv" localSheetId="9" hidden="1">[88]Comparison!#REF!</definedName>
    <definedName name="FDP_330_1_aUrv" localSheetId="15" hidden="1">[88]Comparison!#REF!</definedName>
    <definedName name="FDP_330_1_aUrv" localSheetId="10" hidden="1">[88]Comparison!#REF!</definedName>
    <definedName name="FDP_330_1_aUrv" localSheetId="16" hidden="1">#REF!</definedName>
    <definedName name="FDP_330_1_aUrv" localSheetId="7" hidden="1">#REF!</definedName>
    <definedName name="FDP_330_1_aUrv" localSheetId="6" hidden="1">#REF!</definedName>
    <definedName name="FDP_330_1_aUrv" localSheetId="11" hidden="1">[88]Comparison!#REF!</definedName>
    <definedName name="FDP_330_1_aUrv" localSheetId="8" hidden="1">[88]Comparison!#REF!</definedName>
    <definedName name="FDP_330_1_aUrv" hidden="1">#REF!</definedName>
    <definedName name="FDP_331_1_aUrv" localSheetId="9" hidden="1">[88]Comparison!#REF!</definedName>
    <definedName name="FDP_331_1_aUrv" localSheetId="15" hidden="1">[88]Comparison!#REF!</definedName>
    <definedName name="FDP_331_1_aUrv" localSheetId="10" hidden="1">[88]Comparison!#REF!</definedName>
    <definedName name="FDP_331_1_aUrv" localSheetId="7" hidden="1">#REF!</definedName>
    <definedName name="FDP_331_1_aUrv" localSheetId="6" hidden="1">#REF!</definedName>
    <definedName name="FDP_331_1_aUrv" localSheetId="11" hidden="1">[88]Comparison!#REF!</definedName>
    <definedName name="FDP_331_1_aUrv" localSheetId="8" hidden="1">[88]Comparison!#REF!</definedName>
    <definedName name="FDP_331_1_aUrv" hidden="1">#REF!</definedName>
    <definedName name="FDP_332_1_aUrv" localSheetId="9" hidden="1">[88]Comparison!#REF!</definedName>
    <definedName name="FDP_332_1_aUrv" localSheetId="15" hidden="1">[88]Comparison!#REF!</definedName>
    <definedName name="FDP_332_1_aUrv" localSheetId="10" hidden="1">[88]Comparison!#REF!</definedName>
    <definedName name="FDP_332_1_aUrv" localSheetId="7" hidden="1">#REF!</definedName>
    <definedName name="FDP_332_1_aUrv" localSheetId="6" hidden="1">#REF!</definedName>
    <definedName name="FDP_332_1_aUrv" localSheetId="11" hidden="1">[88]Comparison!#REF!</definedName>
    <definedName name="FDP_332_1_aUrv" localSheetId="8" hidden="1">[88]Comparison!#REF!</definedName>
    <definedName name="FDP_332_1_aUrv" hidden="1">#REF!</definedName>
    <definedName name="FDP_333_1_aUrv" localSheetId="9" hidden="1">[88]Comparison!#REF!</definedName>
    <definedName name="FDP_333_1_aUrv" localSheetId="15" hidden="1">[88]Comparison!#REF!</definedName>
    <definedName name="FDP_333_1_aUrv" localSheetId="10" hidden="1">[88]Comparison!#REF!</definedName>
    <definedName name="FDP_333_1_aUrv" localSheetId="7" hidden="1">#REF!</definedName>
    <definedName name="FDP_333_1_aUrv" localSheetId="6" hidden="1">#REF!</definedName>
    <definedName name="FDP_333_1_aUrv" localSheetId="11" hidden="1">[88]Comparison!#REF!</definedName>
    <definedName name="FDP_333_1_aUrv" localSheetId="8" hidden="1">[88]Comparison!#REF!</definedName>
    <definedName name="FDP_333_1_aUrv" hidden="1">#REF!</definedName>
    <definedName name="FDP_334_1_aSrv" localSheetId="9" hidden="1">[88]Comparison!#REF!</definedName>
    <definedName name="FDP_334_1_aSrv" localSheetId="15" hidden="1">[88]Comparison!#REF!</definedName>
    <definedName name="FDP_334_1_aSrv" localSheetId="10" hidden="1">[88]Comparison!#REF!</definedName>
    <definedName name="FDP_334_1_aSrv" localSheetId="11" hidden="1">[88]Comparison!#REF!</definedName>
    <definedName name="FDP_334_1_aSrv" localSheetId="8" hidden="1">[88]Comparison!#REF!</definedName>
    <definedName name="FDP_334_1_aSrv" hidden="1">#REF!</definedName>
    <definedName name="FDP_335_1_aSrv" localSheetId="9" hidden="1">[88]Comparison!#REF!</definedName>
    <definedName name="FDP_335_1_aSrv" localSheetId="15" hidden="1">[88]Comparison!#REF!</definedName>
    <definedName name="FDP_335_1_aSrv" localSheetId="10" hidden="1">[88]Comparison!#REF!</definedName>
    <definedName name="FDP_335_1_aSrv" localSheetId="11" hidden="1">[88]Comparison!#REF!</definedName>
    <definedName name="FDP_335_1_aSrv" localSheetId="8" hidden="1">[88]Comparison!#REF!</definedName>
    <definedName name="FDP_335_1_aSrv" hidden="1">#REF!</definedName>
    <definedName name="FDP_336_1_aUrv" localSheetId="9" hidden="1">[88]Comparison!#REF!</definedName>
    <definedName name="FDP_336_1_aUrv" localSheetId="15" hidden="1">[88]Comparison!#REF!</definedName>
    <definedName name="FDP_336_1_aUrv" localSheetId="10" hidden="1">[88]Comparison!#REF!</definedName>
    <definedName name="FDP_336_1_aUrv" localSheetId="11" hidden="1">[88]Comparison!#REF!</definedName>
    <definedName name="FDP_336_1_aUrv" localSheetId="8" hidden="1">[88]Comparison!#REF!</definedName>
    <definedName name="FDP_336_1_aUrv" hidden="1">#REF!</definedName>
    <definedName name="FDP_337_1_aUrv" localSheetId="9" hidden="1">[88]Comparison!#REF!</definedName>
    <definedName name="FDP_337_1_aUrv" localSheetId="15" hidden="1">[88]Comparison!#REF!</definedName>
    <definedName name="FDP_337_1_aUrv" localSheetId="10" hidden="1">[88]Comparison!#REF!</definedName>
    <definedName name="FDP_337_1_aUrv" localSheetId="11" hidden="1">[88]Comparison!#REF!</definedName>
    <definedName name="FDP_337_1_aUrv" localSheetId="8" hidden="1">[88]Comparison!#REF!</definedName>
    <definedName name="FDP_337_1_aUrv" hidden="1">#REF!</definedName>
    <definedName name="FDP_338_1_aUrv" localSheetId="9" hidden="1">[88]Comparison!#REF!</definedName>
    <definedName name="FDP_338_1_aUrv" localSheetId="15" hidden="1">[88]Comparison!#REF!</definedName>
    <definedName name="FDP_338_1_aUrv" localSheetId="10" hidden="1">[88]Comparison!#REF!</definedName>
    <definedName name="FDP_338_1_aUrv" localSheetId="11" hidden="1">[88]Comparison!#REF!</definedName>
    <definedName name="FDP_338_1_aUrv" localSheetId="8" hidden="1">[88]Comparison!#REF!</definedName>
    <definedName name="FDP_338_1_aUrv" hidden="1">#REF!</definedName>
    <definedName name="FDP_339_1_aSrv" localSheetId="9" hidden="1">[88]Comparison!#REF!</definedName>
    <definedName name="FDP_339_1_aSrv" localSheetId="15" hidden="1">[88]Comparison!#REF!</definedName>
    <definedName name="FDP_339_1_aSrv" localSheetId="10" hidden="1">[88]Comparison!#REF!</definedName>
    <definedName name="FDP_339_1_aSrv" localSheetId="11" hidden="1">[88]Comparison!#REF!</definedName>
    <definedName name="FDP_339_1_aSrv" localSheetId="8" hidden="1">[88]Comparison!#REF!</definedName>
    <definedName name="FDP_339_1_aSrv" hidden="1">#REF!</definedName>
    <definedName name="FDP_34_1_aUrv" localSheetId="9" hidden="1">[88]Comparison!$E$23</definedName>
    <definedName name="FDP_34_1_aUrv" localSheetId="15" hidden="1">[88]Comparison!$E$23</definedName>
    <definedName name="FDP_34_1_aUrv" localSheetId="10" hidden="1">[88]Comparison!$E$23</definedName>
    <definedName name="FDP_34_1_aUrv" localSheetId="11" hidden="1">[88]Comparison!$E$23</definedName>
    <definedName name="FDP_34_1_aUrv" localSheetId="8" hidden="1">[88]Comparison!$E$23</definedName>
    <definedName name="FDP_34_1_aUrv" hidden="1">#REF!</definedName>
    <definedName name="FDP_342_1_aUrv" localSheetId="9" hidden="1">[88]Comparison!#REF!</definedName>
    <definedName name="FDP_342_1_aUrv" localSheetId="15" hidden="1">[88]Comparison!#REF!</definedName>
    <definedName name="FDP_342_1_aUrv" localSheetId="10" hidden="1">[88]Comparison!#REF!</definedName>
    <definedName name="FDP_342_1_aUrv" localSheetId="16" hidden="1">#REF!</definedName>
    <definedName name="FDP_342_1_aUrv" localSheetId="7" hidden="1">#REF!</definedName>
    <definedName name="FDP_342_1_aUrv" localSheetId="6" hidden="1">#REF!</definedName>
    <definedName name="FDP_342_1_aUrv" localSheetId="11" hidden="1">[88]Comparison!#REF!</definedName>
    <definedName name="FDP_342_1_aUrv" localSheetId="8" hidden="1">[88]Comparison!#REF!</definedName>
    <definedName name="FDP_342_1_aUrv" hidden="1">#REF!</definedName>
    <definedName name="FDP_343_1_aUrv" localSheetId="9" hidden="1">[88]Comparison!#REF!</definedName>
    <definedName name="FDP_343_1_aUrv" localSheetId="15" hidden="1">[88]Comparison!#REF!</definedName>
    <definedName name="FDP_343_1_aUrv" localSheetId="10" hidden="1">[88]Comparison!#REF!</definedName>
    <definedName name="FDP_343_1_aUrv" localSheetId="7" hidden="1">#REF!</definedName>
    <definedName name="FDP_343_1_aUrv" localSheetId="6" hidden="1">#REF!</definedName>
    <definedName name="FDP_343_1_aUrv" localSheetId="11" hidden="1">[88]Comparison!#REF!</definedName>
    <definedName name="FDP_343_1_aUrv" localSheetId="8" hidden="1">[88]Comparison!#REF!</definedName>
    <definedName name="FDP_343_1_aUrv" hidden="1">#REF!</definedName>
    <definedName name="FDP_344_1_aUrv" localSheetId="9" hidden="1">[88]Comparison!#REF!</definedName>
    <definedName name="FDP_344_1_aUrv" localSheetId="15" hidden="1">[88]Comparison!#REF!</definedName>
    <definedName name="FDP_344_1_aUrv" localSheetId="10" hidden="1">[88]Comparison!#REF!</definedName>
    <definedName name="FDP_344_1_aUrv" localSheetId="7" hidden="1">#REF!</definedName>
    <definedName name="FDP_344_1_aUrv" localSheetId="6" hidden="1">#REF!</definedName>
    <definedName name="FDP_344_1_aUrv" localSheetId="11" hidden="1">[88]Comparison!#REF!</definedName>
    <definedName name="FDP_344_1_aUrv" localSheetId="8" hidden="1">[88]Comparison!#REF!</definedName>
    <definedName name="FDP_344_1_aUrv" hidden="1">#REF!</definedName>
    <definedName name="FDP_345_1_aUrv" localSheetId="9" hidden="1">[88]Comparison!#REF!</definedName>
    <definedName name="FDP_345_1_aUrv" localSheetId="15" hidden="1">[88]Comparison!#REF!</definedName>
    <definedName name="FDP_345_1_aUrv" localSheetId="10" hidden="1">[88]Comparison!#REF!</definedName>
    <definedName name="FDP_345_1_aUrv" localSheetId="7" hidden="1">#REF!</definedName>
    <definedName name="FDP_345_1_aUrv" localSheetId="6" hidden="1">#REF!</definedName>
    <definedName name="FDP_345_1_aUrv" localSheetId="11" hidden="1">[88]Comparison!#REF!</definedName>
    <definedName name="FDP_345_1_aUrv" localSheetId="8" hidden="1">[88]Comparison!#REF!</definedName>
    <definedName name="FDP_345_1_aUrv" hidden="1">#REF!</definedName>
    <definedName name="FDP_346_1_aUrv" localSheetId="9" hidden="1">[88]Comparison!#REF!</definedName>
    <definedName name="FDP_346_1_aUrv" localSheetId="15" hidden="1">[88]Comparison!#REF!</definedName>
    <definedName name="FDP_346_1_aUrv" localSheetId="10" hidden="1">[88]Comparison!#REF!</definedName>
    <definedName name="FDP_346_1_aUrv" localSheetId="11" hidden="1">[88]Comparison!#REF!</definedName>
    <definedName name="FDP_346_1_aUrv" localSheetId="8" hidden="1">[88]Comparison!#REF!</definedName>
    <definedName name="FDP_346_1_aUrv" hidden="1">#REF!</definedName>
    <definedName name="FDP_347_1_aSrv" localSheetId="9" hidden="1">[88]Comparison!#REF!</definedName>
    <definedName name="FDP_347_1_aSrv" localSheetId="15" hidden="1">[88]Comparison!#REF!</definedName>
    <definedName name="FDP_347_1_aSrv" localSheetId="10" hidden="1">[88]Comparison!#REF!</definedName>
    <definedName name="FDP_347_1_aSrv" localSheetId="11" hidden="1">[88]Comparison!#REF!</definedName>
    <definedName name="FDP_347_1_aSrv" localSheetId="8" hidden="1">[88]Comparison!#REF!</definedName>
    <definedName name="FDP_347_1_aSrv" hidden="1">#REF!</definedName>
    <definedName name="FDP_348_1_aUrv" localSheetId="9" hidden="1">[88]Comparison!#REF!</definedName>
    <definedName name="FDP_348_1_aUrv" localSheetId="15" hidden="1">[88]Comparison!#REF!</definedName>
    <definedName name="FDP_348_1_aUrv" localSheetId="10" hidden="1">[88]Comparison!#REF!</definedName>
    <definedName name="FDP_348_1_aUrv" localSheetId="11" hidden="1">[88]Comparison!#REF!</definedName>
    <definedName name="FDP_348_1_aUrv" localSheetId="8" hidden="1">[88]Comparison!#REF!</definedName>
    <definedName name="FDP_348_1_aUrv" hidden="1">#REF!</definedName>
    <definedName name="FDP_349_1_aUrv" localSheetId="9" hidden="1">[88]Comparison!#REF!</definedName>
    <definedName name="FDP_349_1_aUrv" localSheetId="15" hidden="1">[88]Comparison!#REF!</definedName>
    <definedName name="FDP_349_1_aUrv" localSheetId="10" hidden="1">[88]Comparison!#REF!</definedName>
    <definedName name="FDP_349_1_aUrv" localSheetId="11" hidden="1">[88]Comparison!#REF!</definedName>
    <definedName name="FDP_349_1_aUrv" localSheetId="8" hidden="1">[88]Comparison!#REF!</definedName>
    <definedName name="FDP_349_1_aUrv" hidden="1">#REF!</definedName>
    <definedName name="FDP_35_1_aUrv" localSheetId="9" hidden="1">[88]Comparison!$E$24</definedName>
    <definedName name="FDP_35_1_aUrv" localSheetId="15" hidden="1">[88]Comparison!$E$24</definedName>
    <definedName name="FDP_35_1_aUrv" localSheetId="10" hidden="1">[88]Comparison!$E$24</definedName>
    <definedName name="FDP_35_1_aUrv" localSheetId="11" hidden="1">[88]Comparison!$E$24</definedName>
    <definedName name="FDP_35_1_aUrv" localSheetId="8" hidden="1">[88]Comparison!$E$24</definedName>
    <definedName name="FDP_35_1_aUrv" hidden="1">#REF!</definedName>
    <definedName name="FDP_350_1_aUrv" localSheetId="9" hidden="1">[88]Comparison!#REF!</definedName>
    <definedName name="FDP_350_1_aUrv" localSheetId="15" hidden="1">[88]Comparison!#REF!</definedName>
    <definedName name="FDP_350_1_aUrv" localSheetId="10" hidden="1">[88]Comparison!#REF!</definedName>
    <definedName name="FDP_350_1_aUrv" localSheetId="16" hidden="1">#REF!</definedName>
    <definedName name="FDP_350_1_aUrv" localSheetId="7" hidden="1">#REF!</definedName>
    <definedName name="FDP_350_1_aUrv" localSheetId="6" hidden="1">#REF!</definedName>
    <definedName name="FDP_350_1_aUrv" localSheetId="11" hidden="1">[88]Comparison!#REF!</definedName>
    <definedName name="FDP_350_1_aUrv" localSheetId="8" hidden="1">[88]Comparison!#REF!</definedName>
    <definedName name="FDP_350_1_aUrv" hidden="1">#REF!</definedName>
    <definedName name="FDP_351_1_aUrv" localSheetId="9" hidden="1">[88]Comparison!#REF!</definedName>
    <definedName name="FDP_351_1_aUrv" localSheetId="15" hidden="1">[88]Comparison!#REF!</definedName>
    <definedName name="FDP_351_1_aUrv" localSheetId="10" hidden="1">[88]Comparison!#REF!</definedName>
    <definedName name="FDP_351_1_aUrv" localSheetId="7" hidden="1">#REF!</definedName>
    <definedName name="FDP_351_1_aUrv" localSheetId="6" hidden="1">#REF!</definedName>
    <definedName name="FDP_351_1_aUrv" localSheetId="11" hidden="1">[88]Comparison!#REF!</definedName>
    <definedName name="FDP_351_1_aUrv" localSheetId="8" hidden="1">[88]Comparison!#REF!</definedName>
    <definedName name="FDP_351_1_aUrv" hidden="1">#REF!</definedName>
    <definedName name="FDP_352_1_aUrv" localSheetId="9" hidden="1">[88]Comparison!#REF!</definedName>
    <definedName name="FDP_352_1_aUrv" localSheetId="15" hidden="1">[88]Comparison!#REF!</definedName>
    <definedName name="FDP_352_1_aUrv" localSheetId="10" hidden="1">[88]Comparison!#REF!</definedName>
    <definedName name="FDP_352_1_aUrv" localSheetId="7" hidden="1">#REF!</definedName>
    <definedName name="FDP_352_1_aUrv" localSheetId="6" hidden="1">#REF!</definedName>
    <definedName name="FDP_352_1_aUrv" localSheetId="11" hidden="1">[88]Comparison!#REF!</definedName>
    <definedName name="FDP_352_1_aUrv" localSheetId="8" hidden="1">[88]Comparison!#REF!</definedName>
    <definedName name="FDP_352_1_aUrv" hidden="1">#REF!</definedName>
    <definedName name="FDP_353_1_aSrv" localSheetId="9" hidden="1">[88]Comparison!#REF!</definedName>
    <definedName name="FDP_353_1_aSrv" localSheetId="15" hidden="1">[88]Comparison!#REF!</definedName>
    <definedName name="FDP_353_1_aSrv" localSheetId="10" hidden="1">[88]Comparison!#REF!</definedName>
    <definedName name="FDP_353_1_aSrv" localSheetId="7" hidden="1">#REF!</definedName>
    <definedName name="FDP_353_1_aSrv" localSheetId="6" hidden="1">#REF!</definedName>
    <definedName name="FDP_353_1_aSrv" localSheetId="11" hidden="1">[88]Comparison!#REF!</definedName>
    <definedName name="FDP_353_1_aSrv" localSheetId="8" hidden="1">[88]Comparison!#REF!</definedName>
    <definedName name="FDP_353_1_aSrv" hidden="1">#REF!</definedName>
    <definedName name="FDP_354_1_aSrv" localSheetId="9" hidden="1">[88]Comparison!#REF!</definedName>
    <definedName name="FDP_354_1_aSrv" localSheetId="15" hidden="1">[88]Comparison!#REF!</definedName>
    <definedName name="FDP_354_1_aSrv" localSheetId="10" hidden="1">[88]Comparison!#REF!</definedName>
    <definedName name="FDP_354_1_aSrv" localSheetId="11" hidden="1">[88]Comparison!#REF!</definedName>
    <definedName name="FDP_354_1_aSrv" localSheetId="8" hidden="1">[88]Comparison!#REF!</definedName>
    <definedName name="FDP_354_1_aSrv" hidden="1">#REF!</definedName>
    <definedName name="FDP_355_1_aUrv" localSheetId="9" hidden="1">[88]Comparison!#REF!</definedName>
    <definedName name="FDP_355_1_aUrv" localSheetId="15" hidden="1">[88]Comparison!#REF!</definedName>
    <definedName name="FDP_355_1_aUrv" localSheetId="10" hidden="1">[88]Comparison!#REF!</definedName>
    <definedName name="FDP_355_1_aUrv" localSheetId="11" hidden="1">[88]Comparison!#REF!</definedName>
    <definedName name="FDP_355_1_aUrv" localSheetId="8" hidden="1">[88]Comparison!#REF!</definedName>
    <definedName name="FDP_355_1_aUrv" hidden="1">#REF!</definedName>
    <definedName name="FDP_356_1_aUrv" localSheetId="9" hidden="1">[88]Comparison!#REF!</definedName>
    <definedName name="FDP_356_1_aUrv" localSheetId="15" hidden="1">[88]Comparison!#REF!</definedName>
    <definedName name="FDP_356_1_aUrv" localSheetId="10" hidden="1">[88]Comparison!#REF!</definedName>
    <definedName name="FDP_356_1_aUrv" localSheetId="11" hidden="1">[88]Comparison!#REF!</definedName>
    <definedName name="FDP_356_1_aUrv" localSheetId="8" hidden="1">[88]Comparison!#REF!</definedName>
    <definedName name="FDP_356_1_aUrv" hidden="1">#REF!</definedName>
    <definedName name="FDP_357_1_aUrv" localSheetId="9" hidden="1">[88]Comparison!#REF!</definedName>
    <definedName name="FDP_357_1_aUrv" localSheetId="15" hidden="1">[88]Comparison!#REF!</definedName>
    <definedName name="FDP_357_1_aUrv" localSheetId="10" hidden="1">[88]Comparison!#REF!</definedName>
    <definedName name="FDP_357_1_aUrv" localSheetId="11" hidden="1">[88]Comparison!#REF!</definedName>
    <definedName name="FDP_357_1_aUrv" localSheetId="8" hidden="1">[88]Comparison!#REF!</definedName>
    <definedName name="FDP_357_1_aUrv" hidden="1">#REF!</definedName>
    <definedName name="FDP_358_1_aUrv" localSheetId="9" hidden="1">[88]Comparison!#REF!</definedName>
    <definedName name="FDP_358_1_aUrv" localSheetId="15" hidden="1">[88]Comparison!#REF!</definedName>
    <definedName name="FDP_358_1_aUrv" localSheetId="10" hidden="1">[88]Comparison!#REF!</definedName>
    <definedName name="FDP_358_1_aUrv" localSheetId="11" hidden="1">[88]Comparison!#REF!</definedName>
    <definedName name="FDP_358_1_aUrv" localSheetId="8" hidden="1">[88]Comparison!#REF!</definedName>
    <definedName name="FDP_358_1_aUrv" hidden="1">#REF!</definedName>
    <definedName name="FDP_359_1_aUrv" localSheetId="9" hidden="1">[88]Comparison!#REF!</definedName>
    <definedName name="FDP_359_1_aUrv" localSheetId="15" hidden="1">[88]Comparison!#REF!</definedName>
    <definedName name="FDP_359_1_aUrv" localSheetId="10" hidden="1">[88]Comparison!#REF!</definedName>
    <definedName name="FDP_359_1_aUrv" localSheetId="11" hidden="1">[88]Comparison!#REF!</definedName>
    <definedName name="FDP_359_1_aUrv" localSheetId="8" hidden="1">[88]Comparison!#REF!</definedName>
    <definedName name="FDP_359_1_aUrv" hidden="1">#REF!</definedName>
    <definedName name="FDP_36_1_aUrv" localSheetId="9" hidden="1">[88]Comparison!$E$25</definedName>
    <definedName name="FDP_36_1_aUrv" localSheetId="15" hidden="1">[88]Comparison!$E$25</definedName>
    <definedName name="FDP_36_1_aUrv" localSheetId="10" hidden="1">[88]Comparison!$E$25</definedName>
    <definedName name="FDP_36_1_aUrv" localSheetId="11" hidden="1">[88]Comparison!$E$25</definedName>
    <definedName name="FDP_36_1_aUrv" localSheetId="8" hidden="1">[88]Comparison!$E$25</definedName>
    <definedName name="FDP_36_1_aUrv" hidden="1">#REF!</definedName>
    <definedName name="FDP_360_1_aSrv" localSheetId="9" hidden="1">[88]Comparison!#REF!</definedName>
    <definedName name="FDP_360_1_aSrv" localSheetId="15" hidden="1">[88]Comparison!#REF!</definedName>
    <definedName name="FDP_360_1_aSrv" localSheetId="10" hidden="1">[88]Comparison!#REF!</definedName>
    <definedName name="FDP_360_1_aSrv" localSheetId="16" hidden="1">#REF!</definedName>
    <definedName name="FDP_360_1_aSrv" localSheetId="7" hidden="1">#REF!</definedName>
    <definedName name="FDP_360_1_aSrv" localSheetId="6" hidden="1">#REF!</definedName>
    <definedName name="FDP_360_1_aSrv" localSheetId="11" hidden="1">[88]Comparison!#REF!</definedName>
    <definedName name="FDP_360_1_aSrv" localSheetId="8" hidden="1">[88]Comparison!#REF!</definedName>
    <definedName name="FDP_360_1_aSrv" hidden="1">#REF!</definedName>
    <definedName name="FDP_361_1_aUrv" localSheetId="9" hidden="1">[88]Comparison!#REF!</definedName>
    <definedName name="FDP_361_1_aUrv" localSheetId="15" hidden="1">[88]Comparison!#REF!</definedName>
    <definedName name="FDP_361_1_aUrv" localSheetId="10" hidden="1">[88]Comparison!#REF!</definedName>
    <definedName name="FDP_361_1_aUrv" localSheetId="7" hidden="1">#REF!</definedName>
    <definedName name="FDP_361_1_aUrv" localSheetId="6" hidden="1">#REF!</definedName>
    <definedName name="FDP_361_1_aUrv" localSheetId="11" hidden="1">[88]Comparison!#REF!</definedName>
    <definedName name="FDP_361_1_aUrv" localSheetId="8" hidden="1">[88]Comparison!#REF!</definedName>
    <definedName name="FDP_361_1_aUrv" hidden="1">#REF!</definedName>
    <definedName name="FDP_362_1_aUrv" localSheetId="9" hidden="1">[88]Comparison!#REF!</definedName>
    <definedName name="FDP_362_1_aUrv" localSheetId="15" hidden="1">[88]Comparison!#REF!</definedName>
    <definedName name="FDP_362_1_aUrv" localSheetId="10" hidden="1">[88]Comparison!#REF!</definedName>
    <definedName name="FDP_362_1_aUrv" localSheetId="7" hidden="1">#REF!</definedName>
    <definedName name="FDP_362_1_aUrv" localSheetId="6" hidden="1">#REF!</definedName>
    <definedName name="FDP_362_1_aUrv" localSheetId="11" hidden="1">[88]Comparison!#REF!</definedName>
    <definedName name="FDP_362_1_aUrv" localSheetId="8" hidden="1">[88]Comparison!#REF!</definedName>
    <definedName name="FDP_362_1_aUrv" hidden="1">#REF!</definedName>
    <definedName name="FDP_363_1_aUrv" localSheetId="9" hidden="1">[88]Comparison!#REF!</definedName>
    <definedName name="FDP_363_1_aUrv" localSheetId="15" hidden="1">[88]Comparison!#REF!</definedName>
    <definedName name="FDP_363_1_aUrv" localSheetId="10" hidden="1">[88]Comparison!#REF!</definedName>
    <definedName name="FDP_363_1_aUrv" localSheetId="7" hidden="1">#REF!</definedName>
    <definedName name="FDP_363_1_aUrv" localSheetId="6" hidden="1">#REF!</definedName>
    <definedName name="FDP_363_1_aUrv" localSheetId="11" hidden="1">[88]Comparison!#REF!</definedName>
    <definedName name="FDP_363_1_aUrv" localSheetId="8" hidden="1">[88]Comparison!#REF!</definedName>
    <definedName name="FDP_363_1_aUrv" hidden="1">#REF!</definedName>
    <definedName name="FDP_364_1_aUrv" localSheetId="9" hidden="1">[88]Comparison!#REF!</definedName>
    <definedName name="FDP_364_1_aUrv" localSheetId="15" hidden="1">[88]Comparison!#REF!</definedName>
    <definedName name="FDP_364_1_aUrv" localSheetId="10" hidden="1">[88]Comparison!#REF!</definedName>
    <definedName name="FDP_364_1_aUrv" localSheetId="11" hidden="1">[88]Comparison!#REF!</definedName>
    <definedName name="FDP_364_1_aUrv" localSheetId="8" hidden="1">[88]Comparison!#REF!</definedName>
    <definedName name="FDP_364_1_aUrv" hidden="1">#REF!</definedName>
    <definedName name="FDP_365_1_aUrv" localSheetId="9" hidden="1">[88]Comparison!#REF!</definedName>
    <definedName name="FDP_365_1_aUrv" localSheetId="15" hidden="1">[88]Comparison!#REF!</definedName>
    <definedName name="FDP_365_1_aUrv" localSheetId="10" hidden="1">[88]Comparison!#REF!</definedName>
    <definedName name="FDP_365_1_aUrv" localSheetId="11" hidden="1">[88]Comparison!#REF!</definedName>
    <definedName name="FDP_365_1_aUrv" localSheetId="8" hidden="1">[88]Comparison!#REF!</definedName>
    <definedName name="FDP_365_1_aUrv" hidden="1">#REF!</definedName>
    <definedName name="FDP_366_1_aUrv" localSheetId="9" hidden="1">[88]Comparison!#REF!</definedName>
    <definedName name="FDP_366_1_aUrv" localSheetId="15" hidden="1">[88]Comparison!#REF!</definedName>
    <definedName name="FDP_366_1_aUrv" localSheetId="10" hidden="1">[88]Comparison!#REF!</definedName>
    <definedName name="FDP_366_1_aUrv" localSheetId="11" hidden="1">[88]Comparison!#REF!</definedName>
    <definedName name="FDP_366_1_aUrv" localSheetId="8" hidden="1">[88]Comparison!#REF!</definedName>
    <definedName name="FDP_366_1_aUrv" hidden="1">#REF!</definedName>
    <definedName name="FDP_367_1_aUrv" localSheetId="9" hidden="1">[88]Comparison!#REF!</definedName>
    <definedName name="FDP_367_1_aUrv" localSheetId="15" hidden="1">[88]Comparison!#REF!</definedName>
    <definedName name="FDP_367_1_aUrv" localSheetId="10" hidden="1">[88]Comparison!#REF!</definedName>
    <definedName name="FDP_367_1_aUrv" localSheetId="11" hidden="1">[88]Comparison!#REF!</definedName>
    <definedName name="FDP_367_1_aUrv" localSheetId="8" hidden="1">[88]Comparison!#REF!</definedName>
    <definedName name="FDP_367_1_aUrv" hidden="1">#REF!</definedName>
    <definedName name="FDP_368_1_aUrv" localSheetId="9" hidden="1">[88]Comparison!#REF!</definedName>
    <definedName name="FDP_368_1_aUrv" localSheetId="15" hidden="1">[88]Comparison!#REF!</definedName>
    <definedName name="FDP_368_1_aUrv" localSheetId="10" hidden="1">[88]Comparison!#REF!</definedName>
    <definedName name="FDP_368_1_aUrv" localSheetId="11" hidden="1">[88]Comparison!#REF!</definedName>
    <definedName name="FDP_368_1_aUrv" localSheetId="8" hidden="1">[88]Comparison!#REF!</definedName>
    <definedName name="FDP_368_1_aUrv" hidden="1">#REF!</definedName>
    <definedName name="FDP_369_1_aUrv" localSheetId="9" hidden="1">[88]Comparison!#REF!</definedName>
    <definedName name="FDP_369_1_aUrv" localSheetId="15" hidden="1">[88]Comparison!#REF!</definedName>
    <definedName name="FDP_369_1_aUrv" localSheetId="10" hidden="1">[88]Comparison!#REF!</definedName>
    <definedName name="FDP_369_1_aUrv" localSheetId="11" hidden="1">[88]Comparison!#REF!</definedName>
    <definedName name="FDP_369_1_aUrv" localSheetId="8" hidden="1">[88]Comparison!#REF!</definedName>
    <definedName name="FDP_369_1_aUrv" hidden="1">#REF!</definedName>
    <definedName name="FDP_37_1_aSrv" localSheetId="9" hidden="1">[88]Comparison!$E$26</definedName>
    <definedName name="FDP_37_1_aSrv" localSheetId="15" hidden="1">[88]Comparison!$E$26</definedName>
    <definedName name="FDP_37_1_aSrv" localSheetId="10" hidden="1">[88]Comparison!$E$26</definedName>
    <definedName name="FDP_37_1_aSrv" localSheetId="11" hidden="1">[88]Comparison!$E$26</definedName>
    <definedName name="FDP_37_1_aSrv" localSheetId="8" hidden="1">[88]Comparison!$E$26</definedName>
    <definedName name="FDP_37_1_aSrv" hidden="1">#REF!</definedName>
    <definedName name="FDP_370_1_aUrv" localSheetId="9" hidden="1">[88]Comparison!#REF!</definedName>
    <definedName name="FDP_370_1_aUrv" localSheetId="15" hidden="1">[88]Comparison!#REF!</definedName>
    <definedName name="FDP_370_1_aUrv" localSheetId="10" hidden="1">[88]Comparison!#REF!</definedName>
    <definedName name="FDP_370_1_aUrv" localSheetId="16" hidden="1">#REF!</definedName>
    <definedName name="FDP_370_1_aUrv" localSheetId="7" hidden="1">#REF!</definedName>
    <definedName name="FDP_370_1_aUrv" localSheetId="6" hidden="1">#REF!</definedName>
    <definedName name="FDP_370_1_aUrv" localSheetId="11" hidden="1">[88]Comparison!#REF!</definedName>
    <definedName name="FDP_370_1_aUrv" localSheetId="8" hidden="1">[88]Comparison!#REF!</definedName>
    <definedName name="FDP_370_1_aUrv" hidden="1">#REF!</definedName>
    <definedName name="FDP_371_1_aUrv" localSheetId="9" hidden="1">[88]Comparison!#REF!</definedName>
    <definedName name="FDP_371_1_aUrv" localSheetId="15" hidden="1">[88]Comparison!#REF!</definedName>
    <definedName name="FDP_371_1_aUrv" localSheetId="10" hidden="1">[88]Comparison!#REF!</definedName>
    <definedName name="FDP_371_1_aUrv" localSheetId="7" hidden="1">#REF!</definedName>
    <definedName name="FDP_371_1_aUrv" localSheetId="6" hidden="1">#REF!</definedName>
    <definedName name="FDP_371_1_aUrv" localSheetId="11" hidden="1">[88]Comparison!#REF!</definedName>
    <definedName name="FDP_371_1_aUrv" localSheetId="8" hidden="1">[88]Comparison!#REF!</definedName>
    <definedName name="FDP_371_1_aUrv" hidden="1">#REF!</definedName>
    <definedName name="FDP_372_1_aUrv" localSheetId="9" hidden="1">[88]Comparison!#REF!</definedName>
    <definedName name="FDP_372_1_aUrv" localSheetId="15" hidden="1">[88]Comparison!#REF!</definedName>
    <definedName name="FDP_372_1_aUrv" localSheetId="10" hidden="1">[88]Comparison!#REF!</definedName>
    <definedName name="FDP_372_1_aUrv" localSheetId="7" hidden="1">#REF!</definedName>
    <definedName name="FDP_372_1_aUrv" localSheetId="6" hidden="1">#REF!</definedName>
    <definedName name="FDP_372_1_aUrv" localSheetId="11" hidden="1">[88]Comparison!#REF!</definedName>
    <definedName name="FDP_372_1_aUrv" localSheetId="8" hidden="1">[88]Comparison!#REF!</definedName>
    <definedName name="FDP_372_1_aUrv" hidden="1">#REF!</definedName>
    <definedName name="FDP_373_1_aSrv" localSheetId="9" hidden="1">[88]Comparison!#REF!</definedName>
    <definedName name="FDP_373_1_aSrv" localSheetId="15" hidden="1">[88]Comparison!#REF!</definedName>
    <definedName name="FDP_373_1_aSrv" localSheetId="10" hidden="1">[88]Comparison!#REF!</definedName>
    <definedName name="FDP_373_1_aSrv" localSheetId="7" hidden="1">#REF!</definedName>
    <definedName name="FDP_373_1_aSrv" localSheetId="6" hidden="1">#REF!</definedName>
    <definedName name="FDP_373_1_aSrv" localSheetId="11" hidden="1">[88]Comparison!#REF!</definedName>
    <definedName name="FDP_373_1_aSrv" localSheetId="8" hidden="1">[88]Comparison!#REF!</definedName>
    <definedName name="FDP_373_1_aSrv" hidden="1">#REF!</definedName>
    <definedName name="FDP_374_1_aSrv" localSheetId="9" hidden="1">[88]Comparison!#REF!</definedName>
    <definedName name="FDP_374_1_aSrv" localSheetId="15" hidden="1">[88]Comparison!#REF!</definedName>
    <definedName name="FDP_374_1_aSrv" localSheetId="10" hidden="1">[88]Comparison!#REF!</definedName>
    <definedName name="FDP_374_1_aSrv" localSheetId="11" hidden="1">[88]Comparison!#REF!</definedName>
    <definedName name="FDP_374_1_aSrv" localSheetId="8" hidden="1">[88]Comparison!#REF!</definedName>
    <definedName name="FDP_374_1_aSrv" hidden="1">#REF!</definedName>
    <definedName name="FDP_375_1_aSrv" localSheetId="9" hidden="1">[88]Comparison!#REF!</definedName>
    <definedName name="FDP_375_1_aSrv" localSheetId="15" hidden="1">[88]Comparison!#REF!</definedName>
    <definedName name="FDP_375_1_aSrv" localSheetId="10" hidden="1">[88]Comparison!#REF!</definedName>
    <definedName name="FDP_375_1_aSrv" localSheetId="11" hidden="1">[88]Comparison!#REF!</definedName>
    <definedName name="FDP_375_1_aSrv" localSheetId="8" hidden="1">[88]Comparison!#REF!</definedName>
    <definedName name="FDP_375_1_aSrv" hidden="1">#REF!</definedName>
    <definedName name="FDP_376_1_aSrv" localSheetId="9" hidden="1">[88]Comparison!#REF!</definedName>
    <definedName name="FDP_376_1_aSrv" localSheetId="15" hidden="1">[88]Comparison!#REF!</definedName>
    <definedName name="FDP_376_1_aSrv" localSheetId="10" hidden="1">[88]Comparison!#REF!</definedName>
    <definedName name="FDP_376_1_aSrv" localSheetId="11" hidden="1">[88]Comparison!#REF!</definedName>
    <definedName name="FDP_376_1_aSrv" localSheetId="8" hidden="1">[88]Comparison!#REF!</definedName>
    <definedName name="FDP_376_1_aSrv" hidden="1">#REF!</definedName>
    <definedName name="FDP_377_1_aUrv" localSheetId="9" hidden="1">[88]Comparison!#REF!</definedName>
    <definedName name="FDP_377_1_aUrv" localSheetId="15" hidden="1">[88]Comparison!#REF!</definedName>
    <definedName name="FDP_377_1_aUrv" localSheetId="10" hidden="1">[88]Comparison!#REF!</definedName>
    <definedName name="FDP_377_1_aUrv" localSheetId="11" hidden="1">[88]Comparison!#REF!</definedName>
    <definedName name="FDP_377_1_aUrv" localSheetId="8" hidden="1">[88]Comparison!#REF!</definedName>
    <definedName name="FDP_377_1_aUrv" hidden="1">#REF!</definedName>
    <definedName name="FDP_378_1_aUrv" localSheetId="9" hidden="1">[88]Comparison!#REF!</definedName>
    <definedName name="FDP_378_1_aUrv" localSheetId="15" hidden="1">[88]Comparison!#REF!</definedName>
    <definedName name="FDP_378_1_aUrv" localSheetId="10" hidden="1">[88]Comparison!#REF!</definedName>
    <definedName name="FDP_378_1_aUrv" localSheetId="11" hidden="1">[88]Comparison!#REF!</definedName>
    <definedName name="FDP_378_1_aUrv" localSheetId="8" hidden="1">[88]Comparison!#REF!</definedName>
    <definedName name="FDP_378_1_aUrv" hidden="1">#REF!</definedName>
    <definedName name="FDP_379_1_aSrv" localSheetId="9" hidden="1">[88]Comparison!#REF!</definedName>
    <definedName name="FDP_379_1_aSrv" localSheetId="15" hidden="1">[88]Comparison!#REF!</definedName>
    <definedName name="FDP_379_1_aSrv" localSheetId="10" hidden="1">[88]Comparison!#REF!</definedName>
    <definedName name="FDP_379_1_aSrv" localSheetId="11" hidden="1">[88]Comparison!#REF!</definedName>
    <definedName name="FDP_379_1_aSrv" localSheetId="8" hidden="1">[88]Comparison!#REF!</definedName>
    <definedName name="FDP_379_1_aSrv" hidden="1">#REF!</definedName>
    <definedName name="FDP_38_1_aUrv" localSheetId="9" hidden="1">[88]Comparison!$E$27</definedName>
    <definedName name="FDP_38_1_aUrv" localSheetId="15" hidden="1">[88]Comparison!$E$27</definedName>
    <definedName name="FDP_38_1_aUrv" localSheetId="10" hidden="1">[88]Comparison!$E$27</definedName>
    <definedName name="FDP_38_1_aUrv" localSheetId="11" hidden="1">[88]Comparison!$E$27</definedName>
    <definedName name="FDP_38_1_aUrv" localSheetId="8" hidden="1">[88]Comparison!$E$27</definedName>
    <definedName name="FDP_38_1_aUrv" hidden="1">#REF!</definedName>
    <definedName name="FDP_380_1_aUrv" localSheetId="9" hidden="1">[88]Comparison!#REF!</definedName>
    <definedName name="FDP_380_1_aUrv" localSheetId="15" hidden="1">[88]Comparison!#REF!</definedName>
    <definedName name="FDP_380_1_aUrv" localSheetId="10" hidden="1">[88]Comparison!#REF!</definedName>
    <definedName name="FDP_380_1_aUrv" localSheetId="16" hidden="1">#REF!</definedName>
    <definedName name="FDP_380_1_aUrv" localSheetId="7" hidden="1">#REF!</definedName>
    <definedName name="FDP_380_1_aUrv" localSheetId="6" hidden="1">#REF!</definedName>
    <definedName name="FDP_380_1_aUrv" localSheetId="11" hidden="1">[88]Comparison!#REF!</definedName>
    <definedName name="FDP_380_1_aUrv" localSheetId="8" hidden="1">[88]Comparison!#REF!</definedName>
    <definedName name="FDP_380_1_aUrv" hidden="1">#REF!</definedName>
    <definedName name="FDP_381_1_aUrv" localSheetId="9" hidden="1">[88]Comparison!#REF!</definedName>
    <definedName name="FDP_381_1_aUrv" localSheetId="15" hidden="1">[88]Comparison!#REF!</definedName>
    <definedName name="FDP_381_1_aUrv" localSheetId="10" hidden="1">[88]Comparison!#REF!</definedName>
    <definedName name="FDP_381_1_aUrv" localSheetId="7" hidden="1">#REF!</definedName>
    <definedName name="FDP_381_1_aUrv" localSheetId="6" hidden="1">#REF!</definedName>
    <definedName name="FDP_381_1_aUrv" localSheetId="11" hidden="1">[88]Comparison!#REF!</definedName>
    <definedName name="FDP_381_1_aUrv" localSheetId="8" hidden="1">[88]Comparison!#REF!</definedName>
    <definedName name="FDP_381_1_aUrv" hidden="1">#REF!</definedName>
    <definedName name="FDP_382_1_aSrv" localSheetId="9" hidden="1">[88]Comparison!#REF!</definedName>
    <definedName name="FDP_382_1_aSrv" localSheetId="15" hidden="1">[88]Comparison!#REF!</definedName>
    <definedName name="FDP_382_1_aSrv" localSheetId="10" hidden="1">[88]Comparison!#REF!</definedName>
    <definedName name="FDP_382_1_aSrv" localSheetId="7" hidden="1">#REF!</definedName>
    <definedName name="FDP_382_1_aSrv" localSheetId="6" hidden="1">#REF!</definedName>
    <definedName name="FDP_382_1_aSrv" localSheetId="11" hidden="1">[88]Comparison!#REF!</definedName>
    <definedName name="FDP_382_1_aSrv" localSheetId="8" hidden="1">[88]Comparison!#REF!</definedName>
    <definedName name="FDP_382_1_aSrv" hidden="1">#REF!</definedName>
    <definedName name="FDP_383_1_aUrv" localSheetId="9" hidden="1">[88]Comparison!#REF!</definedName>
    <definedName name="FDP_383_1_aUrv" localSheetId="15" hidden="1">[88]Comparison!#REF!</definedName>
    <definedName name="FDP_383_1_aUrv" localSheetId="10" hidden="1">[88]Comparison!#REF!</definedName>
    <definedName name="FDP_383_1_aUrv" localSheetId="7" hidden="1">#REF!</definedName>
    <definedName name="FDP_383_1_aUrv" localSheetId="6" hidden="1">#REF!</definedName>
    <definedName name="FDP_383_1_aUrv" localSheetId="11" hidden="1">[88]Comparison!#REF!</definedName>
    <definedName name="FDP_383_1_aUrv" localSheetId="8" hidden="1">[88]Comparison!#REF!</definedName>
    <definedName name="FDP_383_1_aUrv" hidden="1">#REF!</definedName>
    <definedName name="FDP_384_1_aUrv" localSheetId="9" hidden="1">[88]Comparison!#REF!</definedName>
    <definedName name="FDP_384_1_aUrv" localSheetId="15" hidden="1">[88]Comparison!#REF!</definedName>
    <definedName name="FDP_384_1_aUrv" localSheetId="10" hidden="1">[88]Comparison!#REF!</definedName>
    <definedName name="FDP_384_1_aUrv" localSheetId="11" hidden="1">[88]Comparison!#REF!</definedName>
    <definedName name="FDP_384_1_aUrv" localSheetId="8" hidden="1">[88]Comparison!#REF!</definedName>
    <definedName name="FDP_384_1_aUrv" hidden="1">#REF!</definedName>
    <definedName name="FDP_385_1_aUrv" localSheetId="9" hidden="1">[88]Comparison!#REF!</definedName>
    <definedName name="FDP_385_1_aUrv" localSheetId="15" hidden="1">[88]Comparison!#REF!</definedName>
    <definedName name="FDP_385_1_aUrv" localSheetId="10" hidden="1">[88]Comparison!#REF!</definedName>
    <definedName name="FDP_385_1_aUrv" localSheetId="11" hidden="1">[88]Comparison!#REF!</definedName>
    <definedName name="FDP_385_1_aUrv" localSheetId="8" hidden="1">[88]Comparison!#REF!</definedName>
    <definedName name="FDP_385_1_aUrv" hidden="1">#REF!</definedName>
    <definedName name="FDP_386_1_aUrv" localSheetId="9" hidden="1">[88]Comparison!#REF!</definedName>
    <definedName name="FDP_386_1_aUrv" localSheetId="15" hidden="1">[88]Comparison!#REF!</definedName>
    <definedName name="FDP_386_1_aUrv" localSheetId="10" hidden="1">[88]Comparison!#REF!</definedName>
    <definedName name="FDP_386_1_aUrv" localSheetId="11" hidden="1">[88]Comparison!#REF!</definedName>
    <definedName name="FDP_386_1_aUrv" localSheetId="8" hidden="1">[88]Comparison!#REF!</definedName>
    <definedName name="FDP_386_1_aUrv" hidden="1">#REF!</definedName>
    <definedName name="FDP_387_1_aUrv" localSheetId="9" hidden="1">[88]Comparison!#REF!</definedName>
    <definedName name="FDP_387_1_aUrv" localSheetId="15" hidden="1">[88]Comparison!#REF!</definedName>
    <definedName name="FDP_387_1_aUrv" localSheetId="10" hidden="1">[88]Comparison!#REF!</definedName>
    <definedName name="FDP_387_1_aUrv" localSheetId="11" hidden="1">[88]Comparison!#REF!</definedName>
    <definedName name="FDP_387_1_aUrv" localSheetId="8" hidden="1">[88]Comparison!#REF!</definedName>
    <definedName name="FDP_387_1_aUrv" hidden="1">#REF!</definedName>
    <definedName name="FDP_388_1_aSrv" localSheetId="9" hidden="1">[88]Comparison!#REF!</definedName>
    <definedName name="FDP_388_1_aSrv" localSheetId="15" hidden="1">[88]Comparison!#REF!</definedName>
    <definedName name="FDP_388_1_aSrv" localSheetId="10" hidden="1">[88]Comparison!#REF!</definedName>
    <definedName name="FDP_388_1_aSrv" localSheetId="11" hidden="1">[88]Comparison!#REF!</definedName>
    <definedName name="FDP_388_1_aSrv" localSheetId="8" hidden="1">[88]Comparison!#REF!</definedName>
    <definedName name="FDP_388_1_aSrv" hidden="1">#REF!</definedName>
    <definedName name="FDP_389_1_aUrv" localSheetId="9" hidden="1">[88]Comparison!#REF!</definedName>
    <definedName name="FDP_389_1_aUrv" localSheetId="15" hidden="1">[88]Comparison!#REF!</definedName>
    <definedName name="FDP_389_1_aUrv" localSheetId="10" hidden="1">[88]Comparison!#REF!</definedName>
    <definedName name="FDP_389_1_aUrv" localSheetId="11" hidden="1">[88]Comparison!#REF!</definedName>
    <definedName name="FDP_389_1_aUrv" localSheetId="8" hidden="1">[88]Comparison!#REF!</definedName>
    <definedName name="FDP_389_1_aUrv" hidden="1">#REF!</definedName>
    <definedName name="FDP_39_1_aUrv" localSheetId="9" hidden="1">[88]Comparison!$E$28</definedName>
    <definedName name="FDP_39_1_aUrv" localSheetId="15" hidden="1">[88]Comparison!$E$28</definedName>
    <definedName name="FDP_39_1_aUrv" localSheetId="10" hidden="1">[88]Comparison!$E$28</definedName>
    <definedName name="FDP_39_1_aUrv" localSheetId="11" hidden="1">[88]Comparison!$E$28</definedName>
    <definedName name="FDP_39_1_aUrv" localSheetId="8" hidden="1">[88]Comparison!$E$28</definedName>
    <definedName name="FDP_39_1_aUrv" hidden="1">#REF!</definedName>
    <definedName name="FDP_390_1_aSrv" localSheetId="9" hidden="1">[88]Comparison!#REF!</definedName>
    <definedName name="FDP_390_1_aSrv" localSheetId="15" hidden="1">[88]Comparison!#REF!</definedName>
    <definedName name="FDP_390_1_aSrv" localSheetId="10" hidden="1">[88]Comparison!#REF!</definedName>
    <definedName name="FDP_390_1_aSrv" localSheetId="16" hidden="1">#REF!</definedName>
    <definedName name="FDP_390_1_aSrv" localSheetId="7" hidden="1">#REF!</definedName>
    <definedName name="FDP_390_1_aSrv" localSheetId="6" hidden="1">#REF!</definedName>
    <definedName name="FDP_390_1_aSrv" localSheetId="11" hidden="1">[88]Comparison!#REF!</definedName>
    <definedName name="FDP_390_1_aSrv" localSheetId="8" hidden="1">[88]Comparison!#REF!</definedName>
    <definedName name="FDP_390_1_aSrv" hidden="1">#REF!</definedName>
    <definedName name="FDP_391_1_aUrv" localSheetId="9" hidden="1">[88]Comparison!#REF!</definedName>
    <definedName name="FDP_391_1_aUrv" localSheetId="15" hidden="1">[88]Comparison!#REF!</definedName>
    <definedName name="FDP_391_1_aUrv" localSheetId="10" hidden="1">[88]Comparison!#REF!</definedName>
    <definedName name="FDP_391_1_aUrv" localSheetId="7" hidden="1">#REF!</definedName>
    <definedName name="FDP_391_1_aUrv" localSheetId="6" hidden="1">#REF!</definedName>
    <definedName name="FDP_391_1_aUrv" localSheetId="11" hidden="1">[88]Comparison!#REF!</definedName>
    <definedName name="FDP_391_1_aUrv" localSheetId="8" hidden="1">[88]Comparison!#REF!</definedName>
    <definedName name="FDP_391_1_aUrv" hidden="1">#REF!</definedName>
    <definedName name="FDP_392_1_aUrv" localSheetId="9" hidden="1">[88]Comparison!#REF!</definedName>
    <definedName name="FDP_392_1_aUrv" localSheetId="15" hidden="1">[88]Comparison!#REF!</definedName>
    <definedName name="FDP_392_1_aUrv" localSheetId="10" hidden="1">[88]Comparison!#REF!</definedName>
    <definedName name="FDP_392_1_aUrv" localSheetId="7" hidden="1">#REF!</definedName>
    <definedName name="FDP_392_1_aUrv" localSheetId="6" hidden="1">#REF!</definedName>
    <definedName name="FDP_392_1_aUrv" localSheetId="11" hidden="1">[88]Comparison!#REF!</definedName>
    <definedName name="FDP_392_1_aUrv" localSheetId="8" hidden="1">[88]Comparison!#REF!</definedName>
    <definedName name="FDP_392_1_aUrv" hidden="1">#REF!</definedName>
    <definedName name="FDP_393_1_aUrv" localSheetId="9" hidden="1">[88]Comparison!#REF!</definedName>
    <definedName name="FDP_393_1_aUrv" localSheetId="15" hidden="1">[88]Comparison!#REF!</definedName>
    <definedName name="FDP_393_1_aUrv" localSheetId="10" hidden="1">[88]Comparison!#REF!</definedName>
    <definedName name="FDP_393_1_aUrv" localSheetId="7" hidden="1">#REF!</definedName>
    <definedName name="FDP_393_1_aUrv" localSheetId="6" hidden="1">#REF!</definedName>
    <definedName name="FDP_393_1_aUrv" localSheetId="11" hidden="1">[88]Comparison!#REF!</definedName>
    <definedName name="FDP_393_1_aUrv" localSheetId="8" hidden="1">[88]Comparison!#REF!</definedName>
    <definedName name="FDP_393_1_aUrv" hidden="1">#REF!</definedName>
    <definedName name="FDP_394_1_aSrv" localSheetId="9" hidden="1">[88]Comparison!#REF!</definedName>
    <definedName name="FDP_394_1_aSrv" localSheetId="15" hidden="1">[88]Comparison!#REF!</definedName>
    <definedName name="FDP_394_1_aSrv" localSheetId="10" hidden="1">[88]Comparison!#REF!</definedName>
    <definedName name="FDP_394_1_aSrv" localSheetId="11" hidden="1">[88]Comparison!#REF!</definedName>
    <definedName name="FDP_394_1_aSrv" localSheetId="8" hidden="1">[88]Comparison!#REF!</definedName>
    <definedName name="FDP_394_1_aSrv" hidden="1">#REF!</definedName>
    <definedName name="FDP_395_1_aSrv" localSheetId="9" hidden="1">[88]Comparison!#REF!</definedName>
    <definedName name="FDP_395_1_aSrv" localSheetId="15" hidden="1">[88]Comparison!#REF!</definedName>
    <definedName name="FDP_395_1_aSrv" localSheetId="10" hidden="1">[88]Comparison!#REF!</definedName>
    <definedName name="FDP_395_1_aSrv" localSheetId="11" hidden="1">[88]Comparison!#REF!</definedName>
    <definedName name="FDP_395_1_aSrv" localSheetId="8" hidden="1">[88]Comparison!#REF!</definedName>
    <definedName name="FDP_395_1_aSrv" hidden="1">#REF!</definedName>
    <definedName name="FDP_396_1_aSrv" localSheetId="9" hidden="1">[88]Comparison!#REF!</definedName>
    <definedName name="FDP_396_1_aSrv" localSheetId="15" hidden="1">[88]Comparison!#REF!</definedName>
    <definedName name="FDP_396_1_aSrv" localSheetId="10" hidden="1">[88]Comparison!#REF!</definedName>
    <definedName name="FDP_396_1_aSrv" localSheetId="11" hidden="1">[88]Comparison!#REF!</definedName>
    <definedName name="FDP_396_1_aSrv" localSheetId="8" hidden="1">[88]Comparison!#REF!</definedName>
    <definedName name="FDP_396_1_aSrv" hidden="1">#REF!</definedName>
    <definedName name="FDP_397_1_aUrv" localSheetId="9" hidden="1">[88]Comparison!#REF!</definedName>
    <definedName name="FDP_397_1_aUrv" localSheetId="15" hidden="1">[88]Comparison!#REF!</definedName>
    <definedName name="FDP_397_1_aUrv" localSheetId="10" hidden="1">[88]Comparison!#REF!</definedName>
    <definedName name="FDP_397_1_aUrv" localSheetId="11" hidden="1">[88]Comparison!#REF!</definedName>
    <definedName name="FDP_397_1_aUrv" localSheetId="8" hidden="1">[88]Comparison!#REF!</definedName>
    <definedName name="FDP_397_1_aUrv" hidden="1">#REF!</definedName>
    <definedName name="FDP_398_1_aSrv" localSheetId="9" hidden="1">[88]Comparison!#REF!</definedName>
    <definedName name="FDP_398_1_aSrv" localSheetId="15" hidden="1">[88]Comparison!#REF!</definedName>
    <definedName name="FDP_398_1_aSrv" localSheetId="10" hidden="1">[88]Comparison!#REF!</definedName>
    <definedName name="FDP_398_1_aSrv" localSheetId="11" hidden="1">[88]Comparison!#REF!</definedName>
    <definedName name="FDP_398_1_aSrv" localSheetId="8" hidden="1">[88]Comparison!#REF!</definedName>
    <definedName name="FDP_398_1_aSrv" hidden="1">#REF!</definedName>
    <definedName name="FDP_399_1_aUrv" localSheetId="9" hidden="1">[88]Comparison!#REF!</definedName>
    <definedName name="FDP_399_1_aUrv" localSheetId="15" hidden="1">[88]Comparison!#REF!</definedName>
    <definedName name="FDP_399_1_aUrv" localSheetId="10" hidden="1">[88]Comparison!#REF!</definedName>
    <definedName name="FDP_399_1_aUrv" localSheetId="11" hidden="1">[88]Comparison!#REF!</definedName>
    <definedName name="FDP_399_1_aUrv" localSheetId="8" hidden="1">[88]Comparison!#REF!</definedName>
    <definedName name="FDP_399_1_aUrv" hidden="1">#REF!</definedName>
    <definedName name="FDP_4_1_aUrv" localSheetId="9" hidden="1">[88]Comparison!$V$23</definedName>
    <definedName name="FDP_4_1_aUrv" localSheetId="15" hidden="1">[88]Comparison!$V$23</definedName>
    <definedName name="FDP_4_1_aUrv" localSheetId="10" hidden="1">[88]Comparison!$V$23</definedName>
    <definedName name="FDP_4_1_aUrv" localSheetId="11" hidden="1">[88]Comparison!$V$23</definedName>
    <definedName name="FDP_4_1_aUrv" localSheetId="8" hidden="1">[88]Comparison!$V$23</definedName>
    <definedName name="FDP_4_1_aUrv" hidden="1">#REF!</definedName>
    <definedName name="FDP_40_1_aUrv" localSheetId="9" hidden="1">[88]Comparison!$E$29</definedName>
    <definedName name="FDP_40_1_aUrv" localSheetId="15" hidden="1">[88]Comparison!$E$29</definedName>
    <definedName name="FDP_40_1_aUrv" localSheetId="10" hidden="1">[88]Comparison!$E$29</definedName>
    <definedName name="FDP_40_1_aUrv" localSheetId="11" hidden="1">[88]Comparison!$E$29</definedName>
    <definedName name="FDP_40_1_aUrv" localSheetId="8" hidden="1">[88]Comparison!$E$29</definedName>
    <definedName name="FDP_40_1_aUrv" hidden="1">#REF!</definedName>
    <definedName name="FDP_400_1_aUrv" localSheetId="9" hidden="1">[88]Comparison!#REF!</definedName>
    <definedName name="FDP_400_1_aUrv" localSheetId="15" hidden="1">[88]Comparison!#REF!</definedName>
    <definedName name="FDP_400_1_aUrv" localSheetId="10" hidden="1">[88]Comparison!#REF!</definedName>
    <definedName name="FDP_400_1_aUrv" localSheetId="16" hidden="1">#REF!</definedName>
    <definedName name="FDP_400_1_aUrv" localSheetId="7" hidden="1">#REF!</definedName>
    <definedName name="FDP_400_1_aUrv" localSheetId="6" hidden="1">#REF!</definedName>
    <definedName name="FDP_400_1_aUrv" localSheetId="11" hidden="1">[88]Comparison!#REF!</definedName>
    <definedName name="FDP_400_1_aUrv" localSheetId="8" hidden="1">[88]Comparison!#REF!</definedName>
    <definedName name="FDP_400_1_aUrv" hidden="1">#REF!</definedName>
    <definedName name="FDP_401_1_aUrv" localSheetId="9" hidden="1">[88]Comparison!#REF!</definedName>
    <definedName name="FDP_401_1_aUrv" localSheetId="15" hidden="1">[88]Comparison!#REF!</definedName>
    <definedName name="FDP_401_1_aUrv" localSheetId="10" hidden="1">[88]Comparison!#REF!</definedName>
    <definedName name="FDP_401_1_aUrv" localSheetId="7" hidden="1">#REF!</definedName>
    <definedName name="FDP_401_1_aUrv" localSheetId="6" hidden="1">#REF!</definedName>
    <definedName name="FDP_401_1_aUrv" localSheetId="11" hidden="1">[88]Comparison!#REF!</definedName>
    <definedName name="FDP_401_1_aUrv" localSheetId="8" hidden="1">[88]Comparison!#REF!</definedName>
    <definedName name="FDP_401_1_aUrv" hidden="1">#REF!</definedName>
    <definedName name="FDP_402_1_aUrv" localSheetId="9" hidden="1">#REF!</definedName>
    <definedName name="FDP_402_1_aUrv" localSheetId="10" hidden="1">#REF!</definedName>
    <definedName name="FDP_402_1_aUrv" localSheetId="16" hidden="1">#REF!</definedName>
    <definedName name="FDP_402_1_aUrv" localSheetId="7" hidden="1">#REF!</definedName>
    <definedName name="FDP_402_1_aUrv" localSheetId="6" hidden="1">#REF!</definedName>
    <definedName name="FDP_402_1_aUrv" localSheetId="8" hidden="1">#REF!</definedName>
    <definedName name="FDP_402_1_aUrv" hidden="1">#REF!</definedName>
    <definedName name="FDP_403_1_aUrv" localSheetId="9" hidden="1">#REF!</definedName>
    <definedName name="FDP_403_1_aUrv" localSheetId="10" hidden="1">#REF!</definedName>
    <definedName name="FDP_403_1_aUrv" localSheetId="7" hidden="1">#REF!</definedName>
    <definedName name="FDP_403_1_aUrv" localSheetId="6" hidden="1">#REF!</definedName>
    <definedName name="FDP_403_1_aUrv" localSheetId="8" hidden="1">#REF!</definedName>
    <definedName name="FDP_403_1_aUrv" hidden="1">#REF!</definedName>
    <definedName name="FDP_404_1_aUrv" localSheetId="9" hidden="1">#REF!</definedName>
    <definedName name="FDP_404_1_aUrv" localSheetId="10" hidden="1">#REF!</definedName>
    <definedName name="FDP_404_1_aUrv" localSheetId="7" hidden="1">#REF!</definedName>
    <definedName name="FDP_404_1_aUrv" localSheetId="6" hidden="1">#REF!</definedName>
    <definedName name="FDP_404_1_aUrv" localSheetId="8" hidden="1">#REF!</definedName>
    <definedName name="FDP_404_1_aUrv" hidden="1">#REF!</definedName>
    <definedName name="FDP_405_1_aUrv" localSheetId="9" hidden="1">#REF!</definedName>
    <definedName name="FDP_405_1_aUrv" localSheetId="10" hidden="1">#REF!</definedName>
    <definedName name="FDP_405_1_aUrv" localSheetId="7" hidden="1">#REF!</definedName>
    <definedName name="FDP_405_1_aUrv" localSheetId="6" hidden="1">#REF!</definedName>
    <definedName name="FDP_405_1_aUrv" localSheetId="8" hidden="1">#REF!</definedName>
    <definedName name="FDP_405_1_aUrv" hidden="1">#REF!</definedName>
    <definedName name="FDP_406_1_aUrv" localSheetId="9" hidden="1">#REF!</definedName>
    <definedName name="FDP_406_1_aUrv" localSheetId="10" hidden="1">#REF!</definedName>
    <definedName name="FDP_406_1_aUrv" localSheetId="7" hidden="1">#REF!</definedName>
    <definedName name="FDP_406_1_aUrv" localSheetId="6" hidden="1">#REF!</definedName>
    <definedName name="FDP_406_1_aUrv" localSheetId="8" hidden="1">#REF!</definedName>
    <definedName name="FDP_406_1_aUrv" hidden="1">#REF!</definedName>
    <definedName name="FDP_407_1_aUrv" localSheetId="9" hidden="1">[88]Comparison!#REF!</definedName>
    <definedName name="FDP_407_1_aUrv" localSheetId="15" hidden="1">[88]Comparison!#REF!</definedName>
    <definedName name="FDP_407_1_aUrv" localSheetId="10" hidden="1">[88]Comparison!#REF!</definedName>
    <definedName name="FDP_407_1_aUrv" localSheetId="16" hidden="1">#REF!</definedName>
    <definedName name="FDP_407_1_aUrv" localSheetId="7" hidden="1">#REF!</definedName>
    <definedName name="FDP_407_1_aUrv" localSheetId="6" hidden="1">#REF!</definedName>
    <definedName name="FDP_407_1_aUrv" localSheetId="11" hidden="1">[88]Comparison!#REF!</definedName>
    <definedName name="FDP_407_1_aUrv" localSheetId="8" hidden="1">[88]Comparison!#REF!</definedName>
    <definedName name="FDP_407_1_aUrv" hidden="1">#REF!</definedName>
    <definedName name="FDP_408_1_aUrv" localSheetId="9" hidden="1">#REF!</definedName>
    <definedName name="FDP_408_1_aUrv" localSheetId="10" hidden="1">#REF!</definedName>
    <definedName name="FDP_408_1_aUrv" localSheetId="16" hidden="1">#REF!</definedName>
    <definedName name="FDP_408_1_aUrv" localSheetId="7" hidden="1">#REF!</definedName>
    <definedName name="FDP_408_1_aUrv" localSheetId="6" hidden="1">#REF!</definedName>
    <definedName name="FDP_408_1_aUrv" localSheetId="8" hidden="1">#REF!</definedName>
    <definedName name="FDP_408_1_aUrv" hidden="1">#REF!</definedName>
    <definedName name="FDP_409_1_aUrv" localSheetId="9" hidden="1">#REF!</definedName>
    <definedName name="FDP_409_1_aUrv" localSheetId="10" hidden="1">#REF!</definedName>
    <definedName name="FDP_409_1_aUrv" localSheetId="7" hidden="1">#REF!</definedName>
    <definedName name="FDP_409_1_aUrv" localSheetId="6" hidden="1">#REF!</definedName>
    <definedName name="FDP_409_1_aUrv" localSheetId="8" hidden="1">#REF!</definedName>
    <definedName name="FDP_409_1_aUrv" hidden="1">#REF!</definedName>
    <definedName name="FDP_41_1_aUrv" localSheetId="9" hidden="1">[88]Comparison!$E$30</definedName>
    <definedName name="FDP_41_1_aUrv" localSheetId="15" hidden="1">[88]Comparison!$E$30</definedName>
    <definedName name="FDP_41_1_aUrv" localSheetId="10" hidden="1">[88]Comparison!$E$30</definedName>
    <definedName name="FDP_41_1_aUrv" localSheetId="11" hidden="1">[88]Comparison!$E$30</definedName>
    <definedName name="FDP_41_1_aUrv" localSheetId="8" hidden="1">[88]Comparison!$E$30</definedName>
    <definedName name="FDP_41_1_aUrv" hidden="1">#REF!</definedName>
    <definedName name="FDP_410_1_aUrv" localSheetId="9" hidden="1">#REF!</definedName>
    <definedName name="FDP_410_1_aUrv" localSheetId="10" hidden="1">#REF!</definedName>
    <definedName name="FDP_410_1_aUrv" localSheetId="16" hidden="1">#REF!</definedName>
    <definedName name="FDP_410_1_aUrv" localSheetId="7" hidden="1">#REF!</definedName>
    <definedName name="FDP_410_1_aUrv" localSheetId="6" hidden="1">#REF!</definedName>
    <definedName name="FDP_410_1_aUrv" localSheetId="8" hidden="1">#REF!</definedName>
    <definedName name="FDP_410_1_aUrv" hidden="1">#REF!</definedName>
    <definedName name="FDP_411_1_aUrv" localSheetId="9" hidden="1">#REF!</definedName>
    <definedName name="FDP_411_1_aUrv" localSheetId="10" hidden="1">#REF!</definedName>
    <definedName name="FDP_411_1_aUrv" localSheetId="7" hidden="1">#REF!</definedName>
    <definedName name="FDP_411_1_aUrv" localSheetId="6" hidden="1">#REF!</definedName>
    <definedName name="FDP_411_1_aUrv" localSheetId="8" hidden="1">#REF!</definedName>
    <definedName name="FDP_411_1_aUrv" hidden="1">#REF!</definedName>
    <definedName name="FDP_412_1_aUrv" localSheetId="9" hidden="1">#REF!</definedName>
    <definedName name="FDP_412_1_aUrv" localSheetId="10" hidden="1">#REF!</definedName>
    <definedName name="FDP_412_1_aUrv" localSheetId="7" hidden="1">#REF!</definedName>
    <definedName name="FDP_412_1_aUrv" localSheetId="6" hidden="1">#REF!</definedName>
    <definedName name="FDP_412_1_aUrv" localSheetId="8" hidden="1">#REF!</definedName>
    <definedName name="FDP_412_1_aUrv" hidden="1">#REF!</definedName>
    <definedName name="FDP_413_1_aUrv" localSheetId="9" hidden="1">#REF!</definedName>
    <definedName name="FDP_413_1_aUrv" localSheetId="10" hidden="1">#REF!</definedName>
    <definedName name="FDP_413_1_aUrv" localSheetId="7" hidden="1">#REF!</definedName>
    <definedName name="FDP_413_1_aUrv" localSheetId="6" hidden="1">#REF!</definedName>
    <definedName name="FDP_413_1_aUrv" localSheetId="8" hidden="1">#REF!</definedName>
    <definedName name="FDP_413_1_aUrv" hidden="1">#REF!</definedName>
    <definedName name="FDP_414_1_aUrv" localSheetId="9" hidden="1">#REF!</definedName>
    <definedName name="FDP_414_1_aUrv" localSheetId="10" hidden="1">#REF!</definedName>
    <definedName name="FDP_414_1_aUrv" localSheetId="7" hidden="1">#REF!</definedName>
    <definedName name="FDP_414_1_aUrv" localSheetId="6" hidden="1">#REF!</definedName>
    <definedName name="FDP_414_1_aUrv" localSheetId="8" hidden="1">#REF!</definedName>
    <definedName name="FDP_414_1_aUrv" hidden="1">#REF!</definedName>
    <definedName name="FDP_415_1_aUrv" localSheetId="9" hidden="1">#REF!</definedName>
    <definedName name="FDP_415_1_aUrv" localSheetId="10" hidden="1">#REF!</definedName>
    <definedName name="FDP_415_1_aUrv" localSheetId="7" hidden="1">#REF!</definedName>
    <definedName name="FDP_415_1_aUrv" localSheetId="6" hidden="1">#REF!</definedName>
    <definedName name="FDP_415_1_aUrv" localSheetId="8" hidden="1">#REF!</definedName>
    <definedName name="FDP_415_1_aUrv" hidden="1">#REF!</definedName>
    <definedName name="FDP_416_1_aUrv" localSheetId="9" hidden="1">#REF!</definedName>
    <definedName name="FDP_416_1_aUrv" localSheetId="10" hidden="1">#REF!</definedName>
    <definedName name="FDP_416_1_aUrv" localSheetId="7" hidden="1">#REF!</definedName>
    <definedName name="FDP_416_1_aUrv" localSheetId="6" hidden="1">#REF!</definedName>
    <definedName name="FDP_416_1_aUrv" localSheetId="8" hidden="1">#REF!</definedName>
    <definedName name="FDP_416_1_aUrv" hidden="1">#REF!</definedName>
    <definedName name="FDP_417_1_aUrv" localSheetId="9" hidden="1">#REF!</definedName>
    <definedName name="FDP_417_1_aUrv" localSheetId="10" hidden="1">#REF!</definedName>
    <definedName name="FDP_417_1_aUrv" localSheetId="7" hidden="1">#REF!</definedName>
    <definedName name="FDP_417_1_aUrv" localSheetId="6" hidden="1">#REF!</definedName>
    <definedName name="FDP_417_1_aUrv" localSheetId="8" hidden="1">#REF!</definedName>
    <definedName name="FDP_417_1_aUrv" hidden="1">#REF!</definedName>
    <definedName name="FDP_418_1_aUrv" localSheetId="9" hidden="1">#REF!</definedName>
    <definedName name="FDP_418_1_aUrv" localSheetId="10" hidden="1">#REF!</definedName>
    <definedName name="FDP_418_1_aUrv" localSheetId="7" hidden="1">#REF!</definedName>
    <definedName name="FDP_418_1_aUrv" localSheetId="6" hidden="1">#REF!</definedName>
    <definedName name="FDP_418_1_aUrv" localSheetId="8" hidden="1">#REF!</definedName>
    <definedName name="FDP_418_1_aUrv" hidden="1">#REF!</definedName>
    <definedName name="FDP_419_1_aUrv" localSheetId="9" hidden="1">#REF!</definedName>
    <definedName name="FDP_419_1_aUrv" localSheetId="10" hidden="1">#REF!</definedName>
    <definedName name="FDP_419_1_aUrv" localSheetId="7" hidden="1">#REF!</definedName>
    <definedName name="FDP_419_1_aUrv" localSheetId="6" hidden="1">#REF!</definedName>
    <definedName name="FDP_419_1_aUrv" localSheetId="8" hidden="1">#REF!</definedName>
    <definedName name="FDP_419_1_aUrv" hidden="1">#REF!</definedName>
    <definedName name="FDP_42_1_aUrv" localSheetId="9" hidden="1">[88]Comparison!$E$31</definedName>
    <definedName name="FDP_42_1_aUrv" localSheetId="15" hidden="1">[88]Comparison!$E$31</definedName>
    <definedName name="FDP_42_1_aUrv" localSheetId="10" hidden="1">[88]Comparison!$E$31</definedName>
    <definedName name="FDP_42_1_aUrv" localSheetId="11" hidden="1">[88]Comparison!$E$31</definedName>
    <definedName name="FDP_42_1_aUrv" localSheetId="8" hidden="1">[88]Comparison!$E$31</definedName>
    <definedName name="FDP_42_1_aUrv" hidden="1">#REF!</definedName>
    <definedName name="FDP_420_1_aUrv" localSheetId="9" hidden="1">#REF!</definedName>
    <definedName name="FDP_420_1_aUrv" localSheetId="10" hidden="1">#REF!</definedName>
    <definedName name="FDP_420_1_aUrv" localSheetId="16" hidden="1">#REF!</definedName>
    <definedName name="FDP_420_1_aUrv" localSheetId="7" hidden="1">#REF!</definedName>
    <definedName name="FDP_420_1_aUrv" localSheetId="6" hidden="1">#REF!</definedName>
    <definedName name="FDP_420_1_aUrv" localSheetId="8" hidden="1">#REF!</definedName>
    <definedName name="FDP_420_1_aUrv" hidden="1">#REF!</definedName>
    <definedName name="FDP_421_1_aUrv" localSheetId="9" hidden="1">#REF!</definedName>
    <definedName name="FDP_421_1_aUrv" localSheetId="10" hidden="1">#REF!</definedName>
    <definedName name="FDP_421_1_aUrv" localSheetId="7" hidden="1">#REF!</definedName>
    <definedName name="FDP_421_1_aUrv" localSheetId="6" hidden="1">#REF!</definedName>
    <definedName name="FDP_421_1_aUrv" localSheetId="8" hidden="1">#REF!</definedName>
    <definedName name="FDP_421_1_aUrv" hidden="1">#REF!</definedName>
    <definedName name="FDP_422_1_aUrv" localSheetId="9" hidden="1">#REF!</definedName>
    <definedName name="FDP_422_1_aUrv" localSheetId="10" hidden="1">#REF!</definedName>
    <definedName name="FDP_422_1_aUrv" localSheetId="7" hidden="1">#REF!</definedName>
    <definedName name="FDP_422_1_aUrv" localSheetId="6" hidden="1">#REF!</definedName>
    <definedName name="FDP_422_1_aUrv" localSheetId="8" hidden="1">#REF!</definedName>
    <definedName name="FDP_422_1_aUrv" hidden="1">#REF!</definedName>
    <definedName name="FDP_423_1_aUrv" localSheetId="9" hidden="1">#REF!</definedName>
    <definedName name="FDP_423_1_aUrv" localSheetId="10" hidden="1">#REF!</definedName>
    <definedName name="FDP_423_1_aUrv" localSheetId="7" hidden="1">#REF!</definedName>
    <definedName name="FDP_423_1_aUrv" localSheetId="6" hidden="1">#REF!</definedName>
    <definedName name="FDP_423_1_aUrv" localSheetId="8" hidden="1">#REF!</definedName>
    <definedName name="FDP_423_1_aUrv" hidden="1">#REF!</definedName>
    <definedName name="FDP_424_1_aUrv" localSheetId="9" hidden="1">#REF!</definedName>
    <definedName name="FDP_424_1_aUrv" localSheetId="10" hidden="1">#REF!</definedName>
    <definedName name="FDP_424_1_aUrv" localSheetId="7" hidden="1">#REF!</definedName>
    <definedName name="FDP_424_1_aUrv" localSheetId="6" hidden="1">#REF!</definedName>
    <definedName name="FDP_424_1_aUrv" localSheetId="8" hidden="1">#REF!</definedName>
    <definedName name="FDP_424_1_aUrv" hidden="1">#REF!</definedName>
    <definedName name="FDP_425_1_aUrv" localSheetId="9" hidden="1">#REF!</definedName>
    <definedName name="FDP_425_1_aUrv" localSheetId="10" hidden="1">#REF!</definedName>
    <definedName name="FDP_425_1_aUrv" localSheetId="7" hidden="1">#REF!</definedName>
    <definedName name="FDP_425_1_aUrv" localSheetId="6" hidden="1">#REF!</definedName>
    <definedName name="FDP_425_1_aUrv" localSheetId="8" hidden="1">#REF!</definedName>
    <definedName name="FDP_425_1_aUrv" hidden="1">#REF!</definedName>
    <definedName name="FDP_426_1_aUrv" localSheetId="9" hidden="1">#REF!</definedName>
    <definedName name="FDP_426_1_aUrv" localSheetId="10" hidden="1">#REF!</definedName>
    <definedName name="FDP_426_1_aUrv" localSheetId="7" hidden="1">#REF!</definedName>
    <definedName name="FDP_426_1_aUrv" localSheetId="6" hidden="1">#REF!</definedName>
    <definedName name="FDP_426_1_aUrv" localSheetId="8" hidden="1">#REF!</definedName>
    <definedName name="FDP_426_1_aUrv" hidden="1">#REF!</definedName>
    <definedName name="FDP_427_1_aUrv" localSheetId="9" hidden="1">#REF!</definedName>
    <definedName name="FDP_427_1_aUrv" localSheetId="10" hidden="1">#REF!</definedName>
    <definedName name="FDP_427_1_aUrv" localSheetId="7" hidden="1">#REF!</definedName>
    <definedName name="FDP_427_1_aUrv" localSheetId="6" hidden="1">#REF!</definedName>
    <definedName name="FDP_427_1_aUrv" localSheetId="8" hidden="1">#REF!</definedName>
    <definedName name="FDP_427_1_aUrv" hidden="1">#REF!</definedName>
    <definedName name="FDP_428_1_aUrv" localSheetId="9" hidden="1">#REF!</definedName>
    <definedName name="FDP_428_1_aUrv" localSheetId="10" hidden="1">#REF!</definedName>
    <definedName name="FDP_428_1_aUrv" localSheetId="7" hidden="1">#REF!</definedName>
    <definedName name="FDP_428_1_aUrv" localSheetId="6" hidden="1">#REF!</definedName>
    <definedName name="FDP_428_1_aUrv" localSheetId="8" hidden="1">#REF!</definedName>
    <definedName name="FDP_428_1_aUrv" hidden="1">#REF!</definedName>
    <definedName name="FDP_429_1_aUrv" localSheetId="9" hidden="1">#REF!</definedName>
    <definedName name="FDP_429_1_aUrv" localSheetId="10" hidden="1">#REF!</definedName>
    <definedName name="FDP_429_1_aUrv" localSheetId="7" hidden="1">#REF!</definedName>
    <definedName name="FDP_429_1_aUrv" localSheetId="6" hidden="1">#REF!</definedName>
    <definedName name="FDP_429_1_aUrv" localSheetId="8" hidden="1">#REF!</definedName>
    <definedName name="FDP_429_1_aUrv" hidden="1">#REF!</definedName>
    <definedName name="FDP_43_1_aUrv" localSheetId="9" hidden="1">[88]Comparison!$E$32</definedName>
    <definedName name="FDP_43_1_aUrv" localSheetId="15" hidden="1">[88]Comparison!$E$32</definedName>
    <definedName name="FDP_43_1_aUrv" localSheetId="10" hidden="1">[88]Comparison!$E$32</definedName>
    <definedName name="FDP_43_1_aUrv" localSheetId="11" hidden="1">[88]Comparison!$E$32</definedName>
    <definedName name="FDP_43_1_aUrv" localSheetId="8" hidden="1">[88]Comparison!$E$32</definedName>
    <definedName name="FDP_43_1_aUrv" hidden="1">#REF!</definedName>
    <definedName name="FDP_430_1_aUrv" localSheetId="9" hidden="1">#REF!</definedName>
    <definedName name="FDP_430_1_aUrv" localSheetId="10" hidden="1">#REF!</definedName>
    <definedName name="FDP_430_1_aUrv" localSheetId="16" hidden="1">#REF!</definedName>
    <definedName name="FDP_430_1_aUrv" localSheetId="7" hidden="1">#REF!</definedName>
    <definedName name="FDP_430_1_aUrv" localSheetId="6" hidden="1">#REF!</definedName>
    <definedName name="FDP_430_1_aUrv" localSheetId="8" hidden="1">#REF!</definedName>
    <definedName name="FDP_430_1_aUrv" hidden="1">#REF!</definedName>
    <definedName name="FDP_431_1_aUrv" localSheetId="9" hidden="1">#REF!</definedName>
    <definedName name="FDP_431_1_aUrv" localSheetId="10" hidden="1">#REF!</definedName>
    <definedName name="FDP_431_1_aUrv" localSheetId="7" hidden="1">#REF!</definedName>
    <definedName name="FDP_431_1_aUrv" localSheetId="6" hidden="1">#REF!</definedName>
    <definedName name="FDP_431_1_aUrv" localSheetId="8" hidden="1">#REF!</definedName>
    <definedName name="FDP_431_1_aUrv" hidden="1">#REF!</definedName>
    <definedName name="FDP_432_1_aUrv" localSheetId="9" hidden="1">#REF!</definedName>
    <definedName name="FDP_432_1_aUrv" localSheetId="10" hidden="1">#REF!</definedName>
    <definedName name="FDP_432_1_aUrv" localSheetId="7" hidden="1">#REF!</definedName>
    <definedName name="FDP_432_1_aUrv" localSheetId="6" hidden="1">#REF!</definedName>
    <definedName name="FDP_432_1_aUrv" localSheetId="8" hidden="1">#REF!</definedName>
    <definedName name="FDP_432_1_aUrv" hidden="1">#REF!</definedName>
    <definedName name="FDP_433_1_aUrv" localSheetId="9" hidden="1">#REF!</definedName>
    <definedName name="FDP_433_1_aUrv" localSheetId="10" hidden="1">#REF!</definedName>
    <definedName name="FDP_433_1_aUrv" localSheetId="7" hidden="1">#REF!</definedName>
    <definedName name="FDP_433_1_aUrv" localSheetId="6" hidden="1">#REF!</definedName>
    <definedName name="FDP_433_1_aUrv" localSheetId="8" hidden="1">#REF!</definedName>
    <definedName name="FDP_433_1_aUrv" hidden="1">#REF!</definedName>
    <definedName name="FDP_434_1_aUrv" localSheetId="9" hidden="1">[88]Comparison!#REF!</definedName>
    <definedName name="FDP_434_1_aUrv" localSheetId="15" hidden="1">[88]Comparison!#REF!</definedName>
    <definedName name="FDP_434_1_aUrv" localSheetId="10" hidden="1">[88]Comparison!#REF!</definedName>
    <definedName name="FDP_434_1_aUrv" localSheetId="16" hidden="1">#REF!</definedName>
    <definedName name="FDP_434_1_aUrv" localSheetId="7" hidden="1">#REF!</definedName>
    <definedName name="FDP_434_1_aUrv" localSheetId="6" hidden="1">#REF!</definedName>
    <definedName name="FDP_434_1_aUrv" localSheetId="11" hidden="1">[88]Comparison!#REF!</definedName>
    <definedName name="FDP_434_1_aUrv" localSheetId="8" hidden="1">[88]Comparison!#REF!</definedName>
    <definedName name="FDP_434_1_aUrv" hidden="1">#REF!</definedName>
    <definedName name="FDP_435_1_aUrv" localSheetId="9" hidden="1">[88]Comparison!#REF!</definedName>
    <definedName name="FDP_435_1_aUrv" localSheetId="15" hidden="1">[88]Comparison!#REF!</definedName>
    <definedName name="FDP_435_1_aUrv" localSheetId="10" hidden="1">[88]Comparison!#REF!</definedName>
    <definedName name="FDP_435_1_aUrv" localSheetId="16" hidden="1">#REF!</definedName>
    <definedName name="FDP_435_1_aUrv" localSheetId="7" hidden="1">#REF!</definedName>
    <definedName name="FDP_435_1_aUrv" localSheetId="6" hidden="1">#REF!</definedName>
    <definedName name="FDP_435_1_aUrv" localSheetId="11" hidden="1">[88]Comparison!#REF!</definedName>
    <definedName name="FDP_435_1_aUrv" localSheetId="8" hidden="1">[88]Comparison!#REF!</definedName>
    <definedName name="FDP_435_1_aUrv" hidden="1">#REF!</definedName>
    <definedName name="FDP_436_1_aUrv" localSheetId="9" hidden="1">[88]Comparison!#REF!</definedName>
    <definedName name="FDP_436_1_aUrv" localSheetId="15" hidden="1">[88]Comparison!#REF!</definedName>
    <definedName name="FDP_436_1_aUrv" localSheetId="10" hidden="1">[88]Comparison!#REF!</definedName>
    <definedName name="FDP_436_1_aUrv" localSheetId="7" hidden="1">#REF!</definedName>
    <definedName name="FDP_436_1_aUrv" localSheetId="6" hidden="1">#REF!</definedName>
    <definedName name="FDP_436_1_aUrv" localSheetId="11" hidden="1">[88]Comparison!#REF!</definedName>
    <definedName name="FDP_436_1_aUrv" localSheetId="8" hidden="1">[88]Comparison!#REF!</definedName>
    <definedName name="FDP_436_1_aUrv" hidden="1">#REF!</definedName>
    <definedName name="FDP_437_1_aUrv" localSheetId="9" hidden="1">[88]Comparison!#REF!</definedName>
    <definedName name="FDP_437_1_aUrv" localSheetId="15" hidden="1">[88]Comparison!#REF!</definedName>
    <definedName name="FDP_437_1_aUrv" localSheetId="10" hidden="1">[88]Comparison!#REF!</definedName>
    <definedName name="FDP_437_1_aUrv" localSheetId="7" hidden="1">#REF!</definedName>
    <definedName name="FDP_437_1_aUrv" localSheetId="6" hidden="1">#REF!</definedName>
    <definedName name="FDP_437_1_aUrv" localSheetId="11" hidden="1">[88]Comparison!#REF!</definedName>
    <definedName name="FDP_437_1_aUrv" localSheetId="8" hidden="1">[88]Comparison!#REF!</definedName>
    <definedName name="FDP_437_1_aUrv" hidden="1">#REF!</definedName>
    <definedName name="FDP_438_1_aUrv" localSheetId="9" hidden="1">[88]Comparison!#REF!</definedName>
    <definedName name="FDP_438_1_aUrv" localSheetId="15" hidden="1">[88]Comparison!#REF!</definedName>
    <definedName name="FDP_438_1_aUrv" localSheetId="10" hidden="1">[88]Comparison!#REF!</definedName>
    <definedName name="FDP_438_1_aUrv" localSheetId="7" hidden="1">#REF!</definedName>
    <definedName name="FDP_438_1_aUrv" localSheetId="6" hidden="1">#REF!</definedName>
    <definedName name="FDP_438_1_aUrv" localSheetId="11" hidden="1">[88]Comparison!#REF!</definedName>
    <definedName name="FDP_438_1_aUrv" localSheetId="8" hidden="1">[88]Comparison!#REF!</definedName>
    <definedName name="FDP_438_1_aUrv" hidden="1">#REF!</definedName>
    <definedName name="FDP_439_1_aUrv" localSheetId="9" hidden="1">[88]Comparison!#REF!</definedName>
    <definedName name="FDP_439_1_aUrv" localSheetId="15" hidden="1">[88]Comparison!#REF!</definedName>
    <definedName name="FDP_439_1_aUrv" localSheetId="10" hidden="1">[88]Comparison!#REF!</definedName>
    <definedName name="FDP_439_1_aUrv" localSheetId="11" hidden="1">[88]Comparison!#REF!</definedName>
    <definedName name="FDP_439_1_aUrv" localSheetId="8" hidden="1">[88]Comparison!#REF!</definedName>
    <definedName name="FDP_439_1_aUrv" hidden="1">#REF!</definedName>
    <definedName name="FDP_44_1_aUrv" localSheetId="9" hidden="1">[88]Comparison!$E$33</definedName>
    <definedName name="FDP_44_1_aUrv" localSheetId="15" hidden="1">[88]Comparison!$E$33</definedName>
    <definedName name="FDP_44_1_aUrv" localSheetId="10" hidden="1">[88]Comparison!$E$33</definedName>
    <definedName name="FDP_44_1_aUrv" localSheetId="11" hidden="1">[88]Comparison!$E$33</definedName>
    <definedName name="FDP_44_1_aUrv" localSheetId="8" hidden="1">[88]Comparison!$E$33</definedName>
    <definedName name="FDP_44_1_aUrv" hidden="1">#REF!</definedName>
    <definedName name="FDP_440_1_aSrv" localSheetId="9" hidden="1">[88]Comparison!#REF!</definedName>
    <definedName name="FDP_440_1_aSrv" localSheetId="15" hidden="1">[88]Comparison!#REF!</definedName>
    <definedName name="FDP_440_1_aSrv" localSheetId="10" hidden="1">[88]Comparison!#REF!</definedName>
    <definedName name="FDP_440_1_aSrv" localSheetId="16" hidden="1">#REF!</definedName>
    <definedName name="FDP_440_1_aSrv" localSheetId="7" hidden="1">#REF!</definedName>
    <definedName name="FDP_440_1_aSrv" localSheetId="6" hidden="1">#REF!</definedName>
    <definedName name="FDP_440_1_aSrv" localSheetId="11" hidden="1">[88]Comparison!#REF!</definedName>
    <definedName name="FDP_440_1_aSrv" localSheetId="8" hidden="1">[88]Comparison!#REF!</definedName>
    <definedName name="FDP_440_1_aSrv" hidden="1">#REF!</definedName>
    <definedName name="FDP_441_1_aUrv" localSheetId="9" hidden="1">#REF!</definedName>
    <definedName name="FDP_441_1_aUrv" localSheetId="10" hidden="1">#REF!</definedName>
    <definedName name="FDP_441_1_aUrv" localSheetId="16" hidden="1">#REF!</definedName>
    <definedName name="FDP_441_1_aUrv" localSheetId="7" hidden="1">#REF!</definedName>
    <definedName name="FDP_441_1_aUrv" localSheetId="6" hidden="1">#REF!</definedName>
    <definedName name="FDP_441_1_aUrv" localSheetId="8" hidden="1">#REF!</definedName>
    <definedName name="FDP_441_1_aUrv" hidden="1">#REF!</definedName>
    <definedName name="FDP_442_1_aUrv" localSheetId="9" hidden="1">#REF!</definedName>
    <definedName name="FDP_442_1_aUrv" localSheetId="10" hidden="1">#REF!</definedName>
    <definedName name="FDP_442_1_aUrv" localSheetId="7" hidden="1">#REF!</definedName>
    <definedName name="FDP_442_1_aUrv" localSheetId="6" hidden="1">#REF!</definedName>
    <definedName name="FDP_442_1_aUrv" localSheetId="8" hidden="1">#REF!</definedName>
    <definedName name="FDP_442_1_aUrv" hidden="1">#REF!</definedName>
    <definedName name="FDP_443_1_aUrv" localSheetId="9" hidden="1">#REF!</definedName>
    <definedName name="FDP_443_1_aUrv" localSheetId="10" hidden="1">#REF!</definedName>
    <definedName name="FDP_443_1_aUrv" localSheetId="7" hidden="1">#REF!</definedName>
    <definedName name="FDP_443_1_aUrv" localSheetId="6" hidden="1">#REF!</definedName>
    <definedName name="FDP_443_1_aUrv" localSheetId="8" hidden="1">#REF!</definedName>
    <definedName name="FDP_443_1_aUrv" hidden="1">#REF!</definedName>
    <definedName name="FDP_444_1_aSrv" localSheetId="9" hidden="1">[88]Comparison!#REF!</definedName>
    <definedName name="FDP_444_1_aSrv" localSheetId="15" hidden="1">[88]Comparison!#REF!</definedName>
    <definedName name="FDP_444_1_aSrv" localSheetId="10" hidden="1">[88]Comparison!#REF!</definedName>
    <definedName name="FDP_444_1_aSrv" localSheetId="16" hidden="1">#REF!</definedName>
    <definedName name="FDP_444_1_aSrv" localSheetId="7" hidden="1">#REF!</definedName>
    <definedName name="FDP_444_1_aSrv" localSheetId="6" hidden="1">#REF!</definedName>
    <definedName name="FDP_444_1_aSrv" localSheetId="11" hidden="1">[88]Comparison!#REF!</definedName>
    <definedName name="FDP_444_1_aSrv" localSheetId="8" hidden="1">[88]Comparison!#REF!</definedName>
    <definedName name="FDP_444_1_aSrv" hidden="1">#REF!</definedName>
    <definedName name="FDP_445_1_aUrv" localSheetId="9" hidden="1">#REF!</definedName>
    <definedName name="FDP_445_1_aUrv" localSheetId="10" hidden="1">#REF!</definedName>
    <definedName name="FDP_445_1_aUrv" localSheetId="16" hidden="1">#REF!</definedName>
    <definedName name="FDP_445_1_aUrv" localSheetId="7" hidden="1">#REF!</definedName>
    <definedName name="FDP_445_1_aUrv" localSheetId="6" hidden="1">#REF!</definedName>
    <definedName name="FDP_445_1_aUrv" localSheetId="8" hidden="1">#REF!</definedName>
    <definedName name="FDP_445_1_aUrv" hidden="1">#REF!</definedName>
    <definedName name="FDP_446_1_aUrv" localSheetId="9" hidden="1">#REF!</definedName>
    <definedName name="FDP_446_1_aUrv" localSheetId="10" hidden="1">#REF!</definedName>
    <definedName name="FDP_446_1_aUrv" localSheetId="7" hidden="1">#REF!</definedName>
    <definedName name="FDP_446_1_aUrv" localSheetId="6" hidden="1">#REF!</definedName>
    <definedName name="FDP_446_1_aUrv" localSheetId="8" hidden="1">#REF!</definedName>
    <definedName name="FDP_446_1_aUrv" hidden="1">#REF!</definedName>
    <definedName name="FDP_447_1_aUrv" localSheetId="9" hidden="1">#REF!</definedName>
    <definedName name="FDP_447_1_aUrv" localSheetId="10" hidden="1">#REF!</definedName>
    <definedName name="FDP_447_1_aUrv" localSheetId="7" hidden="1">#REF!</definedName>
    <definedName name="FDP_447_1_aUrv" localSheetId="6" hidden="1">#REF!</definedName>
    <definedName name="FDP_447_1_aUrv" localSheetId="8" hidden="1">#REF!</definedName>
    <definedName name="FDP_447_1_aUrv" hidden="1">#REF!</definedName>
    <definedName name="FDP_448_1_aSrv" localSheetId="9" hidden="1">[88]Comparison!#REF!</definedName>
    <definedName name="FDP_448_1_aSrv" localSheetId="15" hidden="1">[88]Comparison!#REF!</definedName>
    <definedName name="FDP_448_1_aSrv" localSheetId="10" hidden="1">[88]Comparison!#REF!</definedName>
    <definedName name="FDP_448_1_aSrv" localSheetId="16" hidden="1">#REF!</definedName>
    <definedName name="FDP_448_1_aSrv" localSheetId="7" hidden="1">#REF!</definedName>
    <definedName name="FDP_448_1_aSrv" localSheetId="6" hidden="1">#REF!</definedName>
    <definedName name="FDP_448_1_aSrv" localSheetId="11" hidden="1">[88]Comparison!#REF!</definedName>
    <definedName name="FDP_448_1_aSrv" localSheetId="8" hidden="1">[88]Comparison!#REF!</definedName>
    <definedName name="FDP_448_1_aSrv" hidden="1">#REF!</definedName>
    <definedName name="FDP_449_1_aUrv" localSheetId="9" hidden="1">#REF!</definedName>
    <definedName name="FDP_449_1_aUrv" localSheetId="10" hidden="1">#REF!</definedName>
    <definedName name="FDP_449_1_aUrv" localSheetId="16" hidden="1">#REF!</definedName>
    <definedName name="FDP_449_1_aUrv" localSheetId="7" hidden="1">#REF!</definedName>
    <definedName name="FDP_449_1_aUrv" localSheetId="6" hidden="1">#REF!</definedName>
    <definedName name="FDP_449_1_aUrv" localSheetId="8" hidden="1">#REF!</definedName>
    <definedName name="FDP_449_1_aUrv" hidden="1">#REF!</definedName>
    <definedName name="FDP_45_1_aUrv" localSheetId="9" hidden="1">[88]Comparison!$E$34</definedName>
    <definedName name="FDP_45_1_aUrv" localSheetId="15" hidden="1">[88]Comparison!$E$34</definedName>
    <definedName name="FDP_45_1_aUrv" localSheetId="10" hidden="1">[88]Comparison!$E$34</definedName>
    <definedName name="FDP_45_1_aUrv" localSheetId="11" hidden="1">[88]Comparison!$E$34</definedName>
    <definedName name="FDP_45_1_aUrv" localSheetId="8" hidden="1">[88]Comparison!$E$34</definedName>
    <definedName name="FDP_45_1_aUrv" hidden="1">#REF!</definedName>
    <definedName name="FDP_450_1_aUrv" localSheetId="9" hidden="1">#REF!</definedName>
    <definedName name="FDP_450_1_aUrv" localSheetId="10" hidden="1">#REF!</definedName>
    <definedName name="FDP_450_1_aUrv" localSheetId="16" hidden="1">#REF!</definedName>
    <definedName name="FDP_450_1_aUrv" localSheetId="7" hidden="1">#REF!</definedName>
    <definedName name="FDP_450_1_aUrv" localSheetId="6" hidden="1">#REF!</definedName>
    <definedName name="FDP_450_1_aUrv" localSheetId="8" hidden="1">#REF!</definedName>
    <definedName name="FDP_450_1_aUrv" hidden="1">#REF!</definedName>
    <definedName name="FDP_451_1_aUrv" localSheetId="9" hidden="1">#REF!</definedName>
    <definedName name="FDP_451_1_aUrv" localSheetId="10" hidden="1">#REF!</definedName>
    <definedName name="FDP_451_1_aUrv" localSheetId="7" hidden="1">#REF!</definedName>
    <definedName name="FDP_451_1_aUrv" localSheetId="6" hidden="1">#REF!</definedName>
    <definedName name="FDP_451_1_aUrv" localSheetId="8" hidden="1">#REF!</definedName>
    <definedName name="FDP_451_1_aUrv" hidden="1">#REF!</definedName>
    <definedName name="FDP_452_1_aSrv" localSheetId="9" hidden="1">#REF!</definedName>
    <definedName name="FDP_452_1_aSrv" localSheetId="10" hidden="1">#REF!</definedName>
    <definedName name="FDP_452_1_aSrv" localSheetId="7" hidden="1">#REF!</definedName>
    <definedName name="FDP_452_1_aSrv" localSheetId="6" hidden="1">#REF!</definedName>
    <definedName name="FDP_452_1_aSrv" localSheetId="8" hidden="1">#REF!</definedName>
    <definedName name="FDP_452_1_aSrv" hidden="1">#REF!</definedName>
    <definedName name="FDP_453_1_aSrv" localSheetId="9" hidden="1">#REF!</definedName>
    <definedName name="FDP_453_1_aSrv" localSheetId="10" hidden="1">#REF!</definedName>
    <definedName name="FDP_453_1_aSrv" localSheetId="7" hidden="1">#REF!</definedName>
    <definedName name="FDP_453_1_aSrv" localSheetId="6" hidden="1">#REF!</definedName>
    <definedName name="FDP_453_1_aSrv" localSheetId="8" hidden="1">#REF!</definedName>
    <definedName name="FDP_453_1_aSrv" hidden="1">#REF!</definedName>
    <definedName name="FDP_454_1_aSrv" localSheetId="9" hidden="1">[88]Comparison!#REF!</definedName>
    <definedName name="FDP_454_1_aSrv" localSheetId="15" hidden="1">[88]Comparison!#REF!</definedName>
    <definedName name="FDP_454_1_aSrv" localSheetId="10" hidden="1">[88]Comparison!#REF!</definedName>
    <definedName name="FDP_454_1_aSrv" localSheetId="16" hidden="1">#REF!</definedName>
    <definedName name="FDP_454_1_aSrv" localSheetId="7" hidden="1">#REF!</definedName>
    <definedName name="FDP_454_1_aSrv" localSheetId="6" hidden="1">#REF!</definedName>
    <definedName name="FDP_454_1_aSrv" localSheetId="11" hidden="1">[88]Comparison!#REF!</definedName>
    <definedName name="FDP_454_1_aSrv" localSheetId="8" hidden="1">[88]Comparison!#REF!</definedName>
    <definedName name="FDP_454_1_aSrv" hidden="1">#REF!</definedName>
    <definedName name="FDP_455_1_aSrv" localSheetId="9" hidden="1">[88]Comparison!$E$10</definedName>
    <definedName name="FDP_455_1_aSrv" localSheetId="15" hidden="1">[88]Comparison!$E$10</definedName>
    <definedName name="FDP_455_1_aSrv" localSheetId="10" hidden="1">[88]Comparison!$E$10</definedName>
    <definedName name="FDP_455_1_aSrv" localSheetId="11" hidden="1">[88]Comparison!$E$10</definedName>
    <definedName name="FDP_455_1_aSrv" localSheetId="8" hidden="1">[88]Comparison!$E$10</definedName>
    <definedName name="FDP_455_1_aSrv" hidden="1">#REF!</definedName>
    <definedName name="FDP_456_1_aSrv" localSheetId="9" hidden="1">[88]Comparison!$E$12</definedName>
    <definedName name="FDP_456_1_aSrv" localSheetId="15" hidden="1">[88]Comparison!$E$12</definedName>
    <definedName name="FDP_456_1_aSrv" localSheetId="10" hidden="1">[88]Comparison!$E$12</definedName>
    <definedName name="FDP_456_1_aSrv" localSheetId="11" hidden="1">[88]Comparison!$E$12</definedName>
    <definedName name="FDP_456_1_aSrv" localSheetId="8" hidden="1">[88]Comparison!$E$12</definedName>
    <definedName name="FDP_456_1_aSrv" hidden="1">#REF!</definedName>
    <definedName name="FDP_457_1_aSrv" localSheetId="9" hidden="1">[88]Comparison!$E$19</definedName>
    <definedName name="FDP_457_1_aSrv" localSheetId="15" hidden="1">[88]Comparison!$E$19</definedName>
    <definedName name="FDP_457_1_aSrv" localSheetId="10" hidden="1">[88]Comparison!$E$19</definedName>
    <definedName name="FDP_457_1_aSrv" localSheetId="11" hidden="1">[88]Comparison!$E$19</definedName>
    <definedName name="FDP_457_1_aSrv" localSheetId="8" hidden="1">[88]Comparison!$E$19</definedName>
    <definedName name="FDP_457_1_aSrv" hidden="1">#REF!</definedName>
    <definedName name="FDP_458_1_aSrv" localSheetId="9" hidden="1">[88]Comparison!$E$22</definedName>
    <definedName name="FDP_458_1_aSrv" localSheetId="15" hidden="1">[88]Comparison!$E$22</definedName>
    <definedName name="FDP_458_1_aSrv" localSheetId="10" hidden="1">[88]Comparison!$E$22</definedName>
    <definedName name="FDP_458_1_aSrv" localSheetId="11" hidden="1">[88]Comparison!$E$22</definedName>
    <definedName name="FDP_458_1_aSrv" localSheetId="8" hidden="1">[88]Comparison!$E$22</definedName>
    <definedName name="FDP_458_1_aSrv" hidden="1">#REF!</definedName>
    <definedName name="FDP_459_1_aSrv" localSheetId="9" hidden="1">[88]Comparison!$E$23</definedName>
    <definedName name="FDP_459_1_aSrv" localSheetId="15" hidden="1">[88]Comparison!$E$23</definedName>
    <definedName name="FDP_459_1_aSrv" localSheetId="10" hidden="1">[88]Comparison!$E$23</definedName>
    <definedName name="FDP_459_1_aSrv" localSheetId="11" hidden="1">[88]Comparison!$E$23</definedName>
    <definedName name="FDP_459_1_aSrv" localSheetId="8" hidden="1">[88]Comparison!$E$23</definedName>
    <definedName name="FDP_459_1_aSrv" hidden="1">#REF!</definedName>
    <definedName name="FDP_46_1_aUrv" localSheetId="9" hidden="1">[88]Comparison!$E$35</definedName>
    <definedName name="FDP_46_1_aUrv" localSheetId="15" hidden="1">[88]Comparison!$E$35</definedName>
    <definedName name="FDP_46_1_aUrv" localSheetId="10" hidden="1">[88]Comparison!$E$35</definedName>
    <definedName name="FDP_46_1_aUrv" localSheetId="11" hidden="1">[88]Comparison!$E$35</definedName>
    <definedName name="FDP_46_1_aUrv" localSheetId="8" hidden="1">[88]Comparison!$E$35</definedName>
    <definedName name="FDP_46_1_aUrv" hidden="1">#REF!</definedName>
    <definedName name="FDP_460_1_aSrv" localSheetId="9" hidden="1">[88]Comparison!$E$24</definedName>
    <definedName name="FDP_460_1_aSrv" localSheetId="15" hidden="1">[88]Comparison!$E$24</definedName>
    <definedName name="FDP_460_1_aSrv" localSheetId="10" hidden="1">[88]Comparison!$E$24</definedName>
    <definedName name="FDP_460_1_aSrv" localSheetId="11" hidden="1">[88]Comparison!$E$24</definedName>
    <definedName name="FDP_460_1_aSrv" localSheetId="8" hidden="1">[88]Comparison!$E$24</definedName>
    <definedName name="FDP_460_1_aSrv" hidden="1">#REF!</definedName>
    <definedName name="FDP_461_1_aSrv" localSheetId="9" hidden="1">[88]Comparison!$E$25</definedName>
    <definedName name="FDP_461_1_aSrv" localSheetId="15" hidden="1">[88]Comparison!$E$25</definedName>
    <definedName name="FDP_461_1_aSrv" localSheetId="10" hidden="1">[88]Comparison!$E$25</definedName>
    <definedName name="FDP_461_1_aSrv" localSheetId="11" hidden="1">[88]Comparison!$E$25</definedName>
    <definedName name="FDP_461_1_aSrv" localSheetId="8" hidden="1">[88]Comparison!$E$25</definedName>
    <definedName name="FDP_461_1_aSrv" hidden="1">#REF!</definedName>
    <definedName name="FDP_462_1_aSrv" localSheetId="9" hidden="1">[88]Comparison!$E$26</definedName>
    <definedName name="FDP_462_1_aSrv" localSheetId="15" hidden="1">[88]Comparison!$E$26</definedName>
    <definedName name="FDP_462_1_aSrv" localSheetId="10" hidden="1">[88]Comparison!$E$26</definedName>
    <definedName name="FDP_462_1_aSrv" localSheetId="11" hidden="1">[88]Comparison!$E$26</definedName>
    <definedName name="FDP_462_1_aSrv" localSheetId="8" hidden="1">[88]Comparison!$E$26</definedName>
    <definedName name="FDP_462_1_aSrv" hidden="1">#REF!</definedName>
    <definedName name="FDP_463_1_aSrv" localSheetId="9" hidden="1">[88]Comparison!$E$27</definedName>
    <definedName name="FDP_463_1_aSrv" localSheetId="15" hidden="1">[88]Comparison!$E$27</definedName>
    <definedName name="FDP_463_1_aSrv" localSheetId="10" hidden="1">[88]Comparison!$E$27</definedName>
    <definedName name="FDP_463_1_aSrv" localSheetId="11" hidden="1">[88]Comparison!$E$27</definedName>
    <definedName name="FDP_463_1_aSrv" localSheetId="8" hidden="1">[88]Comparison!$E$27</definedName>
    <definedName name="FDP_463_1_aSrv" hidden="1">#REF!</definedName>
    <definedName name="FDP_464_1_aSrv" localSheetId="9" hidden="1">[88]Comparison!$E$28</definedName>
    <definedName name="FDP_464_1_aSrv" localSheetId="15" hidden="1">[88]Comparison!$E$28</definedName>
    <definedName name="FDP_464_1_aSrv" localSheetId="10" hidden="1">[88]Comparison!$E$28</definedName>
    <definedName name="FDP_464_1_aSrv" localSheetId="11" hidden="1">[88]Comparison!$E$28</definedName>
    <definedName name="FDP_464_1_aSrv" localSheetId="8" hidden="1">[88]Comparison!$E$28</definedName>
    <definedName name="FDP_464_1_aSrv" hidden="1">#REF!</definedName>
    <definedName name="FDP_465_1_aSrv" localSheetId="9" hidden="1">[88]Comparison!$E$29</definedName>
    <definedName name="FDP_465_1_aSrv" localSheetId="15" hidden="1">[88]Comparison!$E$29</definedName>
    <definedName name="FDP_465_1_aSrv" localSheetId="10" hidden="1">[88]Comparison!$E$29</definedName>
    <definedName name="FDP_465_1_aSrv" localSheetId="11" hidden="1">[88]Comparison!$E$29</definedName>
    <definedName name="FDP_465_1_aSrv" localSheetId="8" hidden="1">[88]Comparison!$E$29</definedName>
    <definedName name="FDP_465_1_aSrv" hidden="1">#REF!</definedName>
    <definedName name="FDP_466_1_aSrv" localSheetId="9" hidden="1">[88]Comparison!$E$30</definedName>
    <definedName name="FDP_466_1_aSrv" localSheetId="15" hidden="1">[88]Comparison!$E$30</definedName>
    <definedName name="FDP_466_1_aSrv" localSheetId="10" hidden="1">[88]Comparison!$E$30</definedName>
    <definedName name="FDP_466_1_aSrv" localSheetId="11" hidden="1">[88]Comparison!$E$30</definedName>
    <definedName name="FDP_466_1_aSrv" localSheetId="8" hidden="1">[88]Comparison!$E$30</definedName>
    <definedName name="FDP_466_1_aSrv" hidden="1">#REF!</definedName>
    <definedName name="FDP_467_1_aSrv" localSheetId="9" hidden="1">[88]Comparison!$E$31</definedName>
    <definedName name="FDP_467_1_aSrv" localSheetId="15" hidden="1">[88]Comparison!$E$31</definedName>
    <definedName name="FDP_467_1_aSrv" localSheetId="10" hidden="1">[88]Comparison!$E$31</definedName>
    <definedName name="FDP_467_1_aSrv" localSheetId="11" hidden="1">[88]Comparison!$E$31</definedName>
    <definedName name="FDP_467_1_aSrv" localSheetId="8" hidden="1">[88]Comparison!$E$31</definedName>
    <definedName name="FDP_467_1_aSrv" hidden="1">#REF!</definedName>
    <definedName name="FDP_468_1_aSrv" localSheetId="9" hidden="1">[88]Comparison!$E$34</definedName>
    <definedName name="FDP_468_1_aSrv" localSheetId="15" hidden="1">[88]Comparison!$E$34</definedName>
    <definedName name="FDP_468_1_aSrv" localSheetId="10" hidden="1">[88]Comparison!$E$34</definedName>
    <definedName name="FDP_468_1_aSrv" localSheetId="11" hidden="1">[88]Comparison!$E$34</definedName>
    <definedName name="FDP_468_1_aSrv" localSheetId="8" hidden="1">[88]Comparison!$E$34</definedName>
    <definedName name="FDP_468_1_aSrv" hidden="1">#REF!</definedName>
    <definedName name="FDP_469_1_aSrv" localSheetId="9" hidden="1">[88]Comparison!$E$35</definedName>
    <definedName name="FDP_469_1_aSrv" localSheetId="15" hidden="1">[88]Comparison!$E$35</definedName>
    <definedName name="FDP_469_1_aSrv" localSheetId="10" hidden="1">[88]Comparison!$E$35</definedName>
    <definedName name="FDP_469_1_aSrv" localSheetId="11" hidden="1">[88]Comparison!$E$35</definedName>
    <definedName name="FDP_469_1_aSrv" localSheetId="8" hidden="1">[88]Comparison!$E$35</definedName>
    <definedName name="FDP_469_1_aSrv" hidden="1">#REF!</definedName>
    <definedName name="FDP_47_1_aUrv" localSheetId="9" hidden="1">[88]Comparison!$E$36</definedName>
    <definedName name="FDP_47_1_aUrv" localSheetId="15" hidden="1">[88]Comparison!$E$36</definedName>
    <definedName name="FDP_47_1_aUrv" localSheetId="10" hidden="1">[88]Comparison!$E$36</definedName>
    <definedName name="FDP_47_1_aUrv" localSheetId="11" hidden="1">[88]Comparison!$E$36</definedName>
    <definedName name="FDP_47_1_aUrv" localSheetId="8" hidden="1">[88]Comparison!$E$36</definedName>
    <definedName name="FDP_47_1_aUrv" hidden="1">#REF!</definedName>
    <definedName name="FDP_470_1_aSrv" localSheetId="9" hidden="1">[88]Comparison!$E$36</definedName>
    <definedName name="FDP_470_1_aSrv" localSheetId="15" hidden="1">[88]Comparison!$E$36</definedName>
    <definedName name="FDP_470_1_aSrv" localSheetId="10" hidden="1">[88]Comparison!$E$36</definedName>
    <definedName name="FDP_470_1_aSrv" localSheetId="11" hidden="1">[88]Comparison!$E$36</definedName>
    <definedName name="FDP_470_1_aSrv" localSheetId="8" hidden="1">[88]Comparison!$E$36</definedName>
    <definedName name="FDP_470_1_aSrv" hidden="1">#REF!</definedName>
    <definedName name="FDP_471_1_aSrv" localSheetId="9" hidden="1">[88]Comparison!$E$37</definedName>
    <definedName name="FDP_471_1_aSrv" localSheetId="15" hidden="1">[88]Comparison!$E$37</definedName>
    <definedName name="FDP_471_1_aSrv" localSheetId="10" hidden="1">[88]Comparison!$E$37</definedName>
    <definedName name="FDP_471_1_aSrv" localSheetId="11" hidden="1">[88]Comparison!$E$37</definedName>
    <definedName name="FDP_471_1_aSrv" localSheetId="8" hidden="1">[88]Comparison!$E$37</definedName>
    <definedName name="FDP_471_1_aSrv" hidden="1">#REF!</definedName>
    <definedName name="FDP_472_1_aSrv" localSheetId="9" hidden="1">[88]Comparison!$E$38</definedName>
    <definedName name="FDP_472_1_aSrv" localSheetId="15" hidden="1">[88]Comparison!$E$38</definedName>
    <definedName name="FDP_472_1_aSrv" localSheetId="10" hidden="1">[88]Comparison!$E$38</definedName>
    <definedName name="FDP_472_1_aSrv" localSheetId="11" hidden="1">[88]Comparison!$E$38</definedName>
    <definedName name="FDP_472_1_aSrv" localSheetId="8" hidden="1">[88]Comparison!$E$38</definedName>
    <definedName name="FDP_472_1_aSrv" hidden="1">#REF!</definedName>
    <definedName name="FDP_473_1_aSrv" localSheetId="9" hidden="1">[88]Comparison!$E$39</definedName>
    <definedName name="FDP_473_1_aSrv" localSheetId="15" hidden="1">[88]Comparison!$E$39</definedName>
    <definedName name="FDP_473_1_aSrv" localSheetId="10" hidden="1">[88]Comparison!$E$39</definedName>
    <definedName name="FDP_473_1_aSrv" localSheetId="11" hidden="1">[88]Comparison!$E$39</definedName>
    <definedName name="FDP_473_1_aSrv" localSheetId="8" hidden="1">[88]Comparison!$E$39</definedName>
    <definedName name="FDP_473_1_aSrv" hidden="1">#REF!</definedName>
    <definedName name="FDP_474_1_aSrv" localSheetId="9" hidden="1">[88]Comparison!$E$40</definedName>
    <definedName name="FDP_474_1_aSrv" localSheetId="15" hidden="1">[88]Comparison!$E$40</definedName>
    <definedName name="FDP_474_1_aSrv" localSheetId="10" hidden="1">[88]Comparison!$E$40</definedName>
    <definedName name="FDP_474_1_aSrv" localSheetId="11" hidden="1">[88]Comparison!$E$40</definedName>
    <definedName name="FDP_474_1_aSrv" localSheetId="8" hidden="1">[88]Comparison!$E$40</definedName>
    <definedName name="FDP_474_1_aSrv" hidden="1">#REF!</definedName>
    <definedName name="FDP_475_1_aSrv" localSheetId="9" hidden="1">[88]Comparison!$E$43</definedName>
    <definedName name="FDP_475_1_aSrv" localSheetId="15" hidden="1">[88]Comparison!$E$43</definedName>
    <definedName name="FDP_475_1_aSrv" localSheetId="10" hidden="1">[88]Comparison!$E$43</definedName>
    <definedName name="FDP_475_1_aSrv" localSheetId="11" hidden="1">[88]Comparison!$E$43</definedName>
    <definedName name="FDP_475_1_aSrv" localSheetId="8" hidden="1">[88]Comparison!$E$43</definedName>
    <definedName name="FDP_475_1_aSrv" hidden="1">#REF!</definedName>
    <definedName name="FDP_476_1_aSrv" localSheetId="9" hidden="1">[88]Comparison!$E$44</definedName>
    <definedName name="FDP_476_1_aSrv" localSheetId="15" hidden="1">[88]Comparison!$E$44</definedName>
    <definedName name="FDP_476_1_aSrv" localSheetId="10" hidden="1">[88]Comparison!$E$44</definedName>
    <definedName name="FDP_476_1_aSrv" localSheetId="11" hidden="1">[88]Comparison!$E$44</definedName>
    <definedName name="FDP_476_1_aSrv" localSheetId="8" hidden="1">[88]Comparison!$E$44</definedName>
    <definedName name="FDP_476_1_aSrv" hidden="1">#REF!</definedName>
    <definedName name="FDP_477_1_aSrv" localSheetId="9" hidden="1">[88]Comparison!$E$45</definedName>
    <definedName name="FDP_477_1_aSrv" localSheetId="15" hidden="1">[88]Comparison!$E$45</definedName>
    <definedName name="FDP_477_1_aSrv" localSheetId="10" hidden="1">[88]Comparison!$E$45</definedName>
    <definedName name="FDP_477_1_aSrv" localSheetId="11" hidden="1">[88]Comparison!$E$45</definedName>
    <definedName name="FDP_477_1_aSrv" localSheetId="8" hidden="1">[88]Comparison!$E$45</definedName>
    <definedName name="FDP_477_1_aSrv" hidden="1">#REF!</definedName>
    <definedName name="FDP_478_1_aSrv" localSheetId="9" hidden="1">[88]Comparison!$E$46</definedName>
    <definedName name="FDP_478_1_aSrv" localSheetId="15" hidden="1">[88]Comparison!$E$46</definedName>
    <definedName name="FDP_478_1_aSrv" localSheetId="10" hidden="1">[88]Comparison!$E$46</definedName>
    <definedName name="FDP_478_1_aSrv" localSheetId="11" hidden="1">[88]Comparison!$E$46</definedName>
    <definedName name="FDP_478_1_aSrv" localSheetId="8" hidden="1">[88]Comparison!$E$46</definedName>
    <definedName name="FDP_478_1_aSrv" hidden="1">#REF!</definedName>
    <definedName name="FDP_479_1_aSrv" localSheetId="9" hidden="1">[88]Comparison!$E$47</definedName>
    <definedName name="FDP_479_1_aSrv" localSheetId="15" hidden="1">[88]Comparison!$E$47</definedName>
    <definedName name="FDP_479_1_aSrv" localSheetId="10" hidden="1">[88]Comparison!$E$47</definedName>
    <definedName name="FDP_479_1_aSrv" localSheetId="11" hidden="1">[88]Comparison!$E$47</definedName>
    <definedName name="FDP_479_1_aSrv" localSheetId="8" hidden="1">[88]Comparison!$E$47</definedName>
    <definedName name="FDP_479_1_aSrv" hidden="1">#REF!</definedName>
    <definedName name="FDP_48_1_aUrv" localSheetId="9" hidden="1">[88]Comparison!$E$37</definedName>
    <definedName name="FDP_48_1_aUrv" localSheetId="15" hidden="1">[88]Comparison!$E$37</definedName>
    <definedName name="FDP_48_1_aUrv" localSheetId="10" hidden="1">[88]Comparison!$E$37</definedName>
    <definedName name="FDP_48_1_aUrv" localSheetId="11" hidden="1">[88]Comparison!$E$37</definedName>
    <definedName name="FDP_48_1_aUrv" localSheetId="8" hidden="1">[88]Comparison!$E$37</definedName>
    <definedName name="FDP_48_1_aUrv" hidden="1">#REF!</definedName>
    <definedName name="FDP_480_1_aSrv" localSheetId="9" hidden="1">[88]Comparison!$E$48</definedName>
    <definedName name="FDP_480_1_aSrv" localSheetId="15" hidden="1">[88]Comparison!$E$48</definedName>
    <definedName name="FDP_480_1_aSrv" localSheetId="10" hidden="1">[88]Comparison!$E$48</definedName>
    <definedName name="FDP_480_1_aSrv" localSheetId="11" hidden="1">[88]Comparison!$E$48</definedName>
    <definedName name="FDP_480_1_aSrv" localSheetId="8" hidden="1">[88]Comparison!$E$48</definedName>
    <definedName name="FDP_480_1_aSrv" hidden="1">#REF!</definedName>
    <definedName name="FDP_481_1_aSrv" localSheetId="9" hidden="1">[88]Comparison!$E$49</definedName>
    <definedName name="FDP_481_1_aSrv" localSheetId="15" hidden="1">[88]Comparison!$E$49</definedName>
    <definedName name="FDP_481_1_aSrv" localSheetId="10" hidden="1">[88]Comparison!$E$49</definedName>
    <definedName name="FDP_481_1_aSrv" localSheetId="11" hidden="1">[88]Comparison!$E$49</definedName>
    <definedName name="FDP_481_1_aSrv" localSheetId="8" hidden="1">[88]Comparison!$E$49</definedName>
    <definedName name="FDP_481_1_aSrv" hidden="1">#REF!</definedName>
    <definedName name="FDP_482_1_aSrv" localSheetId="9" hidden="1">[88]Comparison!$E$54</definedName>
    <definedName name="FDP_482_1_aSrv" localSheetId="15" hidden="1">[88]Comparison!$E$54</definedName>
    <definedName name="FDP_482_1_aSrv" localSheetId="10" hidden="1">[88]Comparison!$E$54</definedName>
    <definedName name="FDP_482_1_aSrv" localSheetId="11" hidden="1">[88]Comparison!$E$54</definedName>
    <definedName name="FDP_482_1_aSrv" localSheetId="8" hidden="1">[88]Comparison!$E$54</definedName>
    <definedName name="FDP_482_1_aSrv" hidden="1">#REF!</definedName>
    <definedName name="FDP_483_1_aSrv" localSheetId="9" hidden="1">[88]Comparison!$E$55</definedName>
    <definedName name="FDP_483_1_aSrv" localSheetId="15" hidden="1">[88]Comparison!$E$55</definedName>
    <definedName name="FDP_483_1_aSrv" localSheetId="10" hidden="1">[88]Comparison!$E$55</definedName>
    <definedName name="FDP_483_1_aSrv" localSheetId="11" hidden="1">[88]Comparison!$E$55</definedName>
    <definedName name="FDP_483_1_aSrv" localSheetId="8" hidden="1">[88]Comparison!$E$55</definedName>
    <definedName name="FDP_483_1_aSrv" hidden="1">#REF!</definedName>
    <definedName name="FDP_484_1_aSrv" localSheetId="9" hidden="1">[88]Comparison!$E$56</definedName>
    <definedName name="FDP_484_1_aSrv" localSheetId="15" hidden="1">[88]Comparison!$E$56</definedName>
    <definedName name="FDP_484_1_aSrv" localSheetId="10" hidden="1">[88]Comparison!$E$56</definedName>
    <definedName name="FDP_484_1_aSrv" localSheetId="11" hidden="1">[88]Comparison!$E$56</definedName>
    <definedName name="FDP_484_1_aSrv" localSheetId="8" hidden="1">[88]Comparison!$E$56</definedName>
    <definedName name="FDP_484_1_aSrv" hidden="1">#REF!</definedName>
    <definedName name="FDP_485_1_aSrv" localSheetId="9" hidden="1">[88]Comparison!$E$57</definedName>
    <definedName name="FDP_485_1_aSrv" localSheetId="15" hidden="1">[88]Comparison!$E$57</definedName>
    <definedName name="FDP_485_1_aSrv" localSheetId="10" hidden="1">[88]Comparison!$E$57</definedName>
    <definedName name="FDP_485_1_aSrv" localSheetId="11" hidden="1">[88]Comparison!$E$57</definedName>
    <definedName name="FDP_485_1_aSrv" localSheetId="8" hidden="1">[88]Comparison!$E$57</definedName>
    <definedName name="FDP_485_1_aSrv" hidden="1">#REF!</definedName>
    <definedName name="FDP_486_1_aSrv" localSheetId="9" hidden="1">[88]Comparison!$E$58</definedName>
    <definedName name="FDP_486_1_aSrv" localSheetId="15" hidden="1">[88]Comparison!$E$58</definedName>
    <definedName name="FDP_486_1_aSrv" localSheetId="10" hidden="1">[88]Comparison!$E$58</definedName>
    <definedName name="FDP_486_1_aSrv" localSheetId="11" hidden="1">[88]Comparison!$E$58</definedName>
    <definedName name="FDP_486_1_aSrv" localSheetId="8" hidden="1">[88]Comparison!$E$58</definedName>
    <definedName name="FDP_486_1_aSrv" hidden="1">#REF!</definedName>
    <definedName name="FDP_487_1_aSrv" localSheetId="9" hidden="1">[88]Comparison!$E$59</definedName>
    <definedName name="FDP_487_1_aSrv" localSheetId="15" hidden="1">[88]Comparison!$E$59</definedName>
    <definedName name="FDP_487_1_aSrv" localSheetId="10" hidden="1">[88]Comparison!$E$59</definedName>
    <definedName name="FDP_487_1_aSrv" localSheetId="11" hidden="1">[88]Comparison!$E$59</definedName>
    <definedName name="FDP_487_1_aSrv" localSheetId="8" hidden="1">[88]Comparison!$E$59</definedName>
    <definedName name="FDP_487_1_aSrv" hidden="1">#REF!</definedName>
    <definedName name="FDP_488_1_aSrv" localSheetId="9" hidden="1">[88]Comparison!$E$60</definedName>
    <definedName name="FDP_488_1_aSrv" localSheetId="15" hidden="1">[88]Comparison!$E$60</definedName>
    <definedName name="FDP_488_1_aSrv" localSheetId="10" hidden="1">[88]Comparison!$E$60</definedName>
    <definedName name="FDP_488_1_aSrv" localSheetId="11" hidden="1">[88]Comparison!$E$60</definedName>
    <definedName name="FDP_488_1_aSrv" localSheetId="8" hidden="1">[88]Comparison!$E$60</definedName>
    <definedName name="FDP_488_1_aSrv" hidden="1">#REF!</definedName>
    <definedName name="FDP_489_1_aSrv" localSheetId="9" hidden="1">[88]Comparison!$E$61</definedName>
    <definedName name="FDP_489_1_aSrv" localSheetId="15" hidden="1">[88]Comparison!$E$61</definedName>
    <definedName name="FDP_489_1_aSrv" localSheetId="10" hidden="1">[88]Comparison!$E$61</definedName>
    <definedName name="FDP_489_1_aSrv" localSheetId="11" hidden="1">[88]Comparison!$E$61</definedName>
    <definedName name="FDP_489_1_aSrv" localSheetId="8" hidden="1">[88]Comparison!$E$61</definedName>
    <definedName name="FDP_489_1_aSrv" hidden="1">#REF!</definedName>
    <definedName name="FDP_49_1_aUrv" localSheetId="9" hidden="1">[88]Comparison!$E$38</definedName>
    <definedName name="FDP_49_1_aUrv" localSheetId="15" hidden="1">[88]Comparison!$E$38</definedName>
    <definedName name="FDP_49_1_aUrv" localSheetId="10" hidden="1">[88]Comparison!$E$38</definedName>
    <definedName name="FDP_49_1_aUrv" localSheetId="11" hidden="1">[88]Comparison!$E$38</definedName>
    <definedName name="FDP_49_1_aUrv" localSheetId="8" hidden="1">[88]Comparison!$E$38</definedName>
    <definedName name="FDP_49_1_aUrv" hidden="1">#REF!</definedName>
    <definedName name="FDP_490_1_aSrv" localSheetId="9" hidden="1">[88]Comparison!$E$62</definedName>
    <definedName name="FDP_490_1_aSrv" localSheetId="15" hidden="1">[88]Comparison!$E$62</definedName>
    <definedName name="FDP_490_1_aSrv" localSheetId="10" hidden="1">[88]Comparison!$E$62</definedName>
    <definedName name="FDP_490_1_aSrv" localSheetId="11" hidden="1">[88]Comparison!$E$62</definedName>
    <definedName name="FDP_490_1_aSrv" localSheetId="8" hidden="1">[88]Comparison!$E$62</definedName>
    <definedName name="FDP_490_1_aSrv" hidden="1">#REF!</definedName>
    <definedName name="FDP_491_1_aSrv" localSheetId="9" hidden="1">[88]Comparison!$E$65</definedName>
    <definedName name="FDP_491_1_aSrv" localSheetId="15" hidden="1">[88]Comparison!$E$65</definedName>
    <definedName name="FDP_491_1_aSrv" localSheetId="10" hidden="1">[88]Comparison!$E$65</definedName>
    <definedName name="FDP_491_1_aSrv" localSheetId="11" hidden="1">[88]Comparison!$E$65</definedName>
    <definedName name="FDP_491_1_aSrv" localSheetId="8" hidden="1">[88]Comparison!$E$65</definedName>
    <definedName name="FDP_491_1_aSrv" hidden="1">#REF!</definedName>
    <definedName name="FDP_492_1_aSrv" localSheetId="9" hidden="1">[88]Comparison!$E$66</definedName>
    <definedName name="FDP_492_1_aSrv" localSheetId="15" hidden="1">[88]Comparison!$E$66</definedName>
    <definedName name="FDP_492_1_aSrv" localSheetId="10" hidden="1">[88]Comparison!$E$66</definedName>
    <definedName name="FDP_492_1_aSrv" localSheetId="11" hidden="1">[88]Comparison!$E$66</definedName>
    <definedName name="FDP_492_1_aSrv" localSheetId="8" hidden="1">[88]Comparison!$E$66</definedName>
    <definedName name="FDP_492_1_aSrv" hidden="1">#REF!</definedName>
    <definedName name="FDP_493_1_aSrv" localSheetId="9" hidden="1">[88]Comparison!$E$67</definedName>
    <definedName name="FDP_493_1_aSrv" localSheetId="15" hidden="1">[88]Comparison!$E$67</definedName>
    <definedName name="FDP_493_1_aSrv" localSheetId="10" hidden="1">[88]Comparison!$E$67</definedName>
    <definedName name="FDP_493_1_aSrv" localSheetId="11" hidden="1">[88]Comparison!$E$67</definedName>
    <definedName name="FDP_493_1_aSrv" localSheetId="8" hidden="1">[88]Comparison!$E$67</definedName>
    <definedName name="FDP_493_1_aSrv" hidden="1">#REF!</definedName>
    <definedName name="FDP_494_1_aSrv" localSheetId="9" hidden="1">[88]Comparison!$E$68</definedName>
    <definedName name="FDP_494_1_aSrv" localSheetId="15" hidden="1">[88]Comparison!$E$68</definedName>
    <definedName name="FDP_494_1_aSrv" localSheetId="10" hidden="1">[88]Comparison!$E$68</definedName>
    <definedName name="FDP_494_1_aSrv" localSheetId="11" hidden="1">[88]Comparison!$E$68</definedName>
    <definedName name="FDP_494_1_aSrv" localSheetId="8" hidden="1">[88]Comparison!$E$68</definedName>
    <definedName name="FDP_494_1_aSrv" hidden="1">#REF!</definedName>
    <definedName name="FDP_495_1_aSrv" localSheetId="9" hidden="1">[88]Comparison!$E$69</definedName>
    <definedName name="FDP_495_1_aSrv" localSheetId="15" hidden="1">[88]Comparison!$E$69</definedName>
    <definedName name="FDP_495_1_aSrv" localSheetId="10" hidden="1">[88]Comparison!$E$69</definedName>
    <definedName name="FDP_495_1_aSrv" localSheetId="11" hidden="1">[88]Comparison!$E$69</definedName>
    <definedName name="FDP_495_1_aSrv" localSheetId="8" hidden="1">[88]Comparison!$E$69</definedName>
    <definedName name="FDP_495_1_aSrv" hidden="1">#REF!</definedName>
    <definedName name="FDP_496_1_aSrv" localSheetId="9" hidden="1">[88]Comparison!$E$70</definedName>
    <definedName name="FDP_496_1_aSrv" localSheetId="15" hidden="1">[88]Comparison!$E$70</definedName>
    <definedName name="FDP_496_1_aSrv" localSheetId="10" hidden="1">[88]Comparison!$E$70</definedName>
    <definedName name="FDP_496_1_aSrv" localSheetId="11" hidden="1">[88]Comparison!$E$70</definedName>
    <definedName name="FDP_496_1_aSrv" localSheetId="8" hidden="1">[88]Comparison!$E$70</definedName>
    <definedName name="FDP_496_1_aSrv" hidden="1">#REF!</definedName>
    <definedName name="FDP_497_1_aSrv" localSheetId="9" hidden="1">[88]Comparison!$E$73</definedName>
    <definedName name="FDP_497_1_aSrv" localSheetId="15" hidden="1">[88]Comparison!$E$73</definedName>
    <definedName name="FDP_497_1_aSrv" localSheetId="10" hidden="1">[88]Comparison!$E$73</definedName>
    <definedName name="FDP_497_1_aSrv" localSheetId="11" hidden="1">[88]Comparison!$E$73</definedName>
    <definedName name="FDP_497_1_aSrv" localSheetId="8" hidden="1">[88]Comparison!$E$73</definedName>
    <definedName name="FDP_497_1_aSrv" hidden="1">#REF!</definedName>
    <definedName name="FDP_498_1_aSrv" localSheetId="9" hidden="1">[88]Comparison!$E$74</definedName>
    <definedName name="FDP_498_1_aSrv" localSheetId="15" hidden="1">[88]Comparison!$E$74</definedName>
    <definedName name="FDP_498_1_aSrv" localSheetId="10" hidden="1">[88]Comparison!$E$74</definedName>
    <definedName name="FDP_498_1_aSrv" localSheetId="11" hidden="1">[88]Comparison!$E$74</definedName>
    <definedName name="FDP_498_1_aSrv" localSheetId="8" hidden="1">[88]Comparison!$E$74</definedName>
    <definedName name="FDP_498_1_aSrv" hidden="1">#REF!</definedName>
    <definedName name="FDP_499_1_aSrv" localSheetId="9" hidden="1">[88]Comparison!$E$75</definedName>
    <definedName name="FDP_499_1_aSrv" localSheetId="15" hidden="1">[88]Comparison!$E$75</definedName>
    <definedName name="FDP_499_1_aSrv" localSheetId="10" hidden="1">[88]Comparison!$E$75</definedName>
    <definedName name="FDP_499_1_aSrv" localSheetId="11" hidden="1">[88]Comparison!$E$75</definedName>
    <definedName name="FDP_499_1_aSrv" localSheetId="8" hidden="1">[88]Comparison!$E$75</definedName>
    <definedName name="FDP_499_1_aSrv" hidden="1">#REF!</definedName>
    <definedName name="FDP_5_1_aUrv" localSheetId="9" hidden="1">[88]Comparison!$V$24</definedName>
    <definedName name="FDP_5_1_aUrv" localSheetId="15" hidden="1">[88]Comparison!$V$24</definedName>
    <definedName name="FDP_5_1_aUrv" localSheetId="10" hidden="1">[88]Comparison!$V$24</definedName>
    <definedName name="FDP_5_1_aUrv" localSheetId="11" hidden="1">[88]Comparison!$V$24</definedName>
    <definedName name="FDP_5_1_aUrv" localSheetId="8" hidden="1">[88]Comparison!$V$24</definedName>
    <definedName name="FDP_5_1_aUrv" hidden="1">#REF!</definedName>
    <definedName name="FDP_50_1_aSrv" localSheetId="9" hidden="1">[88]Comparison!$E$39</definedName>
    <definedName name="FDP_50_1_aSrv" localSheetId="15" hidden="1">[88]Comparison!$E$39</definedName>
    <definedName name="FDP_50_1_aSrv" localSheetId="10" hidden="1">[88]Comparison!$E$39</definedName>
    <definedName name="FDP_50_1_aSrv" localSheetId="11" hidden="1">[88]Comparison!$E$39</definedName>
    <definedName name="FDP_50_1_aSrv" localSheetId="8" hidden="1">[88]Comparison!$E$39</definedName>
    <definedName name="FDP_50_1_aSrv" hidden="1">#REF!</definedName>
    <definedName name="FDP_500_1_aSrv" localSheetId="9" hidden="1">[88]Comparison!$E$76</definedName>
    <definedName name="FDP_500_1_aSrv" localSheetId="15" hidden="1">[88]Comparison!$E$76</definedName>
    <definedName name="FDP_500_1_aSrv" localSheetId="10" hidden="1">[88]Comparison!$E$76</definedName>
    <definedName name="FDP_500_1_aSrv" localSheetId="11" hidden="1">[88]Comparison!$E$76</definedName>
    <definedName name="FDP_500_1_aSrv" localSheetId="8" hidden="1">[88]Comparison!$E$76</definedName>
    <definedName name="FDP_500_1_aSrv" hidden="1">#REF!</definedName>
    <definedName name="FDP_501_1_aSrv" localSheetId="9" hidden="1">[88]Comparison!$E$77</definedName>
    <definedName name="FDP_501_1_aSrv" localSheetId="15" hidden="1">[88]Comparison!$E$77</definedName>
    <definedName name="FDP_501_1_aSrv" localSheetId="10" hidden="1">[88]Comparison!$E$77</definedName>
    <definedName name="FDP_501_1_aSrv" localSheetId="11" hidden="1">[88]Comparison!$E$77</definedName>
    <definedName name="FDP_501_1_aSrv" localSheetId="8" hidden="1">[88]Comparison!$E$77</definedName>
    <definedName name="FDP_501_1_aSrv" hidden="1">#REF!</definedName>
    <definedName name="FDP_502_1_aSrv" localSheetId="9" hidden="1">[88]Comparison!$E$81</definedName>
    <definedName name="FDP_502_1_aSrv" localSheetId="15" hidden="1">[88]Comparison!$E$81</definedName>
    <definedName name="FDP_502_1_aSrv" localSheetId="10" hidden="1">[88]Comparison!$E$81</definedName>
    <definedName name="FDP_502_1_aSrv" localSheetId="11" hidden="1">[88]Comparison!$E$81</definedName>
    <definedName name="FDP_502_1_aSrv" localSheetId="8" hidden="1">[88]Comparison!$E$81</definedName>
    <definedName name="FDP_502_1_aSrv" hidden="1">#REF!</definedName>
    <definedName name="FDP_503_1_aSrv" localSheetId="9" hidden="1">[88]Comparison!$E$82</definedName>
    <definedName name="FDP_503_1_aSrv" localSheetId="15" hidden="1">[88]Comparison!$E$82</definedName>
    <definedName name="FDP_503_1_aSrv" localSheetId="10" hidden="1">[88]Comparison!$E$82</definedName>
    <definedName name="FDP_503_1_aSrv" localSheetId="11" hidden="1">[88]Comparison!$E$82</definedName>
    <definedName name="FDP_503_1_aSrv" localSheetId="8" hidden="1">[88]Comparison!$E$82</definedName>
    <definedName name="FDP_503_1_aSrv" hidden="1">#REF!</definedName>
    <definedName name="FDP_504_1_aSrv" localSheetId="9" hidden="1">[88]Comparison!$E$83</definedName>
    <definedName name="FDP_504_1_aSrv" localSheetId="15" hidden="1">[88]Comparison!$E$83</definedName>
    <definedName name="FDP_504_1_aSrv" localSheetId="10" hidden="1">[88]Comparison!$E$83</definedName>
    <definedName name="FDP_504_1_aSrv" localSheetId="11" hidden="1">[88]Comparison!$E$83</definedName>
    <definedName name="FDP_504_1_aSrv" localSheetId="8" hidden="1">[88]Comparison!$E$83</definedName>
    <definedName name="FDP_504_1_aSrv" hidden="1">#REF!</definedName>
    <definedName name="FDP_505_1_aSrv" localSheetId="9" hidden="1">[88]Comparison!$E$84</definedName>
    <definedName name="FDP_505_1_aSrv" localSheetId="15" hidden="1">[88]Comparison!$E$84</definedName>
    <definedName name="FDP_505_1_aSrv" localSheetId="10" hidden="1">[88]Comparison!$E$84</definedName>
    <definedName name="FDP_505_1_aSrv" localSheetId="11" hidden="1">[88]Comparison!$E$84</definedName>
    <definedName name="FDP_505_1_aSrv" localSheetId="8" hidden="1">[88]Comparison!$E$84</definedName>
    <definedName name="FDP_505_1_aSrv" hidden="1">#REF!</definedName>
    <definedName name="FDP_506_1_aSrv" localSheetId="9" hidden="1">[88]Comparison!$E$85</definedName>
    <definedName name="FDP_506_1_aSrv" localSheetId="15" hidden="1">[88]Comparison!$E$85</definedName>
    <definedName name="FDP_506_1_aSrv" localSheetId="10" hidden="1">[88]Comparison!$E$85</definedName>
    <definedName name="FDP_506_1_aSrv" localSheetId="11" hidden="1">[88]Comparison!$E$85</definedName>
    <definedName name="FDP_506_1_aSrv" localSheetId="8" hidden="1">[88]Comparison!$E$85</definedName>
    <definedName name="FDP_506_1_aSrv" hidden="1">#REF!</definedName>
    <definedName name="FDP_507_1_aSrv" localSheetId="9" hidden="1">[88]Comparison!$E$86</definedName>
    <definedName name="FDP_507_1_aSrv" localSheetId="15" hidden="1">[88]Comparison!$E$86</definedName>
    <definedName name="FDP_507_1_aSrv" localSheetId="10" hidden="1">[88]Comparison!$E$86</definedName>
    <definedName name="FDP_507_1_aSrv" localSheetId="11" hidden="1">[88]Comparison!$E$86</definedName>
    <definedName name="FDP_507_1_aSrv" localSheetId="8" hidden="1">[88]Comparison!$E$86</definedName>
    <definedName name="FDP_507_1_aSrv" hidden="1">#REF!</definedName>
    <definedName name="FDP_508_1_aSrv" localSheetId="9" hidden="1">[88]Comparison!$E$87</definedName>
    <definedName name="FDP_508_1_aSrv" localSheetId="15" hidden="1">[88]Comparison!$E$87</definedName>
    <definedName name="FDP_508_1_aSrv" localSheetId="10" hidden="1">[88]Comparison!$E$87</definedName>
    <definedName name="FDP_508_1_aSrv" localSheetId="11" hidden="1">[88]Comparison!$E$87</definedName>
    <definedName name="FDP_508_1_aSrv" localSheetId="8" hidden="1">[88]Comparison!$E$87</definedName>
    <definedName name="FDP_508_1_aSrv" hidden="1">#REF!</definedName>
    <definedName name="FDP_509_1_aSrv" localSheetId="9" hidden="1">[88]Comparison!$E$92</definedName>
    <definedName name="FDP_509_1_aSrv" localSheetId="15" hidden="1">[88]Comparison!$E$92</definedName>
    <definedName name="FDP_509_1_aSrv" localSheetId="10" hidden="1">[88]Comparison!$E$92</definedName>
    <definedName name="FDP_509_1_aSrv" localSheetId="11" hidden="1">[88]Comparison!$E$92</definedName>
    <definedName name="FDP_509_1_aSrv" localSheetId="8" hidden="1">[88]Comparison!$E$92</definedName>
    <definedName name="FDP_509_1_aSrv" hidden="1">#REF!</definedName>
    <definedName name="FDP_51_1_aSrv" localSheetId="9" hidden="1">[88]Comparison!$E$40</definedName>
    <definedName name="FDP_51_1_aSrv" localSheetId="15" hidden="1">[88]Comparison!$E$40</definedName>
    <definedName name="FDP_51_1_aSrv" localSheetId="10" hidden="1">[88]Comparison!$E$40</definedName>
    <definedName name="FDP_51_1_aSrv" localSheetId="11" hidden="1">[88]Comparison!$E$40</definedName>
    <definedName name="FDP_51_1_aSrv" localSheetId="8" hidden="1">[88]Comparison!$E$40</definedName>
    <definedName name="FDP_51_1_aSrv" hidden="1">#REF!</definedName>
    <definedName name="FDP_510_1_aSrv" localSheetId="9" hidden="1">[88]Comparison!$E$93</definedName>
    <definedName name="FDP_510_1_aSrv" localSheetId="15" hidden="1">[88]Comparison!$E$93</definedName>
    <definedName name="FDP_510_1_aSrv" localSheetId="10" hidden="1">[88]Comparison!$E$93</definedName>
    <definedName name="FDP_510_1_aSrv" localSheetId="11" hidden="1">[88]Comparison!$E$93</definedName>
    <definedName name="FDP_510_1_aSrv" localSheetId="8" hidden="1">[88]Comparison!$E$93</definedName>
    <definedName name="FDP_510_1_aSrv" hidden="1">#REF!</definedName>
    <definedName name="FDP_511_1_aSrv" localSheetId="9" hidden="1">[88]Comparison!$E$94</definedName>
    <definedName name="FDP_511_1_aSrv" localSheetId="15" hidden="1">[88]Comparison!$E$94</definedName>
    <definedName name="FDP_511_1_aSrv" localSheetId="10" hidden="1">[88]Comparison!$E$94</definedName>
    <definedName name="FDP_511_1_aSrv" localSheetId="11" hidden="1">[88]Comparison!$E$94</definedName>
    <definedName name="FDP_511_1_aSrv" localSheetId="8" hidden="1">[88]Comparison!$E$94</definedName>
    <definedName name="FDP_511_1_aSrv" hidden="1">#REF!</definedName>
    <definedName name="FDP_512_1_aSrv" localSheetId="9" hidden="1">[88]Comparison!$E$95</definedName>
    <definedName name="FDP_512_1_aSrv" localSheetId="15" hidden="1">[88]Comparison!$E$95</definedName>
    <definedName name="FDP_512_1_aSrv" localSheetId="10" hidden="1">[88]Comparison!$E$95</definedName>
    <definedName name="FDP_512_1_aSrv" localSheetId="11" hidden="1">[88]Comparison!$E$95</definedName>
    <definedName name="FDP_512_1_aSrv" localSheetId="8" hidden="1">[88]Comparison!$E$95</definedName>
    <definedName name="FDP_512_1_aSrv" hidden="1">#REF!</definedName>
    <definedName name="FDP_513_1_aSrv" localSheetId="9" hidden="1">[88]Comparison!$E$96</definedName>
    <definedName name="FDP_513_1_aSrv" localSheetId="15" hidden="1">[88]Comparison!$E$96</definedName>
    <definedName name="FDP_513_1_aSrv" localSheetId="10" hidden="1">[88]Comparison!$E$96</definedName>
    <definedName name="FDP_513_1_aSrv" localSheetId="11" hidden="1">[88]Comparison!$E$96</definedName>
    <definedName name="FDP_513_1_aSrv" localSheetId="8" hidden="1">[88]Comparison!$E$96</definedName>
    <definedName name="FDP_513_1_aSrv" hidden="1">#REF!</definedName>
    <definedName name="FDP_514_1_aSrv" localSheetId="9" hidden="1">[88]Comparison!$E$98</definedName>
    <definedName name="FDP_514_1_aSrv" localSheetId="15" hidden="1">[88]Comparison!$E$98</definedName>
    <definedName name="FDP_514_1_aSrv" localSheetId="10" hidden="1">[88]Comparison!$E$98</definedName>
    <definedName name="FDP_514_1_aSrv" localSheetId="11" hidden="1">[88]Comparison!$E$98</definedName>
    <definedName name="FDP_514_1_aSrv" localSheetId="8" hidden="1">[88]Comparison!$E$98</definedName>
    <definedName name="FDP_514_1_aSrv" hidden="1">#REF!</definedName>
    <definedName name="FDP_515_1_aSrv" localSheetId="9" hidden="1">[88]Comparison!$E$99</definedName>
    <definedName name="FDP_515_1_aSrv" localSheetId="15" hidden="1">[88]Comparison!$E$99</definedName>
    <definedName name="FDP_515_1_aSrv" localSheetId="10" hidden="1">[88]Comparison!$E$99</definedName>
    <definedName name="FDP_515_1_aSrv" localSheetId="11" hidden="1">[88]Comparison!$E$99</definedName>
    <definedName name="FDP_515_1_aSrv" localSheetId="8" hidden="1">[88]Comparison!$E$99</definedName>
    <definedName name="FDP_515_1_aSrv" hidden="1">#REF!</definedName>
    <definedName name="FDP_516_1_aSrv" localSheetId="9" hidden="1">[88]Comparison!$E$100</definedName>
    <definedName name="FDP_516_1_aSrv" localSheetId="15" hidden="1">[88]Comparison!$E$100</definedName>
    <definedName name="FDP_516_1_aSrv" localSheetId="10" hidden="1">[88]Comparison!$E$100</definedName>
    <definedName name="FDP_516_1_aSrv" localSheetId="11" hidden="1">[88]Comparison!$E$100</definedName>
    <definedName name="FDP_516_1_aSrv" localSheetId="8" hidden="1">[88]Comparison!$E$100</definedName>
    <definedName name="FDP_516_1_aSrv" hidden="1">#REF!</definedName>
    <definedName name="FDP_517_1_aSrv" localSheetId="9" hidden="1">[88]Comparison!$E$101</definedName>
    <definedName name="FDP_517_1_aSrv" localSheetId="15" hidden="1">[88]Comparison!$E$101</definedName>
    <definedName name="FDP_517_1_aSrv" localSheetId="10" hidden="1">[88]Comparison!$E$101</definedName>
    <definedName name="FDP_517_1_aSrv" localSheetId="11" hidden="1">[88]Comparison!$E$101</definedName>
    <definedName name="FDP_517_1_aSrv" localSheetId="8" hidden="1">[88]Comparison!$E$101</definedName>
    <definedName name="FDP_517_1_aSrv" hidden="1">#REF!</definedName>
    <definedName name="FDP_518_1_aSrv" localSheetId="9" hidden="1">[88]Comparison!$E$102</definedName>
    <definedName name="FDP_518_1_aSrv" localSheetId="15" hidden="1">[88]Comparison!$E$102</definedName>
    <definedName name="FDP_518_1_aSrv" localSheetId="10" hidden="1">[88]Comparison!$E$102</definedName>
    <definedName name="FDP_518_1_aSrv" localSheetId="11" hidden="1">[88]Comparison!$E$102</definedName>
    <definedName name="FDP_518_1_aSrv" localSheetId="8" hidden="1">[88]Comparison!$E$102</definedName>
    <definedName name="FDP_518_1_aSrv" hidden="1">#REF!</definedName>
    <definedName name="FDP_519_1_aSrv" localSheetId="9" hidden="1">[88]Comparison!$E$103</definedName>
    <definedName name="FDP_519_1_aSrv" localSheetId="15" hidden="1">[88]Comparison!$E$103</definedName>
    <definedName name="FDP_519_1_aSrv" localSheetId="10" hidden="1">[88]Comparison!$E$103</definedName>
    <definedName name="FDP_519_1_aSrv" localSheetId="11" hidden="1">[88]Comparison!$E$103</definedName>
    <definedName name="FDP_519_1_aSrv" localSheetId="8" hidden="1">[88]Comparison!$E$103</definedName>
    <definedName name="FDP_519_1_aSrv" hidden="1">#REF!</definedName>
    <definedName name="FDP_52_1_aUrv" localSheetId="9" hidden="1">[88]Comparison!$E$41</definedName>
    <definedName name="FDP_52_1_aUrv" localSheetId="15" hidden="1">[88]Comparison!$E$41</definedName>
    <definedName name="FDP_52_1_aUrv" localSheetId="10" hidden="1">[88]Comparison!$E$41</definedName>
    <definedName name="FDP_52_1_aUrv" localSheetId="11" hidden="1">[88]Comparison!$E$41</definedName>
    <definedName name="FDP_52_1_aUrv" localSheetId="8" hidden="1">[88]Comparison!$E$41</definedName>
    <definedName name="FDP_52_1_aUrv" hidden="1">#REF!</definedName>
    <definedName name="FDP_520_1_aSrv" localSheetId="9" hidden="1">[88]Comparison!$E$104</definedName>
    <definedName name="FDP_520_1_aSrv" localSheetId="15" hidden="1">[88]Comparison!$E$104</definedName>
    <definedName name="FDP_520_1_aSrv" localSheetId="10" hidden="1">[88]Comparison!$E$104</definedName>
    <definedName name="FDP_520_1_aSrv" localSheetId="11" hidden="1">[88]Comparison!$E$104</definedName>
    <definedName name="FDP_520_1_aSrv" localSheetId="8" hidden="1">[88]Comparison!$E$104</definedName>
    <definedName name="FDP_520_1_aSrv" hidden="1">#REF!</definedName>
    <definedName name="FDP_521_1_aSrv" localSheetId="9" hidden="1">[88]Comparison!$E$107</definedName>
    <definedName name="FDP_521_1_aSrv" localSheetId="15" hidden="1">[88]Comparison!$E$107</definedName>
    <definedName name="FDP_521_1_aSrv" localSheetId="10" hidden="1">[88]Comparison!$E$107</definedName>
    <definedName name="FDP_521_1_aSrv" localSheetId="11" hidden="1">[88]Comparison!$E$107</definedName>
    <definedName name="FDP_521_1_aSrv" localSheetId="8" hidden="1">[88]Comparison!$E$107</definedName>
    <definedName name="FDP_521_1_aSrv" hidden="1">#REF!</definedName>
    <definedName name="FDP_522_1_aSrv" localSheetId="9" hidden="1">[88]Comparison!$E$109</definedName>
    <definedName name="FDP_522_1_aSrv" localSheetId="15" hidden="1">[88]Comparison!$E$109</definedName>
    <definedName name="FDP_522_1_aSrv" localSheetId="10" hidden="1">[88]Comparison!$E$109</definedName>
    <definedName name="FDP_522_1_aSrv" localSheetId="11" hidden="1">[88]Comparison!$E$109</definedName>
    <definedName name="FDP_522_1_aSrv" localSheetId="8" hidden="1">[88]Comparison!$E$109</definedName>
    <definedName name="FDP_522_1_aSrv" hidden="1">#REF!</definedName>
    <definedName name="FDP_523_1_aSrv" localSheetId="9" hidden="1">[88]Comparison!$E$110</definedName>
    <definedName name="FDP_523_1_aSrv" localSheetId="15" hidden="1">[88]Comparison!$E$110</definedName>
    <definedName name="FDP_523_1_aSrv" localSheetId="10" hidden="1">[88]Comparison!$E$110</definedName>
    <definedName name="FDP_523_1_aSrv" localSheetId="11" hidden="1">[88]Comparison!$E$110</definedName>
    <definedName name="FDP_523_1_aSrv" localSheetId="8" hidden="1">[88]Comparison!$E$110</definedName>
    <definedName name="FDP_523_1_aSrv" hidden="1">#REF!</definedName>
    <definedName name="FDP_524_1_aSrv" localSheetId="9" hidden="1">[88]Comparison!$E$111</definedName>
    <definedName name="FDP_524_1_aSrv" localSheetId="15" hidden="1">[88]Comparison!$E$111</definedName>
    <definedName name="FDP_524_1_aSrv" localSheetId="10" hidden="1">[88]Comparison!$E$111</definedName>
    <definedName name="FDP_524_1_aSrv" localSheetId="11" hidden="1">[88]Comparison!$E$111</definedName>
    <definedName name="FDP_524_1_aSrv" localSheetId="8" hidden="1">[88]Comparison!$E$111</definedName>
    <definedName name="FDP_524_1_aSrv" hidden="1">#REF!</definedName>
    <definedName name="FDP_525_1_aSrv" localSheetId="9" hidden="1">[88]Comparison!$E$112</definedName>
    <definedName name="FDP_525_1_aSrv" localSheetId="15" hidden="1">[88]Comparison!$E$112</definedName>
    <definedName name="FDP_525_1_aSrv" localSheetId="10" hidden="1">[88]Comparison!$E$112</definedName>
    <definedName name="FDP_525_1_aSrv" localSheetId="11" hidden="1">[88]Comparison!$E$112</definedName>
    <definedName name="FDP_525_1_aSrv" localSheetId="8" hidden="1">[88]Comparison!$E$112</definedName>
    <definedName name="FDP_525_1_aSrv" hidden="1">#REF!</definedName>
    <definedName name="FDP_526_1_aSrv" localSheetId="9" hidden="1">[88]Comparison!$E$113</definedName>
    <definedName name="FDP_526_1_aSrv" localSheetId="15" hidden="1">[88]Comparison!$E$113</definedName>
    <definedName name="FDP_526_1_aSrv" localSheetId="10" hidden="1">[88]Comparison!$E$113</definedName>
    <definedName name="FDP_526_1_aSrv" localSheetId="11" hidden="1">[88]Comparison!$E$113</definedName>
    <definedName name="FDP_526_1_aSrv" localSheetId="8" hidden="1">[88]Comparison!$E$113</definedName>
    <definedName name="FDP_526_1_aSrv" hidden="1">#REF!</definedName>
    <definedName name="FDP_527_1_aSrv" localSheetId="9" hidden="1">[88]Comparison!$E$114</definedName>
    <definedName name="FDP_527_1_aSrv" localSheetId="15" hidden="1">[88]Comparison!$E$114</definedName>
    <definedName name="FDP_527_1_aSrv" localSheetId="10" hidden="1">[88]Comparison!$E$114</definedName>
    <definedName name="FDP_527_1_aSrv" localSheetId="11" hidden="1">[88]Comparison!$E$114</definedName>
    <definedName name="FDP_527_1_aSrv" localSheetId="8" hidden="1">[88]Comparison!$E$114</definedName>
    <definedName name="FDP_527_1_aSrv" hidden="1">#REF!</definedName>
    <definedName name="FDP_528_1_aSrv" localSheetId="9" hidden="1">[88]Comparison!$E$115</definedName>
    <definedName name="FDP_528_1_aSrv" localSheetId="15" hidden="1">[88]Comparison!$E$115</definedName>
    <definedName name="FDP_528_1_aSrv" localSheetId="10" hidden="1">[88]Comparison!$E$115</definedName>
    <definedName name="FDP_528_1_aSrv" localSheetId="11" hidden="1">[88]Comparison!$E$115</definedName>
    <definedName name="FDP_528_1_aSrv" localSheetId="8" hidden="1">[88]Comparison!$E$115</definedName>
    <definedName name="FDP_528_1_aSrv" hidden="1">#REF!</definedName>
    <definedName name="FDP_529_1_aSrv" localSheetId="9" hidden="1">[88]Comparison!$E$116</definedName>
    <definedName name="FDP_529_1_aSrv" localSheetId="15" hidden="1">[88]Comparison!$E$116</definedName>
    <definedName name="FDP_529_1_aSrv" localSheetId="10" hidden="1">[88]Comparison!$E$116</definedName>
    <definedName name="FDP_529_1_aSrv" localSheetId="11" hidden="1">[88]Comparison!$E$116</definedName>
    <definedName name="FDP_529_1_aSrv" localSheetId="8" hidden="1">[88]Comparison!$E$116</definedName>
    <definedName name="FDP_529_1_aSrv" hidden="1">#REF!</definedName>
    <definedName name="FDP_53_1_aUrv" localSheetId="9" hidden="1">[88]Comparison!$E$42</definedName>
    <definedName name="FDP_53_1_aUrv" localSheetId="15" hidden="1">[88]Comparison!$E$42</definedName>
    <definedName name="FDP_53_1_aUrv" localSheetId="10" hidden="1">[88]Comparison!$E$42</definedName>
    <definedName name="FDP_53_1_aUrv" localSheetId="11" hidden="1">[88]Comparison!$E$42</definedName>
    <definedName name="FDP_53_1_aUrv" localSheetId="8" hidden="1">[88]Comparison!$E$42</definedName>
    <definedName name="FDP_53_1_aUrv" hidden="1">#REF!</definedName>
    <definedName name="FDP_530_1_aSrv" localSheetId="9" hidden="1">[88]Comparison!$E$117</definedName>
    <definedName name="FDP_530_1_aSrv" localSheetId="15" hidden="1">[88]Comparison!$E$117</definedName>
    <definedName name="FDP_530_1_aSrv" localSheetId="10" hidden="1">[88]Comparison!$E$117</definedName>
    <definedName name="FDP_530_1_aSrv" localSheetId="11" hidden="1">[88]Comparison!$E$117</definedName>
    <definedName name="FDP_530_1_aSrv" localSheetId="8" hidden="1">[88]Comparison!$E$117</definedName>
    <definedName name="FDP_530_1_aSrv" hidden="1">#REF!</definedName>
    <definedName name="FDP_531_1_aSrv" localSheetId="9" hidden="1">[88]Comparison!$E$118</definedName>
    <definedName name="FDP_531_1_aSrv" localSheetId="15" hidden="1">[88]Comparison!$E$118</definedName>
    <definedName name="FDP_531_1_aSrv" localSheetId="10" hidden="1">[88]Comparison!$E$118</definedName>
    <definedName name="FDP_531_1_aSrv" localSheetId="11" hidden="1">[88]Comparison!$E$118</definedName>
    <definedName name="FDP_531_1_aSrv" localSheetId="8" hidden="1">[88]Comparison!$E$118</definedName>
    <definedName name="FDP_531_1_aSrv" hidden="1">#REF!</definedName>
    <definedName name="FDP_532_1_aSrv" localSheetId="9" hidden="1">[88]Comparison!$E$119</definedName>
    <definedName name="FDP_532_1_aSrv" localSheetId="15" hidden="1">[88]Comparison!$E$119</definedName>
    <definedName name="FDP_532_1_aSrv" localSheetId="10" hidden="1">[88]Comparison!$E$119</definedName>
    <definedName name="FDP_532_1_aSrv" localSheetId="11" hidden="1">[88]Comparison!$E$119</definedName>
    <definedName name="FDP_532_1_aSrv" localSheetId="8" hidden="1">[88]Comparison!$E$119</definedName>
    <definedName name="FDP_532_1_aSrv" hidden="1">#REF!</definedName>
    <definedName name="FDP_533_1_aSrv" localSheetId="9" hidden="1">[88]Comparison!$E$120</definedName>
    <definedName name="FDP_533_1_aSrv" localSheetId="15" hidden="1">[88]Comparison!$E$120</definedName>
    <definedName name="FDP_533_1_aSrv" localSheetId="10" hidden="1">[88]Comparison!$E$120</definedName>
    <definedName name="FDP_533_1_aSrv" localSheetId="11" hidden="1">[88]Comparison!$E$120</definedName>
    <definedName name="FDP_533_1_aSrv" localSheetId="8" hidden="1">[88]Comparison!$E$120</definedName>
    <definedName name="FDP_533_1_aSrv" hidden="1">#REF!</definedName>
    <definedName name="FDP_534_1_aSrv" localSheetId="9" hidden="1">[88]Comparison!$E$121</definedName>
    <definedName name="FDP_534_1_aSrv" localSheetId="15" hidden="1">[88]Comparison!$E$121</definedName>
    <definedName name="FDP_534_1_aSrv" localSheetId="10" hidden="1">[88]Comparison!$E$121</definedName>
    <definedName name="FDP_534_1_aSrv" localSheetId="11" hidden="1">[88]Comparison!$E$121</definedName>
    <definedName name="FDP_534_1_aSrv" localSheetId="8" hidden="1">[88]Comparison!$E$121</definedName>
    <definedName name="FDP_534_1_aSrv" hidden="1">#REF!</definedName>
    <definedName name="FDP_535_1_aSrv" localSheetId="9" hidden="1">[88]Comparison!$E$122</definedName>
    <definedName name="FDP_535_1_aSrv" localSheetId="15" hidden="1">[88]Comparison!$E$122</definedName>
    <definedName name="FDP_535_1_aSrv" localSheetId="10" hidden="1">[88]Comparison!$E$122</definedName>
    <definedName name="FDP_535_1_aSrv" localSheetId="11" hidden="1">[88]Comparison!$E$122</definedName>
    <definedName name="FDP_535_1_aSrv" localSheetId="8" hidden="1">[88]Comparison!$E$122</definedName>
    <definedName name="FDP_535_1_aSrv" hidden="1">#REF!</definedName>
    <definedName name="FDP_536_1_aSrv" localSheetId="9" hidden="1">[88]Comparison!$E$123</definedName>
    <definedName name="FDP_536_1_aSrv" localSheetId="15" hidden="1">[88]Comparison!$E$123</definedName>
    <definedName name="FDP_536_1_aSrv" localSheetId="10" hidden="1">[88]Comparison!$E$123</definedName>
    <definedName name="FDP_536_1_aSrv" localSheetId="11" hidden="1">[88]Comparison!$E$123</definedName>
    <definedName name="FDP_536_1_aSrv" localSheetId="8" hidden="1">[88]Comparison!$E$123</definedName>
    <definedName name="FDP_536_1_aSrv" hidden="1">#REF!</definedName>
    <definedName name="FDP_537_1_aSrv" localSheetId="9" hidden="1">[88]Comparison!$E$124</definedName>
    <definedName name="FDP_537_1_aSrv" localSheetId="15" hidden="1">[88]Comparison!$E$124</definedName>
    <definedName name="FDP_537_1_aSrv" localSheetId="10" hidden="1">[88]Comparison!$E$124</definedName>
    <definedName name="FDP_537_1_aSrv" localSheetId="11" hidden="1">[88]Comparison!$E$124</definedName>
    <definedName name="FDP_537_1_aSrv" localSheetId="8" hidden="1">[88]Comparison!$E$124</definedName>
    <definedName name="FDP_537_1_aSrv" hidden="1">#REF!</definedName>
    <definedName name="FDP_538_1_aSrv" localSheetId="9" hidden="1">[88]Comparison!$E$128</definedName>
    <definedName name="FDP_538_1_aSrv" localSheetId="15" hidden="1">[88]Comparison!$E$128</definedName>
    <definedName name="FDP_538_1_aSrv" localSheetId="10" hidden="1">[88]Comparison!$E$128</definedName>
    <definedName name="FDP_538_1_aSrv" localSheetId="11" hidden="1">[88]Comparison!$E$128</definedName>
    <definedName name="FDP_538_1_aSrv" localSheetId="8" hidden="1">[88]Comparison!$E$128</definedName>
    <definedName name="FDP_538_1_aSrv" hidden="1">#REF!</definedName>
    <definedName name="FDP_539_1_aSrv" localSheetId="9" hidden="1">[88]Comparison!$E$127</definedName>
    <definedName name="FDP_539_1_aSrv" localSheetId="15" hidden="1">[88]Comparison!$E$127</definedName>
    <definedName name="FDP_539_1_aSrv" localSheetId="10" hidden="1">[88]Comparison!$E$127</definedName>
    <definedName name="FDP_539_1_aSrv" localSheetId="11" hidden="1">[88]Comparison!$E$127</definedName>
    <definedName name="FDP_539_1_aSrv" localSheetId="8" hidden="1">[88]Comparison!$E$127</definedName>
    <definedName name="FDP_539_1_aSrv" hidden="1">#REF!</definedName>
    <definedName name="FDP_54_1_aUrv" localSheetId="9" hidden="1">[88]Comparison!$E$43</definedName>
    <definedName name="FDP_54_1_aUrv" localSheetId="15" hidden="1">[88]Comparison!$E$43</definedName>
    <definedName name="FDP_54_1_aUrv" localSheetId="10" hidden="1">[88]Comparison!$E$43</definedName>
    <definedName name="FDP_54_1_aUrv" localSheetId="11" hidden="1">[88]Comparison!$E$43</definedName>
    <definedName name="FDP_54_1_aUrv" localSheetId="8" hidden="1">[88]Comparison!$E$43</definedName>
    <definedName name="FDP_54_1_aUrv" hidden="1">#REF!</definedName>
    <definedName name="FDP_540_1_aSrv" localSheetId="9" hidden="1">[88]Comparison!$E$129</definedName>
    <definedName name="FDP_540_1_aSrv" localSheetId="15" hidden="1">[88]Comparison!$E$129</definedName>
    <definedName name="FDP_540_1_aSrv" localSheetId="10" hidden="1">[88]Comparison!$E$129</definedName>
    <definedName name="FDP_540_1_aSrv" localSheetId="11" hidden="1">[88]Comparison!$E$129</definedName>
    <definedName name="FDP_540_1_aSrv" localSheetId="8" hidden="1">[88]Comparison!$E$129</definedName>
    <definedName name="FDP_540_1_aSrv" hidden="1">#REF!</definedName>
    <definedName name="FDP_541_1_aSrv" localSheetId="9" hidden="1">[88]Comparison!$E$130</definedName>
    <definedName name="FDP_541_1_aSrv" localSheetId="15" hidden="1">[88]Comparison!$E$130</definedName>
    <definedName name="FDP_541_1_aSrv" localSheetId="10" hidden="1">[88]Comparison!$E$130</definedName>
    <definedName name="FDP_541_1_aSrv" localSheetId="11" hidden="1">[88]Comparison!$E$130</definedName>
    <definedName name="FDP_541_1_aSrv" localSheetId="8" hidden="1">[88]Comparison!$E$130</definedName>
    <definedName name="FDP_541_1_aSrv" hidden="1">#REF!</definedName>
    <definedName name="FDP_542_1_aSrv" localSheetId="9" hidden="1">[88]Comparison!$E$132</definedName>
    <definedName name="FDP_542_1_aSrv" localSheetId="15" hidden="1">[88]Comparison!$E$132</definedName>
    <definedName name="FDP_542_1_aSrv" localSheetId="10" hidden="1">[88]Comparison!$E$132</definedName>
    <definedName name="FDP_542_1_aSrv" localSheetId="11" hidden="1">[88]Comparison!$E$132</definedName>
    <definedName name="FDP_542_1_aSrv" localSheetId="8" hidden="1">[88]Comparison!$E$132</definedName>
    <definedName name="FDP_542_1_aSrv" hidden="1">#REF!</definedName>
    <definedName name="FDP_543_1_aSrv" localSheetId="9" hidden="1">[88]Comparison!$E$133</definedName>
    <definedName name="FDP_543_1_aSrv" localSheetId="15" hidden="1">[88]Comparison!$E$133</definedName>
    <definedName name="FDP_543_1_aSrv" localSheetId="10" hidden="1">[88]Comparison!$E$133</definedName>
    <definedName name="FDP_543_1_aSrv" localSheetId="11" hidden="1">[88]Comparison!$E$133</definedName>
    <definedName name="FDP_543_1_aSrv" localSheetId="8" hidden="1">[88]Comparison!$E$133</definedName>
    <definedName name="FDP_543_1_aSrv" hidden="1">#REF!</definedName>
    <definedName name="FDP_544_1_aSrv" localSheetId="9" hidden="1">[88]Comparison!$E$134</definedName>
    <definedName name="FDP_544_1_aSrv" localSheetId="15" hidden="1">[88]Comparison!$E$134</definedName>
    <definedName name="FDP_544_1_aSrv" localSheetId="10" hidden="1">[88]Comparison!$E$134</definedName>
    <definedName name="FDP_544_1_aSrv" localSheetId="11" hidden="1">[88]Comparison!$E$134</definedName>
    <definedName name="FDP_544_1_aSrv" localSheetId="8" hidden="1">[88]Comparison!$E$134</definedName>
    <definedName name="FDP_544_1_aSrv" hidden="1">#REF!</definedName>
    <definedName name="FDP_545_1_aSrv" localSheetId="9" hidden="1">[88]Comparison!$E$140</definedName>
    <definedName name="FDP_545_1_aSrv" localSheetId="15" hidden="1">[88]Comparison!$E$140</definedName>
    <definedName name="FDP_545_1_aSrv" localSheetId="10" hidden="1">[88]Comparison!$E$140</definedName>
    <definedName name="FDP_545_1_aSrv" localSheetId="11" hidden="1">[88]Comparison!$E$140</definedName>
    <definedName name="FDP_545_1_aSrv" localSheetId="8" hidden="1">[88]Comparison!$E$140</definedName>
    <definedName name="FDP_545_1_aSrv" hidden="1">#REF!</definedName>
    <definedName name="FDP_546_1_aSrv" localSheetId="9" hidden="1">[88]Comparison!$E$141</definedName>
    <definedName name="FDP_546_1_aSrv" localSheetId="15" hidden="1">[88]Comparison!$E$141</definedName>
    <definedName name="FDP_546_1_aSrv" localSheetId="10" hidden="1">[88]Comparison!$E$141</definedName>
    <definedName name="FDP_546_1_aSrv" localSheetId="11" hidden="1">[88]Comparison!$E$141</definedName>
    <definedName name="FDP_546_1_aSrv" localSheetId="8" hidden="1">[88]Comparison!$E$141</definedName>
    <definedName name="FDP_546_1_aSrv" hidden="1">#REF!</definedName>
    <definedName name="FDP_547_1_aSrv" localSheetId="9" hidden="1">[88]Comparison!$E$142</definedName>
    <definedName name="FDP_547_1_aSrv" localSheetId="15" hidden="1">[88]Comparison!$E$142</definedName>
    <definedName name="FDP_547_1_aSrv" localSheetId="10" hidden="1">[88]Comparison!$E$142</definedName>
    <definedName name="FDP_547_1_aSrv" localSheetId="11" hidden="1">[88]Comparison!$E$142</definedName>
    <definedName name="FDP_547_1_aSrv" localSheetId="8" hidden="1">[88]Comparison!$E$142</definedName>
    <definedName name="FDP_547_1_aSrv" hidden="1">#REF!</definedName>
    <definedName name="FDP_548_1_aSrv" localSheetId="9" hidden="1">[88]Comparison!$E$143</definedName>
    <definedName name="FDP_548_1_aSrv" localSheetId="15" hidden="1">[88]Comparison!$E$143</definedName>
    <definedName name="FDP_548_1_aSrv" localSheetId="10" hidden="1">[88]Comparison!$E$143</definedName>
    <definedName name="FDP_548_1_aSrv" localSheetId="11" hidden="1">[88]Comparison!$E$143</definedName>
    <definedName name="FDP_548_1_aSrv" localSheetId="8" hidden="1">[88]Comparison!$E$143</definedName>
    <definedName name="FDP_548_1_aSrv" hidden="1">#REF!</definedName>
    <definedName name="FDP_549_1_aUrv" localSheetId="9" hidden="1">[88]Comparison!$O$1</definedName>
    <definedName name="FDP_549_1_aUrv" localSheetId="15" hidden="1">[88]Comparison!$O$1</definedName>
    <definedName name="FDP_549_1_aUrv" localSheetId="10" hidden="1">[88]Comparison!$O$1</definedName>
    <definedName name="FDP_549_1_aUrv" localSheetId="11" hidden="1">[88]Comparison!$O$1</definedName>
    <definedName name="FDP_549_1_aUrv" localSheetId="8" hidden="1">[88]Comparison!$O$1</definedName>
    <definedName name="FDP_549_1_aUrv" hidden="1">#REF!</definedName>
    <definedName name="FDP_55_1_aUrv" localSheetId="9" hidden="1">[88]Comparison!$E$44</definedName>
    <definedName name="FDP_55_1_aUrv" localSheetId="15" hidden="1">[88]Comparison!$E$44</definedName>
    <definedName name="FDP_55_1_aUrv" localSheetId="10" hidden="1">[88]Comparison!$E$44</definedName>
    <definedName name="FDP_55_1_aUrv" localSheetId="11" hidden="1">[88]Comparison!$E$44</definedName>
    <definedName name="FDP_55_1_aUrv" localSheetId="8" hidden="1">[88]Comparison!$E$44</definedName>
    <definedName name="FDP_55_1_aUrv" hidden="1">#REF!</definedName>
    <definedName name="FDP_550_1_aUrv" localSheetId="9" hidden="1">[88]Comparison!$Q$62</definedName>
    <definedName name="FDP_550_1_aUrv" localSheetId="15" hidden="1">[88]Comparison!$Q$62</definedName>
    <definedName name="FDP_550_1_aUrv" localSheetId="10" hidden="1">[88]Comparison!$Q$62</definedName>
    <definedName name="FDP_550_1_aUrv" localSheetId="11" hidden="1">[88]Comparison!$Q$62</definedName>
    <definedName name="FDP_550_1_aUrv" localSheetId="8" hidden="1">[88]Comparison!$Q$62</definedName>
    <definedName name="FDP_550_1_aUrv" hidden="1">#REF!</definedName>
    <definedName name="FDP_551_1_aUrv" localSheetId="9" hidden="1">[88]Comparison!$Q$84</definedName>
    <definedName name="FDP_551_1_aUrv" localSheetId="15" hidden="1">[88]Comparison!$Q$84</definedName>
    <definedName name="FDP_551_1_aUrv" localSheetId="10" hidden="1">[88]Comparison!$Q$84</definedName>
    <definedName name="FDP_551_1_aUrv" localSheetId="11" hidden="1">[88]Comparison!$Q$84</definedName>
    <definedName name="FDP_551_1_aUrv" localSheetId="8" hidden="1">[88]Comparison!$Q$84</definedName>
    <definedName name="FDP_551_1_aUrv" hidden="1">#REF!</definedName>
    <definedName name="FDP_552_1_aUrv" localSheetId="9" hidden="1">[88]Comparison!$Q$1</definedName>
    <definedName name="FDP_552_1_aUrv" localSheetId="15" hidden="1">[88]Comparison!$Q$1</definedName>
    <definedName name="FDP_552_1_aUrv" localSheetId="10" hidden="1">[88]Comparison!$Q$1</definedName>
    <definedName name="FDP_552_1_aUrv" localSheetId="11" hidden="1">[88]Comparison!$Q$1</definedName>
    <definedName name="FDP_552_1_aUrv" localSheetId="8" hidden="1">[88]Comparison!$Q$1</definedName>
    <definedName name="FDP_552_1_aUrv" hidden="1">#REF!</definedName>
    <definedName name="FDP_553_1_aUrv" localSheetId="9" hidden="1">[88]Comparison!$S$1</definedName>
    <definedName name="FDP_553_1_aUrv" localSheetId="15" hidden="1">[88]Comparison!$S$1</definedName>
    <definedName name="FDP_553_1_aUrv" localSheetId="10" hidden="1">[88]Comparison!$S$1</definedName>
    <definedName name="FDP_553_1_aUrv" localSheetId="11" hidden="1">[88]Comparison!$S$1</definedName>
    <definedName name="FDP_553_1_aUrv" localSheetId="8" hidden="1">[88]Comparison!$S$1</definedName>
    <definedName name="FDP_553_1_aUrv" hidden="1">#REF!</definedName>
    <definedName name="FDP_554_1_aUrv" localSheetId="9" hidden="1">[88]Comparison!$E$249</definedName>
    <definedName name="FDP_554_1_aUrv" localSheetId="15" hidden="1">[88]Comparison!$E$249</definedName>
    <definedName name="FDP_554_1_aUrv" localSheetId="10" hidden="1">[88]Comparison!$E$249</definedName>
    <definedName name="FDP_554_1_aUrv" localSheetId="11" hidden="1">[88]Comparison!$E$249</definedName>
    <definedName name="FDP_554_1_aUrv" localSheetId="8" hidden="1">[88]Comparison!$E$249</definedName>
    <definedName name="FDP_554_1_aUrv" hidden="1">#REF!</definedName>
    <definedName name="FDP_555_1_aUrv" localSheetId="9" hidden="1">[88]Comparison!#REF!</definedName>
    <definedName name="FDP_555_1_aUrv" localSheetId="15" hidden="1">[88]Comparison!#REF!</definedName>
    <definedName name="FDP_555_1_aUrv" localSheetId="10" hidden="1">[88]Comparison!#REF!</definedName>
    <definedName name="FDP_555_1_aUrv" localSheetId="16" hidden="1">#REF!</definedName>
    <definedName name="FDP_555_1_aUrv" localSheetId="7" hidden="1">#REF!</definedName>
    <definedName name="FDP_555_1_aUrv" localSheetId="6" hidden="1">#REF!</definedName>
    <definedName name="FDP_555_1_aUrv" localSheetId="11" hidden="1">[88]Comparison!#REF!</definedName>
    <definedName name="FDP_555_1_aUrv" localSheetId="8" hidden="1">[88]Comparison!#REF!</definedName>
    <definedName name="FDP_555_1_aUrv" hidden="1">#REF!</definedName>
    <definedName name="FDP_556_1_aUrv" localSheetId="9" hidden="1">[88]Comparison!#REF!</definedName>
    <definedName name="FDP_556_1_aUrv" localSheetId="15" hidden="1">[88]Comparison!#REF!</definedName>
    <definedName name="FDP_556_1_aUrv" localSheetId="10" hidden="1">[88]Comparison!#REF!</definedName>
    <definedName name="FDP_556_1_aUrv" localSheetId="7" hidden="1">#REF!</definedName>
    <definedName name="FDP_556_1_aUrv" localSheetId="6" hidden="1">#REF!</definedName>
    <definedName name="FDP_556_1_aUrv" localSheetId="11" hidden="1">[88]Comparison!#REF!</definedName>
    <definedName name="FDP_556_1_aUrv" localSheetId="8" hidden="1">[88]Comparison!#REF!</definedName>
    <definedName name="FDP_556_1_aUrv" hidden="1">#REF!</definedName>
    <definedName name="FDP_557_1_aSrv" localSheetId="9" hidden="1">[88]Comparison!#REF!</definedName>
    <definedName name="FDP_557_1_aSrv" localSheetId="15" hidden="1">[88]Comparison!#REF!</definedName>
    <definedName name="FDP_557_1_aSrv" localSheetId="10" hidden="1">[88]Comparison!#REF!</definedName>
    <definedName name="FDP_557_1_aSrv" localSheetId="7" hidden="1">#REF!</definedName>
    <definedName name="FDP_557_1_aSrv" localSheetId="6" hidden="1">#REF!</definedName>
    <definedName name="FDP_557_1_aSrv" localSheetId="11" hidden="1">[88]Comparison!#REF!</definedName>
    <definedName name="FDP_557_1_aSrv" localSheetId="8" hidden="1">[88]Comparison!#REF!</definedName>
    <definedName name="FDP_557_1_aSrv" hidden="1">#REF!</definedName>
    <definedName name="FDP_558_1_aSrv" localSheetId="9" hidden="1">[88]Comparison!#REF!</definedName>
    <definedName name="FDP_558_1_aSrv" localSheetId="15" hidden="1">[88]Comparison!#REF!</definedName>
    <definedName name="FDP_558_1_aSrv" localSheetId="10" hidden="1">[88]Comparison!#REF!</definedName>
    <definedName name="FDP_558_1_aSrv" localSheetId="7" hidden="1">#REF!</definedName>
    <definedName name="FDP_558_1_aSrv" localSheetId="6" hidden="1">#REF!</definedName>
    <definedName name="FDP_558_1_aSrv" localSheetId="11" hidden="1">[88]Comparison!#REF!</definedName>
    <definedName name="FDP_558_1_aSrv" localSheetId="8" hidden="1">[88]Comparison!#REF!</definedName>
    <definedName name="FDP_558_1_aSrv" hidden="1">#REF!</definedName>
    <definedName name="FDP_559_1_aSrv" localSheetId="9" hidden="1">[88]Comparison!#REF!</definedName>
    <definedName name="FDP_559_1_aSrv" localSheetId="15" hidden="1">[88]Comparison!#REF!</definedName>
    <definedName name="FDP_559_1_aSrv" localSheetId="10" hidden="1">[88]Comparison!#REF!</definedName>
    <definedName name="FDP_559_1_aSrv" localSheetId="11" hidden="1">[88]Comparison!#REF!</definedName>
    <definedName name="FDP_559_1_aSrv" localSheetId="8" hidden="1">[88]Comparison!#REF!</definedName>
    <definedName name="FDP_559_1_aSrv" hidden="1">#REF!</definedName>
    <definedName name="FDP_56_1_aUrv" localSheetId="9" hidden="1">[88]Comparison!$E$45</definedName>
    <definedName name="FDP_56_1_aUrv" localSheetId="15" hidden="1">[88]Comparison!$E$45</definedName>
    <definedName name="FDP_56_1_aUrv" localSheetId="10" hidden="1">[88]Comparison!$E$45</definedName>
    <definedName name="FDP_56_1_aUrv" localSheetId="11" hidden="1">[88]Comparison!$E$45</definedName>
    <definedName name="FDP_56_1_aUrv" localSheetId="8" hidden="1">[88]Comparison!$E$45</definedName>
    <definedName name="FDP_56_1_aUrv" hidden="1">#REF!</definedName>
    <definedName name="FDP_560_1_aSrv" localSheetId="9" hidden="1">[88]Comparison!#REF!</definedName>
    <definedName name="FDP_560_1_aSrv" localSheetId="15" hidden="1">[88]Comparison!#REF!</definedName>
    <definedName name="FDP_560_1_aSrv" localSheetId="10" hidden="1">[88]Comparison!#REF!</definedName>
    <definedName name="FDP_560_1_aSrv" localSheetId="16" hidden="1">#REF!</definedName>
    <definedName name="FDP_560_1_aSrv" localSheetId="7" hidden="1">#REF!</definedName>
    <definedName name="FDP_560_1_aSrv" localSheetId="6" hidden="1">#REF!</definedName>
    <definedName name="FDP_560_1_aSrv" localSheetId="11" hidden="1">[88]Comparison!#REF!</definedName>
    <definedName name="FDP_560_1_aSrv" localSheetId="8" hidden="1">[88]Comparison!#REF!</definedName>
    <definedName name="FDP_560_1_aSrv" hidden="1">#REF!</definedName>
    <definedName name="FDP_561_1_aSrv" localSheetId="9" hidden="1">[88]Comparison!#REF!</definedName>
    <definedName name="FDP_561_1_aSrv" localSheetId="15" hidden="1">[88]Comparison!#REF!</definedName>
    <definedName name="FDP_561_1_aSrv" localSheetId="10" hidden="1">[88]Comparison!#REF!</definedName>
    <definedName name="FDP_561_1_aSrv" localSheetId="7" hidden="1">#REF!</definedName>
    <definedName name="FDP_561_1_aSrv" localSheetId="6" hidden="1">#REF!</definedName>
    <definedName name="FDP_561_1_aSrv" localSheetId="11" hidden="1">[88]Comparison!#REF!</definedName>
    <definedName name="FDP_561_1_aSrv" localSheetId="8" hidden="1">[88]Comparison!#REF!</definedName>
    <definedName name="FDP_561_1_aSrv" hidden="1">#REF!</definedName>
    <definedName name="FDP_562_1_aSrv" localSheetId="9" hidden="1">[88]Comparison!#REF!</definedName>
    <definedName name="FDP_562_1_aSrv" localSheetId="15" hidden="1">[88]Comparison!#REF!</definedName>
    <definedName name="FDP_562_1_aSrv" localSheetId="10" hidden="1">[88]Comparison!#REF!</definedName>
    <definedName name="FDP_562_1_aSrv" localSheetId="7" hidden="1">#REF!</definedName>
    <definedName name="FDP_562_1_aSrv" localSheetId="6" hidden="1">#REF!</definedName>
    <definedName name="FDP_562_1_aSrv" localSheetId="11" hidden="1">[88]Comparison!#REF!</definedName>
    <definedName name="FDP_562_1_aSrv" localSheetId="8" hidden="1">[88]Comparison!#REF!</definedName>
    <definedName name="FDP_562_1_aSrv" hidden="1">#REF!</definedName>
    <definedName name="FDP_563_1_aSrv" localSheetId="9" hidden="1">[88]Comparison!#REF!</definedName>
    <definedName name="FDP_563_1_aSrv" localSheetId="15" hidden="1">[88]Comparison!#REF!</definedName>
    <definedName name="FDP_563_1_aSrv" localSheetId="10" hidden="1">[88]Comparison!#REF!</definedName>
    <definedName name="FDP_563_1_aSrv" localSheetId="7" hidden="1">#REF!</definedName>
    <definedName name="FDP_563_1_aSrv" localSheetId="6" hidden="1">#REF!</definedName>
    <definedName name="FDP_563_1_aSrv" localSheetId="11" hidden="1">[88]Comparison!#REF!</definedName>
    <definedName name="FDP_563_1_aSrv" localSheetId="8" hidden="1">[88]Comparison!#REF!</definedName>
    <definedName name="FDP_563_1_aSrv" hidden="1">#REF!</definedName>
    <definedName name="FDP_564_1_aSrv" localSheetId="9" hidden="1">[88]Comparison!#REF!</definedName>
    <definedName name="FDP_564_1_aSrv" localSheetId="15" hidden="1">[88]Comparison!#REF!</definedName>
    <definedName name="FDP_564_1_aSrv" localSheetId="10" hidden="1">[88]Comparison!#REF!</definedName>
    <definedName name="FDP_564_1_aSrv" localSheetId="11" hidden="1">[88]Comparison!#REF!</definedName>
    <definedName name="FDP_564_1_aSrv" localSheetId="8" hidden="1">[88]Comparison!#REF!</definedName>
    <definedName name="FDP_564_1_aSrv" hidden="1">#REF!</definedName>
    <definedName name="FDP_565_1_aSrv" localSheetId="9" hidden="1">[88]Comparison!#REF!</definedName>
    <definedName name="FDP_565_1_aSrv" localSheetId="15" hidden="1">[88]Comparison!#REF!</definedName>
    <definedName name="FDP_565_1_aSrv" localSheetId="10" hidden="1">[88]Comparison!#REF!</definedName>
    <definedName name="FDP_565_1_aSrv" localSheetId="11" hidden="1">[88]Comparison!#REF!</definedName>
    <definedName name="FDP_565_1_aSrv" localSheetId="8" hidden="1">[88]Comparison!#REF!</definedName>
    <definedName name="FDP_565_1_aSrv" hidden="1">#REF!</definedName>
    <definedName name="FDP_566_1_aSrv" localSheetId="9" hidden="1">[88]Comparison!#REF!</definedName>
    <definedName name="FDP_566_1_aSrv" localSheetId="15" hidden="1">[88]Comparison!#REF!</definedName>
    <definedName name="FDP_566_1_aSrv" localSheetId="10" hidden="1">[88]Comparison!#REF!</definedName>
    <definedName name="FDP_566_1_aSrv" localSheetId="11" hidden="1">[88]Comparison!#REF!</definedName>
    <definedName name="FDP_566_1_aSrv" localSheetId="8" hidden="1">[88]Comparison!#REF!</definedName>
    <definedName name="FDP_566_1_aSrv" hidden="1">#REF!</definedName>
    <definedName name="FDP_567_1_aSrv" localSheetId="9" hidden="1">[88]Comparison!#REF!</definedName>
    <definedName name="FDP_567_1_aSrv" localSheetId="15" hidden="1">[88]Comparison!#REF!</definedName>
    <definedName name="FDP_567_1_aSrv" localSheetId="10" hidden="1">[88]Comparison!#REF!</definedName>
    <definedName name="FDP_567_1_aSrv" localSheetId="11" hidden="1">[88]Comparison!#REF!</definedName>
    <definedName name="FDP_567_1_aSrv" localSheetId="8" hidden="1">[88]Comparison!#REF!</definedName>
    <definedName name="FDP_567_1_aSrv" hidden="1">#REF!</definedName>
    <definedName name="FDP_568_1_aSrv" localSheetId="9" hidden="1">[88]Comparison!#REF!</definedName>
    <definedName name="FDP_568_1_aSrv" localSheetId="15" hidden="1">[88]Comparison!#REF!</definedName>
    <definedName name="FDP_568_1_aSrv" localSheetId="10" hidden="1">[88]Comparison!#REF!</definedName>
    <definedName name="FDP_568_1_aSrv" localSheetId="11" hidden="1">[88]Comparison!#REF!</definedName>
    <definedName name="FDP_568_1_aSrv" localSheetId="8" hidden="1">[88]Comparison!#REF!</definedName>
    <definedName name="FDP_568_1_aSrv" hidden="1">#REF!</definedName>
    <definedName name="FDP_569_1_aSrv" localSheetId="9" hidden="1">[88]Comparison!#REF!</definedName>
    <definedName name="FDP_569_1_aSrv" localSheetId="15" hidden="1">[88]Comparison!#REF!</definedName>
    <definedName name="FDP_569_1_aSrv" localSheetId="10" hidden="1">[88]Comparison!#REF!</definedName>
    <definedName name="FDP_569_1_aSrv" localSheetId="11" hidden="1">[88]Comparison!#REF!</definedName>
    <definedName name="FDP_569_1_aSrv" localSheetId="8" hidden="1">[88]Comparison!#REF!</definedName>
    <definedName name="FDP_569_1_aSrv" hidden="1">#REF!</definedName>
    <definedName name="FDP_57_1_aSrv" localSheetId="9" hidden="1">[88]Comparison!$E$46</definedName>
    <definedName name="FDP_57_1_aSrv" localSheetId="15" hidden="1">[88]Comparison!$E$46</definedName>
    <definedName name="FDP_57_1_aSrv" localSheetId="10" hidden="1">[88]Comparison!$E$46</definedName>
    <definedName name="FDP_57_1_aSrv" localSheetId="11" hidden="1">[88]Comparison!$E$46</definedName>
    <definedName name="FDP_57_1_aSrv" localSheetId="8" hidden="1">[88]Comparison!$E$46</definedName>
    <definedName name="FDP_57_1_aSrv" hidden="1">#REF!</definedName>
    <definedName name="FDP_570_1_aSrv" localSheetId="9" hidden="1">[88]Comparison!#REF!</definedName>
    <definedName name="FDP_570_1_aSrv" localSheetId="15" hidden="1">[88]Comparison!#REF!</definedName>
    <definedName name="FDP_570_1_aSrv" localSheetId="10" hidden="1">[88]Comparison!#REF!</definedName>
    <definedName name="FDP_570_1_aSrv" localSheetId="16" hidden="1">#REF!</definedName>
    <definedName name="FDP_570_1_aSrv" localSheetId="7" hidden="1">#REF!</definedName>
    <definedName name="FDP_570_1_aSrv" localSheetId="6" hidden="1">#REF!</definedName>
    <definedName name="FDP_570_1_aSrv" localSheetId="11" hidden="1">[88]Comparison!#REF!</definedName>
    <definedName name="FDP_570_1_aSrv" localSheetId="8" hidden="1">[88]Comparison!#REF!</definedName>
    <definedName name="FDP_570_1_aSrv" hidden="1">#REF!</definedName>
    <definedName name="FDP_571_1_aSrv" localSheetId="9" hidden="1">[88]Comparison!#REF!</definedName>
    <definedName name="FDP_571_1_aSrv" localSheetId="15" hidden="1">[88]Comparison!#REF!</definedName>
    <definedName name="FDP_571_1_aSrv" localSheetId="10" hidden="1">[88]Comparison!#REF!</definedName>
    <definedName name="FDP_571_1_aSrv" localSheetId="7" hidden="1">#REF!</definedName>
    <definedName name="FDP_571_1_aSrv" localSheetId="6" hidden="1">#REF!</definedName>
    <definedName name="FDP_571_1_aSrv" localSheetId="11" hidden="1">[88]Comparison!#REF!</definedName>
    <definedName name="FDP_571_1_aSrv" localSheetId="8" hidden="1">[88]Comparison!#REF!</definedName>
    <definedName name="FDP_571_1_aSrv" hidden="1">#REF!</definedName>
    <definedName name="FDP_572_1_aSrv" localSheetId="9" hidden="1">[88]Comparison!#REF!</definedName>
    <definedName name="FDP_572_1_aSrv" localSheetId="15" hidden="1">[88]Comparison!#REF!</definedName>
    <definedName name="FDP_572_1_aSrv" localSheetId="10" hidden="1">[88]Comparison!#REF!</definedName>
    <definedName name="FDP_572_1_aSrv" localSheetId="7" hidden="1">#REF!</definedName>
    <definedName name="FDP_572_1_aSrv" localSheetId="6" hidden="1">#REF!</definedName>
    <definedName name="FDP_572_1_aSrv" localSheetId="11" hidden="1">[88]Comparison!#REF!</definedName>
    <definedName name="FDP_572_1_aSrv" localSheetId="8" hidden="1">[88]Comparison!#REF!</definedName>
    <definedName name="FDP_572_1_aSrv" hidden="1">#REF!</definedName>
    <definedName name="FDP_573_1_aSrv" localSheetId="9" hidden="1">[88]Comparison!#REF!</definedName>
    <definedName name="FDP_573_1_aSrv" localSheetId="15" hidden="1">[88]Comparison!#REF!</definedName>
    <definedName name="FDP_573_1_aSrv" localSheetId="10" hidden="1">[88]Comparison!#REF!</definedName>
    <definedName name="FDP_573_1_aSrv" localSheetId="7" hidden="1">#REF!</definedName>
    <definedName name="FDP_573_1_aSrv" localSheetId="6" hidden="1">#REF!</definedName>
    <definedName name="FDP_573_1_aSrv" localSheetId="11" hidden="1">[88]Comparison!#REF!</definedName>
    <definedName name="FDP_573_1_aSrv" localSheetId="8" hidden="1">[88]Comparison!#REF!</definedName>
    <definedName name="FDP_573_1_aSrv" hidden="1">#REF!</definedName>
    <definedName name="FDP_574_1_aSrv" localSheetId="9" hidden="1">[88]Comparison!#REF!</definedName>
    <definedName name="FDP_574_1_aSrv" localSheetId="15" hidden="1">[88]Comparison!#REF!</definedName>
    <definedName name="FDP_574_1_aSrv" localSheetId="10" hidden="1">[88]Comparison!#REF!</definedName>
    <definedName name="FDP_574_1_aSrv" localSheetId="11" hidden="1">[88]Comparison!#REF!</definedName>
    <definedName name="FDP_574_1_aSrv" localSheetId="8" hidden="1">[88]Comparison!#REF!</definedName>
    <definedName name="FDP_574_1_aSrv" hidden="1">#REF!</definedName>
    <definedName name="FDP_575_1_aSrv" localSheetId="9" hidden="1">[88]Comparison!#REF!</definedName>
    <definedName name="FDP_575_1_aSrv" localSheetId="15" hidden="1">[88]Comparison!#REF!</definedName>
    <definedName name="FDP_575_1_aSrv" localSheetId="10" hidden="1">[88]Comparison!#REF!</definedName>
    <definedName name="FDP_575_1_aSrv" localSheetId="11" hidden="1">[88]Comparison!#REF!</definedName>
    <definedName name="FDP_575_1_aSrv" localSheetId="8" hidden="1">[88]Comparison!#REF!</definedName>
    <definedName name="FDP_575_1_aSrv" hidden="1">#REF!</definedName>
    <definedName name="FDP_576_1_aSrv" localSheetId="9" hidden="1">[88]Comparison!#REF!</definedName>
    <definedName name="FDP_576_1_aSrv" localSheetId="15" hidden="1">[88]Comparison!#REF!</definedName>
    <definedName name="FDP_576_1_aSrv" localSheetId="10" hidden="1">[88]Comparison!#REF!</definedName>
    <definedName name="FDP_576_1_aSrv" localSheetId="11" hidden="1">[88]Comparison!#REF!</definedName>
    <definedName name="FDP_576_1_aSrv" localSheetId="8" hidden="1">[88]Comparison!#REF!</definedName>
    <definedName name="FDP_576_1_aSrv" hidden="1">#REF!</definedName>
    <definedName name="FDP_577_1_aSrv" localSheetId="9" hidden="1">[88]Comparison!#REF!</definedName>
    <definedName name="FDP_577_1_aSrv" localSheetId="15" hidden="1">[88]Comparison!#REF!</definedName>
    <definedName name="FDP_577_1_aSrv" localSheetId="10" hidden="1">[88]Comparison!#REF!</definedName>
    <definedName name="FDP_577_1_aSrv" localSheetId="11" hidden="1">[88]Comparison!#REF!</definedName>
    <definedName name="FDP_577_1_aSrv" localSheetId="8" hidden="1">[88]Comparison!#REF!</definedName>
    <definedName name="FDP_577_1_aSrv" hidden="1">#REF!</definedName>
    <definedName name="FDP_578_1_aSrv" localSheetId="9" hidden="1">[88]Comparison!#REF!</definedName>
    <definedName name="FDP_578_1_aSrv" localSheetId="15" hidden="1">[88]Comparison!#REF!</definedName>
    <definedName name="FDP_578_1_aSrv" localSheetId="10" hidden="1">[88]Comparison!#REF!</definedName>
    <definedName name="FDP_578_1_aSrv" localSheetId="11" hidden="1">[88]Comparison!#REF!</definedName>
    <definedName name="FDP_578_1_aSrv" localSheetId="8" hidden="1">[88]Comparison!#REF!</definedName>
    <definedName name="FDP_578_1_aSrv" hidden="1">#REF!</definedName>
    <definedName name="FDP_579_1_aSrv" localSheetId="9" hidden="1">[88]Comparison!#REF!</definedName>
    <definedName name="FDP_579_1_aSrv" localSheetId="15" hidden="1">[88]Comparison!#REF!</definedName>
    <definedName name="FDP_579_1_aSrv" localSheetId="10" hidden="1">[88]Comparison!#REF!</definedName>
    <definedName name="FDP_579_1_aSrv" localSheetId="11" hidden="1">[88]Comparison!#REF!</definedName>
    <definedName name="FDP_579_1_aSrv" localSheetId="8" hidden="1">[88]Comparison!#REF!</definedName>
    <definedName name="FDP_579_1_aSrv" hidden="1">#REF!</definedName>
    <definedName name="FDP_58_1_aUrv" localSheetId="9" hidden="1">[88]Comparison!$E$47</definedName>
    <definedName name="FDP_58_1_aUrv" localSheetId="15" hidden="1">[88]Comparison!$E$47</definedName>
    <definedName name="FDP_58_1_aUrv" localSheetId="10" hidden="1">[88]Comparison!$E$47</definedName>
    <definedName name="FDP_58_1_aUrv" localSheetId="11" hidden="1">[88]Comparison!$E$47</definedName>
    <definedName name="FDP_58_1_aUrv" localSheetId="8" hidden="1">[88]Comparison!$E$47</definedName>
    <definedName name="FDP_58_1_aUrv" hidden="1">#REF!</definedName>
    <definedName name="FDP_580_1_aSrv" localSheetId="9" hidden="1">[88]Comparison!#REF!</definedName>
    <definedName name="FDP_580_1_aSrv" localSheetId="15" hidden="1">[88]Comparison!#REF!</definedName>
    <definedName name="FDP_580_1_aSrv" localSheetId="10" hidden="1">[88]Comparison!#REF!</definedName>
    <definedName name="FDP_580_1_aSrv" localSheetId="16" hidden="1">#REF!</definedName>
    <definedName name="FDP_580_1_aSrv" localSheetId="7" hidden="1">#REF!</definedName>
    <definedName name="FDP_580_1_aSrv" localSheetId="6" hidden="1">#REF!</definedName>
    <definedName name="FDP_580_1_aSrv" localSheetId="11" hidden="1">[88]Comparison!#REF!</definedName>
    <definedName name="FDP_580_1_aSrv" localSheetId="8" hidden="1">[88]Comparison!#REF!</definedName>
    <definedName name="FDP_580_1_aSrv" hidden="1">#REF!</definedName>
    <definedName name="FDP_581_1_aSrv" localSheetId="9" hidden="1">[88]Comparison!#REF!</definedName>
    <definedName name="FDP_581_1_aSrv" localSheetId="15" hidden="1">[88]Comparison!#REF!</definedName>
    <definedName name="FDP_581_1_aSrv" localSheetId="10" hidden="1">[88]Comparison!#REF!</definedName>
    <definedName name="FDP_581_1_aSrv" localSheetId="7" hidden="1">#REF!</definedName>
    <definedName name="FDP_581_1_aSrv" localSheetId="6" hidden="1">#REF!</definedName>
    <definedName name="FDP_581_1_aSrv" localSheetId="11" hidden="1">[88]Comparison!#REF!</definedName>
    <definedName name="FDP_581_1_aSrv" localSheetId="8" hidden="1">[88]Comparison!#REF!</definedName>
    <definedName name="FDP_581_1_aSrv" hidden="1">#REF!</definedName>
    <definedName name="FDP_582_1_aSrv" localSheetId="9" hidden="1">[88]Comparison!#REF!</definedName>
    <definedName name="FDP_582_1_aSrv" localSheetId="15" hidden="1">[88]Comparison!#REF!</definedName>
    <definedName name="FDP_582_1_aSrv" localSheetId="10" hidden="1">[88]Comparison!#REF!</definedName>
    <definedName name="FDP_582_1_aSrv" localSheetId="7" hidden="1">#REF!</definedName>
    <definedName name="FDP_582_1_aSrv" localSheetId="6" hidden="1">#REF!</definedName>
    <definedName name="FDP_582_1_aSrv" localSheetId="11" hidden="1">[88]Comparison!#REF!</definedName>
    <definedName name="FDP_582_1_aSrv" localSheetId="8" hidden="1">[88]Comparison!#REF!</definedName>
    <definedName name="FDP_582_1_aSrv" hidden="1">#REF!</definedName>
    <definedName name="FDP_583_1_aSrv" localSheetId="9" hidden="1">[88]Comparison!#REF!</definedName>
    <definedName name="FDP_583_1_aSrv" localSheetId="15" hidden="1">[88]Comparison!#REF!</definedName>
    <definedName name="FDP_583_1_aSrv" localSheetId="10" hidden="1">[88]Comparison!#REF!</definedName>
    <definedName name="FDP_583_1_aSrv" localSheetId="7" hidden="1">#REF!</definedName>
    <definedName name="FDP_583_1_aSrv" localSheetId="6" hidden="1">#REF!</definedName>
    <definedName name="FDP_583_1_aSrv" localSheetId="11" hidden="1">[88]Comparison!#REF!</definedName>
    <definedName name="FDP_583_1_aSrv" localSheetId="8" hidden="1">[88]Comparison!#REF!</definedName>
    <definedName name="FDP_583_1_aSrv" hidden="1">#REF!</definedName>
    <definedName name="FDP_584_1_aSrv" localSheetId="9" hidden="1">[88]Comparison!#REF!</definedName>
    <definedName name="FDP_584_1_aSrv" localSheetId="15" hidden="1">[88]Comparison!#REF!</definedName>
    <definedName name="FDP_584_1_aSrv" localSheetId="10" hidden="1">[88]Comparison!#REF!</definedName>
    <definedName name="FDP_584_1_aSrv" localSheetId="11" hidden="1">[88]Comparison!#REF!</definedName>
    <definedName name="FDP_584_1_aSrv" localSheetId="8" hidden="1">[88]Comparison!#REF!</definedName>
    <definedName name="FDP_584_1_aSrv" hidden="1">#REF!</definedName>
    <definedName name="FDP_585_1_aUrv" localSheetId="9" hidden="1">[88]Comparison!#REF!</definedName>
    <definedName name="FDP_585_1_aUrv" localSheetId="15" hidden="1">[88]Comparison!#REF!</definedName>
    <definedName name="FDP_585_1_aUrv" localSheetId="10" hidden="1">[88]Comparison!#REF!</definedName>
    <definedName name="FDP_585_1_aUrv" localSheetId="11" hidden="1">[88]Comparison!#REF!</definedName>
    <definedName name="FDP_585_1_aUrv" localSheetId="8" hidden="1">[88]Comparison!#REF!</definedName>
    <definedName name="FDP_585_1_aUrv" hidden="1">#REF!</definedName>
    <definedName name="FDP_586_1_aUrv" localSheetId="9" hidden="1">[88]Comparison!#REF!</definedName>
    <definedName name="FDP_586_1_aUrv" localSheetId="15" hidden="1">[88]Comparison!#REF!</definedName>
    <definedName name="FDP_586_1_aUrv" localSheetId="10" hidden="1">[88]Comparison!#REF!</definedName>
    <definedName name="FDP_586_1_aUrv" localSheetId="11" hidden="1">[88]Comparison!#REF!</definedName>
    <definedName name="FDP_586_1_aUrv" localSheetId="8" hidden="1">[88]Comparison!#REF!</definedName>
    <definedName name="FDP_586_1_aUrv" hidden="1">#REF!</definedName>
    <definedName name="FDP_587_1_aUrv" localSheetId="9" hidden="1">[88]Comparison!#REF!</definedName>
    <definedName name="FDP_587_1_aUrv" localSheetId="15" hidden="1">[88]Comparison!#REF!</definedName>
    <definedName name="FDP_587_1_aUrv" localSheetId="10" hidden="1">[88]Comparison!#REF!</definedName>
    <definedName name="FDP_587_1_aUrv" localSheetId="11" hidden="1">[88]Comparison!#REF!</definedName>
    <definedName name="FDP_587_1_aUrv" localSheetId="8" hidden="1">[88]Comparison!#REF!</definedName>
    <definedName name="FDP_587_1_aUrv" hidden="1">#REF!</definedName>
    <definedName name="FDP_588_1_aUdv" localSheetId="9" hidden="1">[88]Comparison!#REF!</definedName>
    <definedName name="FDP_588_1_aUdv" localSheetId="15" hidden="1">[88]Comparison!#REF!</definedName>
    <definedName name="FDP_588_1_aUdv" localSheetId="10" hidden="1">[88]Comparison!#REF!</definedName>
    <definedName name="FDP_588_1_aUdv" localSheetId="11" hidden="1">[88]Comparison!#REF!</definedName>
    <definedName name="FDP_588_1_aUdv" localSheetId="8" hidden="1">[88]Comparison!#REF!</definedName>
    <definedName name="FDP_588_1_aUdv" hidden="1">#REF!</definedName>
    <definedName name="FDP_589_1_aUdv" localSheetId="9" hidden="1">[88]Comparison!#REF!</definedName>
    <definedName name="FDP_589_1_aUdv" localSheetId="15" hidden="1">[88]Comparison!#REF!</definedName>
    <definedName name="FDP_589_1_aUdv" localSheetId="10" hidden="1">[88]Comparison!#REF!</definedName>
    <definedName name="FDP_589_1_aUdv" localSheetId="11" hidden="1">[88]Comparison!#REF!</definedName>
    <definedName name="FDP_589_1_aUdv" localSheetId="8" hidden="1">[88]Comparison!#REF!</definedName>
    <definedName name="FDP_589_1_aUdv" hidden="1">#REF!</definedName>
    <definedName name="FDP_59_1_aSrv" localSheetId="9" hidden="1">[88]Comparison!$E$48</definedName>
    <definedName name="FDP_59_1_aSrv" localSheetId="15" hidden="1">[88]Comparison!$E$48</definedName>
    <definedName name="FDP_59_1_aSrv" localSheetId="10" hidden="1">[88]Comparison!$E$48</definedName>
    <definedName name="FDP_59_1_aSrv" localSheetId="11" hidden="1">[88]Comparison!$E$48</definedName>
    <definedName name="FDP_59_1_aSrv" localSheetId="8" hidden="1">[88]Comparison!$E$48</definedName>
    <definedName name="FDP_59_1_aSrv" hidden="1">#REF!</definedName>
    <definedName name="FDP_590_1_aUdv" localSheetId="9" hidden="1">[88]Comparison!#REF!</definedName>
    <definedName name="FDP_590_1_aUdv" localSheetId="15" hidden="1">[88]Comparison!#REF!</definedName>
    <definedName name="FDP_590_1_aUdv" localSheetId="10" hidden="1">[88]Comparison!#REF!</definedName>
    <definedName name="FDP_590_1_aUdv" localSheetId="16" hidden="1">#REF!</definedName>
    <definedName name="FDP_590_1_aUdv" localSheetId="7" hidden="1">#REF!</definedName>
    <definedName name="FDP_590_1_aUdv" localSheetId="6" hidden="1">#REF!</definedName>
    <definedName name="FDP_590_1_aUdv" localSheetId="11" hidden="1">[88]Comparison!#REF!</definedName>
    <definedName name="FDP_590_1_aUdv" localSheetId="8" hidden="1">[88]Comparison!#REF!</definedName>
    <definedName name="FDP_590_1_aUdv" hidden="1">#REF!</definedName>
    <definedName name="FDP_591_1_aUdv" localSheetId="9" hidden="1">[88]Comparison!#REF!</definedName>
    <definedName name="FDP_591_1_aUdv" localSheetId="15" hidden="1">[88]Comparison!#REF!</definedName>
    <definedName name="FDP_591_1_aUdv" localSheetId="10" hidden="1">[88]Comparison!#REF!</definedName>
    <definedName name="FDP_591_1_aUdv" localSheetId="7" hidden="1">#REF!</definedName>
    <definedName name="FDP_591_1_aUdv" localSheetId="6" hidden="1">#REF!</definedName>
    <definedName name="FDP_591_1_aUdv" localSheetId="11" hidden="1">[88]Comparison!#REF!</definedName>
    <definedName name="FDP_591_1_aUdv" localSheetId="8" hidden="1">[88]Comparison!#REF!</definedName>
    <definedName name="FDP_591_1_aUdv" hidden="1">#REF!</definedName>
    <definedName name="FDP_592_1_aUdv" localSheetId="9" hidden="1">[88]Comparison!#REF!</definedName>
    <definedName name="FDP_592_1_aUdv" localSheetId="15" hidden="1">[88]Comparison!#REF!</definedName>
    <definedName name="FDP_592_1_aUdv" localSheetId="10" hidden="1">[88]Comparison!#REF!</definedName>
    <definedName name="FDP_592_1_aUdv" localSheetId="7" hidden="1">#REF!</definedName>
    <definedName name="FDP_592_1_aUdv" localSheetId="6" hidden="1">#REF!</definedName>
    <definedName name="FDP_592_1_aUdv" localSheetId="11" hidden="1">[88]Comparison!#REF!</definedName>
    <definedName name="FDP_592_1_aUdv" localSheetId="8" hidden="1">[88]Comparison!#REF!</definedName>
    <definedName name="FDP_592_1_aUdv" hidden="1">#REF!</definedName>
    <definedName name="FDP_593_1_aUdv" localSheetId="9" hidden="1">[88]Comparison!#REF!</definedName>
    <definedName name="FDP_593_1_aUdv" localSheetId="15" hidden="1">[88]Comparison!#REF!</definedName>
    <definedName name="FDP_593_1_aUdv" localSheetId="10" hidden="1">[88]Comparison!#REF!</definedName>
    <definedName name="FDP_593_1_aUdv" localSheetId="7" hidden="1">#REF!</definedName>
    <definedName name="FDP_593_1_aUdv" localSheetId="6" hidden="1">#REF!</definedName>
    <definedName name="FDP_593_1_aUdv" localSheetId="11" hidden="1">[88]Comparison!#REF!</definedName>
    <definedName name="FDP_593_1_aUdv" localSheetId="8" hidden="1">[88]Comparison!#REF!</definedName>
    <definedName name="FDP_593_1_aUdv" hidden="1">#REF!</definedName>
    <definedName name="FDP_594_1_aUdv" localSheetId="9" hidden="1">[88]Comparison!#REF!</definedName>
    <definedName name="FDP_594_1_aUdv" localSheetId="15" hidden="1">[88]Comparison!#REF!</definedName>
    <definedName name="FDP_594_1_aUdv" localSheetId="10" hidden="1">[88]Comparison!#REF!</definedName>
    <definedName name="FDP_594_1_aUdv" localSheetId="11" hidden="1">[88]Comparison!#REF!</definedName>
    <definedName name="FDP_594_1_aUdv" localSheetId="8" hidden="1">[88]Comparison!#REF!</definedName>
    <definedName name="FDP_594_1_aUdv" hidden="1">#REF!</definedName>
    <definedName name="FDP_595_1_aUdv" localSheetId="9" hidden="1">[88]Comparison!#REF!</definedName>
    <definedName name="FDP_595_1_aUdv" localSheetId="15" hidden="1">[88]Comparison!#REF!</definedName>
    <definedName name="FDP_595_1_aUdv" localSheetId="10" hidden="1">[88]Comparison!#REF!</definedName>
    <definedName name="FDP_595_1_aUdv" localSheetId="11" hidden="1">[88]Comparison!#REF!</definedName>
    <definedName name="FDP_595_1_aUdv" localSheetId="8" hidden="1">[88]Comparison!#REF!</definedName>
    <definedName name="FDP_595_1_aUdv" hidden="1">#REF!</definedName>
    <definedName name="FDP_596_1_aUdv" localSheetId="9" hidden="1">[88]Comparison!#REF!</definedName>
    <definedName name="FDP_596_1_aUdv" localSheetId="15" hidden="1">[88]Comparison!#REF!</definedName>
    <definedName name="FDP_596_1_aUdv" localSheetId="10" hidden="1">[88]Comparison!#REF!</definedName>
    <definedName name="FDP_596_1_aUdv" localSheetId="11" hidden="1">[88]Comparison!#REF!</definedName>
    <definedName name="FDP_596_1_aUdv" localSheetId="8" hidden="1">[88]Comparison!#REF!</definedName>
    <definedName name="FDP_596_1_aUdv" hidden="1">#REF!</definedName>
    <definedName name="FDP_597_1_aUdv" localSheetId="9" hidden="1">[88]Comparison!#REF!</definedName>
    <definedName name="FDP_597_1_aUdv" localSheetId="15" hidden="1">[88]Comparison!#REF!</definedName>
    <definedName name="FDP_597_1_aUdv" localSheetId="10" hidden="1">[88]Comparison!#REF!</definedName>
    <definedName name="FDP_597_1_aUdv" localSheetId="11" hidden="1">[88]Comparison!#REF!</definedName>
    <definedName name="FDP_597_1_aUdv" localSheetId="8" hidden="1">[88]Comparison!#REF!</definedName>
    <definedName name="FDP_597_1_aUdv" hidden="1">#REF!</definedName>
    <definedName name="FDP_598_1_aUdv" localSheetId="9" hidden="1">[88]Comparison!#REF!</definedName>
    <definedName name="FDP_598_1_aUdv" localSheetId="15" hidden="1">[88]Comparison!#REF!</definedName>
    <definedName name="FDP_598_1_aUdv" localSheetId="10" hidden="1">[88]Comparison!#REF!</definedName>
    <definedName name="FDP_598_1_aUdv" localSheetId="11" hidden="1">[88]Comparison!#REF!</definedName>
    <definedName name="FDP_598_1_aUdv" localSheetId="8" hidden="1">[88]Comparison!#REF!</definedName>
    <definedName name="FDP_598_1_aUdv" hidden="1">#REF!</definedName>
    <definedName name="FDP_599_1_aUdv" localSheetId="9" hidden="1">[88]Comparison!#REF!</definedName>
    <definedName name="FDP_599_1_aUdv" localSheetId="15" hidden="1">[88]Comparison!#REF!</definedName>
    <definedName name="FDP_599_1_aUdv" localSheetId="10" hidden="1">[88]Comparison!#REF!</definedName>
    <definedName name="FDP_599_1_aUdv" localSheetId="11" hidden="1">[88]Comparison!#REF!</definedName>
    <definedName name="FDP_599_1_aUdv" localSheetId="8" hidden="1">[88]Comparison!#REF!</definedName>
    <definedName name="FDP_599_1_aUdv" hidden="1">#REF!</definedName>
    <definedName name="FDP_6_1_aUrv" localSheetId="9" hidden="1">[88]Comparison!$Y$21</definedName>
    <definedName name="FDP_6_1_aUrv" localSheetId="15" hidden="1">[88]Comparison!$Y$21</definedName>
    <definedName name="FDP_6_1_aUrv" localSheetId="10" hidden="1">[88]Comparison!$Y$21</definedName>
    <definedName name="FDP_6_1_aUrv" localSheetId="11" hidden="1">[88]Comparison!$Y$21</definedName>
    <definedName name="FDP_6_1_aUrv" localSheetId="8" hidden="1">[88]Comparison!$Y$21</definedName>
    <definedName name="FDP_6_1_aUrv" hidden="1">#REF!</definedName>
    <definedName name="FDP_60_1_aUrv" localSheetId="9" hidden="1">[88]Comparison!$E$49</definedName>
    <definedName name="FDP_60_1_aUrv" localSheetId="15" hidden="1">[88]Comparison!$E$49</definedName>
    <definedName name="FDP_60_1_aUrv" localSheetId="10" hidden="1">[88]Comparison!$E$49</definedName>
    <definedName name="FDP_60_1_aUrv" localSheetId="11" hidden="1">[88]Comparison!$E$49</definedName>
    <definedName name="FDP_60_1_aUrv" localSheetId="8" hidden="1">[88]Comparison!$E$49</definedName>
    <definedName name="FDP_60_1_aUrv" hidden="1">#REF!</definedName>
    <definedName name="FDP_600_1_aUdv" localSheetId="9" hidden="1">[88]Comparison!#REF!</definedName>
    <definedName name="FDP_600_1_aUdv" localSheetId="15" hidden="1">[88]Comparison!#REF!</definedName>
    <definedName name="FDP_600_1_aUdv" localSheetId="10" hidden="1">[88]Comparison!#REF!</definedName>
    <definedName name="FDP_600_1_aUdv" localSheetId="16" hidden="1">#REF!</definedName>
    <definedName name="FDP_600_1_aUdv" localSheetId="7" hidden="1">#REF!</definedName>
    <definedName name="FDP_600_1_aUdv" localSheetId="6" hidden="1">#REF!</definedName>
    <definedName name="FDP_600_1_aUdv" localSheetId="11" hidden="1">[88]Comparison!#REF!</definedName>
    <definedName name="FDP_600_1_aUdv" localSheetId="8" hidden="1">[88]Comparison!#REF!</definedName>
    <definedName name="FDP_600_1_aUdv" hidden="1">#REF!</definedName>
    <definedName name="FDP_601_1_aUdv" localSheetId="9" hidden="1">[88]Comparison!#REF!</definedName>
    <definedName name="FDP_601_1_aUdv" localSheetId="15" hidden="1">[88]Comparison!#REF!</definedName>
    <definedName name="FDP_601_1_aUdv" localSheetId="10" hidden="1">[88]Comparison!#REF!</definedName>
    <definedName name="FDP_601_1_aUdv" localSheetId="7" hidden="1">#REF!</definedName>
    <definedName name="FDP_601_1_aUdv" localSheetId="6" hidden="1">#REF!</definedName>
    <definedName name="FDP_601_1_aUdv" localSheetId="11" hidden="1">[88]Comparison!#REF!</definedName>
    <definedName name="FDP_601_1_aUdv" localSheetId="8" hidden="1">[88]Comparison!#REF!</definedName>
    <definedName name="FDP_601_1_aUdv" hidden="1">#REF!</definedName>
    <definedName name="FDP_602_1_aUdv" localSheetId="9" hidden="1">[88]Comparison!#REF!</definedName>
    <definedName name="FDP_602_1_aUdv" localSheetId="15" hidden="1">[88]Comparison!#REF!</definedName>
    <definedName name="FDP_602_1_aUdv" localSheetId="10" hidden="1">[88]Comparison!#REF!</definedName>
    <definedName name="FDP_602_1_aUdv" localSheetId="7" hidden="1">#REF!</definedName>
    <definedName name="FDP_602_1_aUdv" localSheetId="6" hidden="1">#REF!</definedName>
    <definedName name="FDP_602_1_aUdv" localSheetId="11" hidden="1">[88]Comparison!#REF!</definedName>
    <definedName name="FDP_602_1_aUdv" localSheetId="8" hidden="1">[88]Comparison!#REF!</definedName>
    <definedName name="FDP_602_1_aUdv" hidden="1">#REF!</definedName>
    <definedName name="FDP_603_1_aUdv" localSheetId="9" hidden="1">[88]Comparison!#REF!</definedName>
    <definedName name="FDP_603_1_aUdv" localSheetId="15" hidden="1">[88]Comparison!#REF!</definedName>
    <definedName name="FDP_603_1_aUdv" localSheetId="10" hidden="1">[88]Comparison!#REF!</definedName>
    <definedName name="FDP_603_1_aUdv" localSheetId="7" hidden="1">#REF!</definedName>
    <definedName name="FDP_603_1_aUdv" localSheetId="6" hidden="1">#REF!</definedName>
    <definedName name="FDP_603_1_aUdv" localSheetId="11" hidden="1">[88]Comparison!#REF!</definedName>
    <definedName name="FDP_603_1_aUdv" localSheetId="8" hidden="1">[88]Comparison!#REF!</definedName>
    <definedName name="FDP_603_1_aUdv" hidden="1">#REF!</definedName>
    <definedName name="FDP_604_1_aUdv" localSheetId="9" hidden="1">[88]Comparison!#REF!</definedName>
    <definedName name="FDP_604_1_aUdv" localSheetId="15" hidden="1">[88]Comparison!#REF!</definedName>
    <definedName name="FDP_604_1_aUdv" localSheetId="10" hidden="1">[88]Comparison!#REF!</definedName>
    <definedName name="FDP_604_1_aUdv" localSheetId="11" hidden="1">[88]Comparison!#REF!</definedName>
    <definedName name="FDP_604_1_aUdv" localSheetId="8" hidden="1">[88]Comparison!#REF!</definedName>
    <definedName name="FDP_604_1_aUdv" hidden="1">#REF!</definedName>
    <definedName name="FDP_605_1_aUdv" localSheetId="9" hidden="1">[88]Comparison!#REF!</definedName>
    <definedName name="FDP_605_1_aUdv" localSheetId="15" hidden="1">[88]Comparison!#REF!</definedName>
    <definedName name="FDP_605_1_aUdv" localSheetId="10" hidden="1">[88]Comparison!#REF!</definedName>
    <definedName name="FDP_605_1_aUdv" localSheetId="11" hidden="1">[88]Comparison!#REF!</definedName>
    <definedName name="FDP_605_1_aUdv" localSheetId="8" hidden="1">[88]Comparison!#REF!</definedName>
    <definedName name="FDP_605_1_aUdv" hidden="1">#REF!</definedName>
    <definedName name="FDP_606_1_aUdv" localSheetId="9" hidden="1">[88]Comparison!#REF!</definedName>
    <definedName name="FDP_606_1_aUdv" localSheetId="15" hidden="1">[88]Comparison!#REF!</definedName>
    <definedName name="FDP_606_1_aUdv" localSheetId="10" hidden="1">[88]Comparison!#REF!</definedName>
    <definedName name="FDP_606_1_aUdv" localSheetId="11" hidden="1">[88]Comparison!#REF!</definedName>
    <definedName name="FDP_606_1_aUdv" localSheetId="8" hidden="1">[88]Comparison!#REF!</definedName>
    <definedName name="FDP_606_1_aUdv" hidden="1">#REF!</definedName>
    <definedName name="FDP_607_1_aUdv" localSheetId="9" hidden="1">[88]Comparison!#REF!</definedName>
    <definedName name="FDP_607_1_aUdv" localSheetId="15" hidden="1">[88]Comparison!#REF!</definedName>
    <definedName name="FDP_607_1_aUdv" localSheetId="10" hidden="1">[88]Comparison!#REF!</definedName>
    <definedName name="FDP_607_1_aUdv" localSheetId="11" hidden="1">[88]Comparison!#REF!</definedName>
    <definedName name="FDP_607_1_aUdv" localSheetId="8" hidden="1">[88]Comparison!#REF!</definedName>
    <definedName name="FDP_607_1_aUdv" hidden="1">#REF!</definedName>
    <definedName name="FDP_608_1_aUrv" localSheetId="9" hidden="1">[88]Comparison!$Z$10</definedName>
    <definedName name="FDP_608_1_aUrv" localSheetId="15" hidden="1">[88]Comparison!$Z$10</definedName>
    <definedName name="FDP_608_1_aUrv" localSheetId="10" hidden="1">[88]Comparison!$Z$10</definedName>
    <definedName name="FDP_608_1_aUrv" localSheetId="11" hidden="1">[88]Comparison!$Z$10</definedName>
    <definedName name="FDP_608_1_aUrv" localSheetId="8" hidden="1">[88]Comparison!$Z$10</definedName>
    <definedName name="FDP_608_1_aUrv" hidden="1">#REF!</definedName>
    <definedName name="FDP_609_1_aSrv" localSheetId="9" hidden="1">[88]Comparison!$E$48</definedName>
    <definedName name="FDP_609_1_aSrv" localSheetId="15" hidden="1">[88]Comparison!$E$48</definedName>
    <definedName name="FDP_609_1_aSrv" localSheetId="10" hidden="1">[88]Comparison!$E$48</definedName>
    <definedName name="FDP_609_1_aSrv" localSheetId="11" hidden="1">[88]Comparison!$E$48</definedName>
    <definedName name="FDP_609_1_aSrv" localSheetId="8" hidden="1">[88]Comparison!$E$48</definedName>
    <definedName name="FDP_609_1_aSrv" hidden="1">#REF!</definedName>
    <definedName name="FDP_61_1_aUrv" localSheetId="9" hidden="1">[88]Comparison!$E$50</definedName>
    <definedName name="FDP_61_1_aUrv" localSheetId="15" hidden="1">[88]Comparison!$E$50</definedName>
    <definedName name="FDP_61_1_aUrv" localSheetId="10" hidden="1">[88]Comparison!$E$50</definedName>
    <definedName name="FDP_61_1_aUrv" localSheetId="11" hidden="1">[88]Comparison!$E$50</definedName>
    <definedName name="FDP_61_1_aUrv" localSheetId="8" hidden="1">[88]Comparison!$E$50</definedName>
    <definedName name="FDP_61_1_aUrv" hidden="1">#REF!</definedName>
    <definedName name="FDP_610_1_aSrv" localSheetId="9" hidden="1">[88]Comparison!$E$70</definedName>
    <definedName name="FDP_610_1_aSrv" localSheetId="15" hidden="1">[88]Comparison!$E$70</definedName>
    <definedName name="FDP_610_1_aSrv" localSheetId="10" hidden="1">[88]Comparison!$E$70</definedName>
    <definedName name="FDP_610_1_aSrv" localSheetId="11" hidden="1">[88]Comparison!$E$70</definedName>
    <definedName name="FDP_610_1_aSrv" localSheetId="8" hidden="1">[88]Comparison!$E$70</definedName>
    <definedName name="FDP_610_1_aSrv" hidden="1">#REF!</definedName>
    <definedName name="FDP_611_1_aSrv" localSheetId="9" hidden="1">[88]Comparison!#REF!</definedName>
    <definedName name="FDP_611_1_aSrv" localSheetId="15" hidden="1">[88]Comparison!#REF!</definedName>
    <definedName name="FDP_611_1_aSrv" localSheetId="10" hidden="1">[88]Comparison!#REF!</definedName>
    <definedName name="FDP_611_1_aSrv" localSheetId="16" hidden="1">#REF!</definedName>
    <definedName name="FDP_611_1_aSrv" localSheetId="7" hidden="1">#REF!</definedName>
    <definedName name="FDP_611_1_aSrv" localSheetId="6" hidden="1">#REF!</definedName>
    <definedName name="FDP_611_1_aSrv" localSheetId="11" hidden="1">[88]Comparison!#REF!</definedName>
    <definedName name="FDP_611_1_aSrv" localSheetId="8" hidden="1">[88]Comparison!#REF!</definedName>
    <definedName name="FDP_611_1_aSrv" hidden="1">#REF!</definedName>
    <definedName name="FDP_612_1_aSrv" localSheetId="9" hidden="1">[88]Comparison!$E$339</definedName>
    <definedName name="FDP_612_1_aSrv" localSheetId="15" hidden="1">[88]Comparison!$E$339</definedName>
    <definedName name="FDP_612_1_aSrv" localSheetId="10" hidden="1">[88]Comparison!$E$339</definedName>
    <definedName name="FDP_612_1_aSrv" localSheetId="11" hidden="1">[88]Comparison!$E$339</definedName>
    <definedName name="FDP_612_1_aSrv" localSheetId="8" hidden="1">[88]Comparison!$E$339</definedName>
    <definedName name="FDP_612_1_aSrv" hidden="1">#REF!</definedName>
    <definedName name="FDP_613_1_aSrv" localSheetId="9" hidden="1">[88]Comparison!$E$340</definedName>
    <definedName name="FDP_613_1_aSrv" localSheetId="15" hidden="1">[88]Comparison!$E$340</definedName>
    <definedName name="FDP_613_1_aSrv" localSheetId="10" hidden="1">[88]Comparison!$E$340</definedName>
    <definedName name="FDP_613_1_aSrv" localSheetId="11" hidden="1">[88]Comparison!$E$340</definedName>
    <definedName name="FDP_613_1_aSrv" localSheetId="8" hidden="1">[88]Comparison!$E$340</definedName>
    <definedName name="FDP_613_1_aSrv" hidden="1">#REF!</definedName>
    <definedName name="FDP_614_1_aSrv" localSheetId="9" hidden="1">[88]Comparison!$E$341</definedName>
    <definedName name="FDP_614_1_aSrv" localSheetId="15" hidden="1">[88]Comparison!$E$341</definedName>
    <definedName name="FDP_614_1_aSrv" localSheetId="10" hidden="1">[88]Comparison!$E$341</definedName>
    <definedName name="FDP_614_1_aSrv" localSheetId="11" hidden="1">[88]Comparison!$E$341</definedName>
    <definedName name="FDP_614_1_aSrv" localSheetId="8" hidden="1">[88]Comparison!$E$341</definedName>
    <definedName name="FDP_614_1_aSrv" hidden="1">#REF!</definedName>
    <definedName name="FDP_615_1_aSrv" localSheetId="9" hidden="1">[88]Comparison!$E$342</definedName>
    <definedName name="FDP_615_1_aSrv" localSheetId="15" hidden="1">[88]Comparison!$E$342</definedName>
    <definedName name="FDP_615_1_aSrv" localSheetId="10" hidden="1">[88]Comparison!$E$342</definedName>
    <definedName name="FDP_615_1_aSrv" localSheetId="11" hidden="1">[88]Comparison!$E$342</definedName>
    <definedName name="FDP_615_1_aSrv" localSheetId="8" hidden="1">[88]Comparison!$E$342</definedName>
    <definedName name="FDP_615_1_aSrv" hidden="1">#REF!</definedName>
    <definedName name="FDP_616_1_aSrv" localSheetId="9" hidden="1">[88]Comparison!$E$343</definedName>
    <definedName name="FDP_616_1_aSrv" localSheetId="15" hidden="1">[88]Comparison!$E$343</definedName>
    <definedName name="FDP_616_1_aSrv" localSheetId="10" hidden="1">[88]Comparison!$E$343</definedName>
    <definedName name="FDP_616_1_aSrv" localSheetId="11" hidden="1">[88]Comparison!$E$343</definedName>
    <definedName name="FDP_616_1_aSrv" localSheetId="8" hidden="1">[88]Comparison!$E$343</definedName>
    <definedName name="FDP_616_1_aSrv" hidden="1">#REF!</definedName>
    <definedName name="FDP_617_1_aSrv" localSheetId="9" hidden="1">[88]Comparison!$E$344</definedName>
    <definedName name="FDP_617_1_aSrv" localSheetId="15" hidden="1">[88]Comparison!$E$344</definedName>
    <definedName name="FDP_617_1_aSrv" localSheetId="10" hidden="1">[88]Comparison!$E$344</definedName>
    <definedName name="FDP_617_1_aSrv" localSheetId="11" hidden="1">[88]Comparison!$E$344</definedName>
    <definedName name="FDP_617_1_aSrv" localSheetId="8" hidden="1">[88]Comparison!$E$344</definedName>
    <definedName name="FDP_617_1_aSrv" hidden="1">#REF!</definedName>
    <definedName name="FDP_618_1_aSrv" localSheetId="9" hidden="1">[88]Comparison!$E$345</definedName>
    <definedName name="FDP_618_1_aSrv" localSheetId="15" hidden="1">[88]Comparison!$E$345</definedName>
    <definedName name="FDP_618_1_aSrv" localSheetId="10" hidden="1">[88]Comparison!$E$345</definedName>
    <definedName name="FDP_618_1_aSrv" localSheetId="11" hidden="1">[88]Comparison!$E$345</definedName>
    <definedName name="FDP_618_1_aSrv" localSheetId="8" hidden="1">[88]Comparison!$E$345</definedName>
    <definedName name="FDP_618_1_aSrv" hidden="1">#REF!</definedName>
    <definedName name="FDP_619_1_aSrv" localSheetId="9" hidden="1">[88]Comparison!$E$346</definedName>
    <definedName name="FDP_619_1_aSrv" localSheetId="15" hidden="1">[88]Comparison!$E$346</definedName>
    <definedName name="FDP_619_1_aSrv" localSheetId="10" hidden="1">[88]Comparison!$E$346</definedName>
    <definedName name="FDP_619_1_aSrv" localSheetId="11" hidden="1">[88]Comparison!$E$346</definedName>
    <definedName name="FDP_619_1_aSrv" localSheetId="8" hidden="1">[88]Comparison!$E$346</definedName>
    <definedName name="FDP_619_1_aSrv" hidden="1">#REF!</definedName>
    <definedName name="FDP_62_1_aUrv" localSheetId="9" hidden="1">[88]Comparison!$E$51</definedName>
    <definedName name="FDP_62_1_aUrv" localSheetId="15" hidden="1">[88]Comparison!$E$51</definedName>
    <definedName name="FDP_62_1_aUrv" localSheetId="10" hidden="1">[88]Comparison!$E$51</definedName>
    <definedName name="FDP_62_1_aUrv" localSheetId="11" hidden="1">[88]Comparison!$E$51</definedName>
    <definedName name="FDP_62_1_aUrv" localSheetId="8" hidden="1">[88]Comparison!$E$51</definedName>
    <definedName name="FDP_62_1_aUrv" hidden="1">#REF!</definedName>
    <definedName name="FDP_620_1_aSrv" localSheetId="9" hidden="1">[88]Comparison!$E$347</definedName>
    <definedName name="FDP_620_1_aSrv" localSheetId="15" hidden="1">[88]Comparison!$E$347</definedName>
    <definedName name="FDP_620_1_aSrv" localSheetId="10" hidden="1">[88]Comparison!$E$347</definedName>
    <definedName name="FDP_620_1_aSrv" localSheetId="11" hidden="1">[88]Comparison!$E$347</definedName>
    <definedName name="FDP_620_1_aSrv" localSheetId="8" hidden="1">[88]Comparison!$E$347</definedName>
    <definedName name="FDP_620_1_aSrv" hidden="1">#REF!</definedName>
    <definedName name="FDP_621_1_aUrv" localSheetId="9" hidden="1">[88]Comparison!#REF!</definedName>
    <definedName name="FDP_621_1_aUrv" localSheetId="15" hidden="1">[88]Comparison!#REF!</definedName>
    <definedName name="FDP_621_1_aUrv" localSheetId="10" hidden="1">[88]Comparison!#REF!</definedName>
    <definedName name="FDP_621_1_aUrv" localSheetId="16" hidden="1">#REF!</definedName>
    <definedName name="FDP_621_1_aUrv" localSheetId="7" hidden="1">#REF!</definedName>
    <definedName name="FDP_621_1_aUrv" localSheetId="6" hidden="1">#REF!</definedName>
    <definedName name="FDP_621_1_aUrv" localSheetId="11" hidden="1">[88]Comparison!#REF!</definedName>
    <definedName name="FDP_621_1_aUrv" localSheetId="8" hidden="1">[88]Comparison!#REF!</definedName>
    <definedName name="FDP_621_1_aUrv" hidden="1">#REF!</definedName>
    <definedName name="FDP_622_1_aUrv" localSheetId="9" hidden="1">[88]Comparison!#REF!</definedName>
    <definedName name="FDP_622_1_aUrv" localSheetId="15" hidden="1">[88]Comparison!#REF!</definedName>
    <definedName name="FDP_622_1_aUrv" localSheetId="10" hidden="1">[88]Comparison!#REF!</definedName>
    <definedName name="FDP_622_1_aUrv" localSheetId="7" hidden="1">#REF!</definedName>
    <definedName name="FDP_622_1_aUrv" localSheetId="6" hidden="1">#REF!</definedName>
    <definedName name="FDP_622_1_aUrv" localSheetId="11" hidden="1">[88]Comparison!#REF!</definedName>
    <definedName name="FDP_622_1_aUrv" localSheetId="8" hidden="1">[88]Comparison!#REF!</definedName>
    <definedName name="FDP_622_1_aUrv" hidden="1">#REF!</definedName>
    <definedName name="FDP_623_1_aSrv" localSheetId="9" hidden="1">[88]Comparison!#REF!</definedName>
    <definedName name="FDP_623_1_aSrv" localSheetId="15" hidden="1">[88]Comparison!#REF!</definedName>
    <definedName name="FDP_623_1_aSrv" localSheetId="10" hidden="1">[88]Comparison!#REF!</definedName>
    <definedName name="FDP_623_1_aSrv" localSheetId="7" hidden="1">#REF!</definedName>
    <definedName name="FDP_623_1_aSrv" localSheetId="6" hidden="1">#REF!</definedName>
    <definedName name="FDP_623_1_aSrv" localSheetId="11" hidden="1">[88]Comparison!#REF!</definedName>
    <definedName name="FDP_623_1_aSrv" localSheetId="8" hidden="1">[88]Comparison!#REF!</definedName>
    <definedName name="FDP_623_1_aSrv" hidden="1">#REF!</definedName>
    <definedName name="FDP_63_1_aUrv" localSheetId="9" hidden="1">[88]Comparison!$E$52</definedName>
    <definedName name="FDP_63_1_aUrv" localSheetId="15" hidden="1">[88]Comparison!$E$52</definedName>
    <definedName name="FDP_63_1_aUrv" localSheetId="10" hidden="1">[88]Comparison!$E$52</definedName>
    <definedName name="FDP_63_1_aUrv" localSheetId="11" hidden="1">[88]Comparison!$E$52</definedName>
    <definedName name="FDP_63_1_aUrv" localSheetId="8" hidden="1">[88]Comparison!$E$52</definedName>
    <definedName name="FDP_63_1_aUrv" hidden="1">#REF!</definedName>
    <definedName name="FDP_64_1_aUrv" localSheetId="9" hidden="1">[88]Comparison!$E$53</definedName>
    <definedName name="FDP_64_1_aUrv" localSheetId="15" hidden="1">[88]Comparison!$E$53</definedName>
    <definedName name="FDP_64_1_aUrv" localSheetId="10" hidden="1">[88]Comparison!$E$53</definedName>
    <definedName name="FDP_64_1_aUrv" localSheetId="11" hidden="1">[88]Comparison!$E$53</definedName>
    <definedName name="FDP_64_1_aUrv" localSheetId="8" hidden="1">[88]Comparison!$E$53</definedName>
    <definedName name="FDP_64_1_aUrv" hidden="1">#REF!</definedName>
    <definedName name="FDP_65_1_aSrv" localSheetId="9" hidden="1">[88]Comparison!$E$54</definedName>
    <definedName name="FDP_65_1_aSrv" localSheetId="15" hidden="1">[88]Comparison!$E$54</definedName>
    <definedName name="FDP_65_1_aSrv" localSheetId="10" hidden="1">[88]Comparison!$E$54</definedName>
    <definedName name="FDP_65_1_aSrv" localSheetId="11" hidden="1">[88]Comparison!$E$54</definedName>
    <definedName name="FDP_65_1_aSrv" localSheetId="8" hidden="1">[88]Comparison!$E$54</definedName>
    <definedName name="FDP_65_1_aSrv" hidden="1">#REF!</definedName>
    <definedName name="FDP_66_1_aUrv" localSheetId="9" hidden="1">[88]Comparison!$E$55</definedName>
    <definedName name="FDP_66_1_aUrv" localSheetId="15" hidden="1">[88]Comparison!$E$55</definedName>
    <definedName name="FDP_66_1_aUrv" localSheetId="10" hidden="1">[88]Comparison!$E$55</definedName>
    <definedName name="FDP_66_1_aUrv" localSheetId="11" hidden="1">[88]Comparison!$E$55</definedName>
    <definedName name="FDP_66_1_aUrv" localSheetId="8" hidden="1">[88]Comparison!$E$55</definedName>
    <definedName name="FDP_66_1_aUrv" hidden="1">#REF!</definedName>
    <definedName name="FDP_67_1_aSrv" localSheetId="9" hidden="1">[88]Comparison!$E$56</definedName>
    <definedName name="FDP_67_1_aSrv" localSheetId="15" hidden="1">[88]Comparison!$E$56</definedName>
    <definedName name="FDP_67_1_aSrv" localSheetId="10" hidden="1">[88]Comparison!$E$56</definedName>
    <definedName name="FDP_67_1_aSrv" localSheetId="11" hidden="1">[88]Comparison!$E$56</definedName>
    <definedName name="FDP_67_1_aSrv" localSheetId="8" hidden="1">[88]Comparison!$E$56</definedName>
    <definedName name="FDP_67_1_aSrv" hidden="1">#REF!</definedName>
    <definedName name="FDP_68_1_aUrv" localSheetId="9" hidden="1">[88]Comparison!$E$57</definedName>
    <definedName name="FDP_68_1_aUrv" localSheetId="15" hidden="1">[88]Comparison!$E$57</definedName>
    <definedName name="FDP_68_1_aUrv" localSheetId="10" hidden="1">[88]Comparison!$E$57</definedName>
    <definedName name="FDP_68_1_aUrv" localSheetId="11" hidden="1">[88]Comparison!$E$57</definedName>
    <definedName name="FDP_68_1_aUrv" localSheetId="8" hidden="1">[88]Comparison!$E$57</definedName>
    <definedName name="FDP_68_1_aUrv" hidden="1">#REF!</definedName>
    <definedName name="FDP_69_1_aSrv" localSheetId="9" hidden="1">[88]Comparison!$E$58</definedName>
    <definedName name="FDP_69_1_aSrv" localSheetId="15" hidden="1">[88]Comparison!$E$58</definedName>
    <definedName name="FDP_69_1_aSrv" localSheetId="10" hidden="1">[88]Comparison!$E$58</definedName>
    <definedName name="FDP_69_1_aSrv" localSheetId="11" hidden="1">[88]Comparison!$E$58</definedName>
    <definedName name="FDP_69_1_aSrv" localSheetId="8" hidden="1">[88]Comparison!$E$58</definedName>
    <definedName name="FDP_69_1_aSrv" hidden="1">#REF!</definedName>
    <definedName name="FDP_7_1_aUrv" localSheetId="9" hidden="1">[88]Comparison!$Y$22</definedName>
    <definedName name="FDP_7_1_aUrv" localSheetId="15" hidden="1">[88]Comparison!$Y$22</definedName>
    <definedName name="FDP_7_1_aUrv" localSheetId="10" hidden="1">[88]Comparison!$Y$22</definedName>
    <definedName name="FDP_7_1_aUrv" localSheetId="11" hidden="1">[88]Comparison!$Y$22</definedName>
    <definedName name="FDP_7_1_aUrv" localSheetId="8" hidden="1">[88]Comparison!$Y$22</definedName>
    <definedName name="FDP_7_1_aUrv" hidden="1">#REF!</definedName>
    <definedName name="FDP_70_1_aSrv" localSheetId="9" hidden="1">[88]Comparison!$E$59</definedName>
    <definedName name="FDP_70_1_aSrv" localSheetId="15" hidden="1">[88]Comparison!$E$59</definedName>
    <definedName name="FDP_70_1_aSrv" localSheetId="10" hidden="1">[88]Comparison!$E$59</definedName>
    <definedName name="FDP_70_1_aSrv" localSheetId="11" hidden="1">[88]Comparison!$E$59</definedName>
    <definedName name="FDP_70_1_aSrv" localSheetId="8" hidden="1">[88]Comparison!$E$59</definedName>
    <definedName name="FDP_70_1_aSrv" hidden="1">#REF!</definedName>
    <definedName name="FDP_71_1_aUrv" localSheetId="9" hidden="1">[88]Comparison!$E$60</definedName>
    <definedName name="FDP_71_1_aUrv" localSheetId="15" hidden="1">[88]Comparison!$E$60</definedName>
    <definedName name="FDP_71_1_aUrv" localSheetId="10" hidden="1">[88]Comparison!$E$60</definedName>
    <definedName name="FDP_71_1_aUrv" localSheetId="11" hidden="1">[88]Comparison!$E$60</definedName>
    <definedName name="FDP_71_1_aUrv" localSheetId="8" hidden="1">[88]Comparison!$E$60</definedName>
    <definedName name="FDP_71_1_aUrv" hidden="1">#REF!</definedName>
    <definedName name="FDP_72_1_aUrv" localSheetId="9" hidden="1">[88]Comparison!$E$61</definedName>
    <definedName name="FDP_72_1_aUrv" localSheetId="15" hidden="1">[88]Comparison!$E$61</definedName>
    <definedName name="FDP_72_1_aUrv" localSheetId="10" hidden="1">[88]Comparison!$E$61</definedName>
    <definedName name="FDP_72_1_aUrv" localSheetId="11" hidden="1">[88]Comparison!$E$61</definedName>
    <definedName name="FDP_72_1_aUrv" localSheetId="8" hidden="1">[88]Comparison!$E$61</definedName>
    <definedName name="FDP_72_1_aUrv" hidden="1">#REF!</definedName>
    <definedName name="FDP_73_1_aSrv" localSheetId="9" hidden="1">[88]Comparison!$E$62</definedName>
    <definedName name="FDP_73_1_aSrv" localSheetId="15" hidden="1">[88]Comparison!$E$62</definedName>
    <definedName name="FDP_73_1_aSrv" localSheetId="10" hidden="1">[88]Comparison!$E$62</definedName>
    <definedName name="FDP_73_1_aSrv" localSheetId="11" hidden="1">[88]Comparison!$E$62</definedName>
    <definedName name="FDP_73_1_aSrv" localSheetId="8" hidden="1">[88]Comparison!$E$62</definedName>
    <definedName name="FDP_73_1_aSrv" hidden="1">#REF!</definedName>
    <definedName name="FDP_74_1_aSrv" localSheetId="9" hidden="1">[88]Comparison!$E$63</definedName>
    <definedName name="FDP_74_1_aSrv" localSheetId="15" hidden="1">[88]Comparison!$E$63</definedName>
    <definedName name="FDP_74_1_aSrv" localSheetId="10" hidden="1">[88]Comparison!$E$63</definedName>
    <definedName name="FDP_74_1_aSrv" localSheetId="11" hidden="1">[88]Comparison!$E$63</definedName>
    <definedName name="FDP_74_1_aSrv" localSheetId="8" hidden="1">[88]Comparison!$E$63</definedName>
    <definedName name="FDP_74_1_aSrv" hidden="1">#REF!</definedName>
    <definedName name="FDP_75_1_aUrv" localSheetId="9" hidden="1">[88]Comparison!$F$64</definedName>
    <definedName name="FDP_75_1_aUrv" localSheetId="15" hidden="1">[88]Comparison!$F$64</definedName>
    <definedName name="FDP_75_1_aUrv" localSheetId="10" hidden="1">[88]Comparison!$F$64</definedName>
    <definedName name="FDP_75_1_aUrv" localSheetId="11" hidden="1">[88]Comparison!$F$64</definedName>
    <definedName name="FDP_75_1_aUrv" localSheetId="8" hidden="1">[88]Comparison!$F$64</definedName>
    <definedName name="FDP_75_1_aUrv" hidden="1">#REF!</definedName>
    <definedName name="FDP_76_1_aSrv" localSheetId="9" hidden="1">[88]Comparison!$E$65</definedName>
    <definedName name="FDP_76_1_aSrv" localSheetId="15" hidden="1">[88]Comparison!$E$65</definedName>
    <definedName name="FDP_76_1_aSrv" localSheetId="10" hidden="1">[88]Comparison!$E$65</definedName>
    <definedName name="FDP_76_1_aSrv" localSheetId="11" hidden="1">[88]Comparison!$E$65</definedName>
    <definedName name="FDP_76_1_aSrv" localSheetId="8" hidden="1">[88]Comparison!$E$65</definedName>
    <definedName name="FDP_76_1_aSrv" hidden="1">#REF!</definedName>
    <definedName name="FDP_77_1_aSrv" localSheetId="9" hidden="1">[88]Comparison!$E$66</definedName>
    <definedName name="FDP_77_1_aSrv" localSheetId="15" hidden="1">[88]Comparison!$E$66</definedName>
    <definedName name="FDP_77_1_aSrv" localSheetId="10" hidden="1">[88]Comparison!$E$66</definedName>
    <definedName name="FDP_77_1_aSrv" localSheetId="11" hidden="1">[88]Comparison!$E$66</definedName>
    <definedName name="FDP_77_1_aSrv" localSheetId="8" hidden="1">[88]Comparison!$E$66</definedName>
    <definedName name="FDP_77_1_aSrv" hidden="1">#REF!</definedName>
    <definedName name="FDP_78_1_aUrv" localSheetId="9" hidden="1">[88]Comparison!$E$67</definedName>
    <definedName name="FDP_78_1_aUrv" localSheetId="15" hidden="1">[88]Comparison!$E$67</definedName>
    <definedName name="FDP_78_1_aUrv" localSheetId="10" hidden="1">[88]Comparison!$E$67</definedName>
    <definedName name="FDP_78_1_aUrv" localSheetId="11" hidden="1">[88]Comparison!$E$67</definedName>
    <definedName name="FDP_78_1_aUrv" localSheetId="8" hidden="1">[88]Comparison!$E$67</definedName>
    <definedName name="FDP_78_1_aUrv" hidden="1">#REF!</definedName>
    <definedName name="FDP_79_1_aUrv" localSheetId="9" hidden="1">[88]Comparison!$E$68</definedName>
    <definedName name="FDP_79_1_aUrv" localSheetId="15" hidden="1">[88]Comparison!$E$68</definedName>
    <definedName name="FDP_79_1_aUrv" localSheetId="10" hidden="1">[88]Comparison!$E$68</definedName>
    <definedName name="FDP_79_1_aUrv" localSheetId="11" hidden="1">[88]Comparison!$E$68</definedName>
    <definedName name="FDP_79_1_aUrv" localSheetId="8" hidden="1">[88]Comparison!$E$68</definedName>
    <definedName name="FDP_79_1_aUrv" hidden="1">#REF!</definedName>
    <definedName name="FDP_8_1_aUrv" localSheetId="9" hidden="1">[88]Comparison!$Y$23</definedName>
    <definedName name="FDP_8_1_aUrv" localSheetId="15" hidden="1">[88]Comparison!$Y$23</definedName>
    <definedName name="FDP_8_1_aUrv" localSheetId="10" hidden="1">[88]Comparison!$Y$23</definedName>
    <definedName name="FDP_8_1_aUrv" localSheetId="11" hidden="1">[88]Comparison!$Y$23</definedName>
    <definedName name="FDP_8_1_aUrv" localSheetId="8" hidden="1">[88]Comparison!$Y$23</definedName>
    <definedName name="FDP_8_1_aUrv" hidden="1">#REF!</definedName>
    <definedName name="FDP_80_1_aUrv" localSheetId="9" hidden="1">[88]Comparison!$E$69</definedName>
    <definedName name="FDP_80_1_aUrv" localSheetId="15" hidden="1">[88]Comparison!$E$69</definedName>
    <definedName name="FDP_80_1_aUrv" localSheetId="10" hidden="1">[88]Comparison!$E$69</definedName>
    <definedName name="FDP_80_1_aUrv" localSheetId="11" hidden="1">[88]Comparison!$E$69</definedName>
    <definedName name="FDP_80_1_aUrv" localSheetId="8" hidden="1">[88]Comparison!$E$69</definedName>
    <definedName name="FDP_80_1_aUrv" hidden="1">#REF!</definedName>
    <definedName name="FDP_81_1_aUrv" localSheetId="9" hidden="1">[88]Comparison!$E$70</definedName>
    <definedName name="FDP_81_1_aUrv" localSheetId="15" hidden="1">[88]Comparison!$E$70</definedName>
    <definedName name="FDP_81_1_aUrv" localSheetId="10" hidden="1">[88]Comparison!$E$70</definedName>
    <definedName name="FDP_81_1_aUrv" localSheetId="11" hidden="1">[88]Comparison!$E$70</definedName>
    <definedName name="FDP_81_1_aUrv" localSheetId="8" hidden="1">[88]Comparison!$E$70</definedName>
    <definedName name="FDP_81_1_aUrv" hidden="1">#REF!</definedName>
    <definedName name="FDP_82_1_aUrv" localSheetId="9" hidden="1">[88]Comparison!$E$71</definedName>
    <definedName name="FDP_82_1_aUrv" localSheetId="15" hidden="1">[88]Comparison!$E$71</definedName>
    <definedName name="FDP_82_1_aUrv" localSheetId="10" hidden="1">[88]Comparison!$E$71</definedName>
    <definedName name="FDP_82_1_aUrv" localSheetId="11" hidden="1">[88]Comparison!$E$71</definedName>
    <definedName name="FDP_82_1_aUrv" localSheetId="8" hidden="1">[88]Comparison!$E$71</definedName>
    <definedName name="FDP_82_1_aUrv" hidden="1">#REF!</definedName>
    <definedName name="FDP_83_1_aUrv" localSheetId="9" hidden="1">[88]Comparison!$E$72</definedName>
    <definedName name="FDP_83_1_aUrv" localSheetId="15" hidden="1">[88]Comparison!$E$72</definedName>
    <definedName name="FDP_83_1_aUrv" localSheetId="10" hidden="1">[88]Comparison!$E$72</definedName>
    <definedName name="FDP_83_1_aUrv" localSheetId="11" hidden="1">[88]Comparison!$E$72</definedName>
    <definedName name="FDP_83_1_aUrv" localSheetId="8" hidden="1">[88]Comparison!$E$72</definedName>
    <definedName name="FDP_83_1_aUrv" hidden="1">#REF!</definedName>
    <definedName name="FDP_84_1_aUrv" localSheetId="9" hidden="1">[88]Comparison!$E$73</definedName>
    <definedName name="FDP_84_1_aUrv" localSheetId="15" hidden="1">[88]Comparison!$E$73</definedName>
    <definedName name="FDP_84_1_aUrv" localSheetId="10" hidden="1">[88]Comparison!$E$73</definedName>
    <definedName name="FDP_84_1_aUrv" localSheetId="11" hidden="1">[88]Comparison!$E$73</definedName>
    <definedName name="FDP_84_1_aUrv" localSheetId="8" hidden="1">[88]Comparison!$E$73</definedName>
    <definedName name="FDP_84_1_aUrv" hidden="1">#REF!</definedName>
    <definedName name="FDP_85_1_aUrv" localSheetId="9" hidden="1">[88]Comparison!$E$74</definedName>
    <definedName name="FDP_85_1_aUrv" localSheetId="15" hidden="1">[88]Comparison!$E$74</definedName>
    <definedName name="FDP_85_1_aUrv" localSheetId="10" hidden="1">[88]Comparison!$E$74</definedName>
    <definedName name="FDP_85_1_aUrv" localSheetId="11" hidden="1">[88]Comparison!$E$74</definedName>
    <definedName name="FDP_85_1_aUrv" localSheetId="8" hidden="1">[88]Comparison!$E$74</definedName>
    <definedName name="FDP_85_1_aUrv" hidden="1">#REF!</definedName>
    <definedName name="FDP_86_1_aUrv" localSheetId="9" hidden="1">[88]Comparison!$E$75</definedName>
    <definedName name="FDP_86_1_aUrv" localSheetId="15" hidden="1">[88]Comparison!$E$75</definedName>
    <definedName name="FDP_86_1_aUrv" localSheetId="10" hidden="1">[88]Comparison!$E$75</definedName>
    <definedName name="FDP_86_1_aUrv" localSheetId="11" hidden="1">[88]Comparison!$E$75</definedName>
    <definedName name="FDP_86_1_aUrv" localSheetId="8" hidden="1">[88]Comparison!$E$75</definedName>
    <definedName name="FDP_86_1_aUrv" hidden="1">#REF!</definedName>
    <definedName name="FDP_87_1_aUrv" localSheetId="9" hidden="1">[88]Comparison!$E$76</definedName>
    <definedName name="FDP_87_1_aUrv" localSheetId="15" hidden="1">[88]Comparison!$E$76</definedName>
    <definedName name="FDP_87_1_aUrv" localSheetId="10" hidden="1">[88]Comparison!$E$76</definedName>
    <definedName name="FDP_87_1_aUrv" localSheetId="11" hidden="1">[88]Comparison!$E$76</definedName>
    <definedName name="FDP_87_1_aUrv" localSheetId="8" hidden="1">[88]Comparison!$E$76</definedName>
    <definedName name="FDP_87_1_aUrv" hidden="1">#REF!</definedName>
    <definedName name="FDP_88_1_aUrv" localSheetId="9" hidden="1">[88]Comparison!$E$77</definedName>
    <definedName name="FDP_88_1_aUrv" localSheetId="15" hidden="1">[88]Comparison!$E$77</definedName>
    <definedName name="FDP_88_1_aUrv" localSheetId="10" hidden="1">[88]Comparison!$E$77</definedName>
    <definedName name="FDP_88_1_aUrv" localSheetId="11" hidden="1">[88]Comparison!$E$77</definedName>
    <definedName name="FDP_88_1_aUrv" localSheetId="8" hidden="1">[88]Comparison!$E$77</definedName>
    <definedName name="FDP_88_1_aUrv" hidden="1">#REF!</definedName>
    <definedName name="FDP_89_1_aUrv" localSheetId="9" hidden="1">[88]Comparison!$E$78</definedName>
    <definedName name="FDP_89_1_aUrv" localSheetId="15" hidden="1">[88]Comparison!$E$78</definedName>
    <definedName name="FDP_89_1_aUrv" localSheetId="10" hidden="1">[88]Comparison!$E$78</definedName>
    <definedName name="FDP_89_1_aUrv" localSheetId="11" hidden="1">[88]Comparison!$E$78</definedName>
    <definedName name="FDP_89_1_aUrv" localSheetId="8" hidden="1">[88]Comparison!$E$78</definedName>
    <definedName name="FDP_89_1_aUrv" hidden="1">#REF!</definedName>
    <definedName name="FDP_9_1_aUrv" localSheetId="9" hidden="1">[88]Comparison!$Y$24</definedName>
    <definedName name="FDP_9_1_aUrv" localSheetId="15" hidden="1">[88]Comparison!$Y$24</definedName>
    <definedName name="FDP_9_1_aUrv" localSheetId="10" hidden="1">[88]Comparison!$Y$24</definedName>
    <definedName name="FDP_9_1_aUrv" localSheetId="11" hidden="1">[88]Comparison!$Y$24</definedName>
    <definedName name="FDP_9_1_aUrv" localSheetId="8" hidden="1">[88]Comparison!$Y$24</definedName>
    <definedName name="FDP_9_1_aUrv" hidden="1">#REF!</definedName>
    <definedName name="FDP_90_1_aUrv" localSheetId="9" hidden="1">[88]Comparison!$E$79</definedName>
    <definedName name="FDP_90_1_aUrv" localSheetId="15" hidden="1">[88]Comparison!$E$79</definedName>
    <definedName name="FDP_90_1_aUrv" localSheetId="10" hidden="1">[88]Comparison!$E$79</definedName>
    <definedName name="FDP_90_1_aUrv" localSheetId="11" hidden="1">[88]Comparison!$E$79</definedName>
    <definedName name="FDP_90_1_aUrv" localSheetId="8" hidden="1">[88]Comparison!$E$79</definedName>
    <definedName name="FDP_90_1_aUrv" hidden="1">#REF!</definedName>
    <definedName name="FDP_91_1_aUrv" localSheetId="9" hidden="1">[88]Comparison!$E$80</definedName>
    <definedName name="FDP_91_1_aUrv" localSheetId="15" hidden="1">[88]Comparison!$E$80</definedName>
    <definedName name="FDP_91_1_aUrv" localSheetId="10" hidden="1">[88]Comparison!$E$80</definedName>
    <definedName name="FDP_91_1_aUrv" localSheetId="11" hidden="1">[88]Comparison!$E$80</definedName>
    <definedName name="FDP_91_1_aUrv" localSheetId="8" hidden="1">[88]Comparison!$E$80</definedName>
    <definedName name="FDP_91_1_aUrv" hidden="1">#REF!</definedName>
    <definedName name="FDP_92_1_aUrv" localSheetId="9" hidden="1">[88]Comparison!$E$81</definedName>
    <definedName name="FDP_92_1_aUrv" localSheetId="15" hidden="1">[88]Comparison!$E$81</definedName>
    <definedName name="FDP_92_1_aUrv" localSheetId="10" hidden="1">[88]Comparison!$E$81</definedName>
    <definedName name="FDP_92_1_aUrv" localSheetId="11" hidden="1">[88]Comparison!$E$81</definedName>
    <definedName name="FDP_92_1_aUrv" localSheetId="8" hidden="1">[88]Comparison!$E$81</definedName>
    <definedName name="FDP_92_1_aUrv" hidden="1">#REF!</definedName>
    <definedName name="FDP_93_1_aUrv" localSheetId="9" hidden="1">[88]Comparison!$E$82</definedName>
    <definedName name="FDP_93_1_aUrv" localSheetId="15" hidden="1">[88]Comparison!$E$82</definedName>
    <definedName name="FDP_93_1_aUrv" localSheetId="10" hidden="1">[88]Comparison!$E$82</definedName>
    <definedName name="FDP_93_1_aUrv" localSheetId="11" hidden="1">[88]Comparison!$E$82</definedName>
    <definedName name="FDP_93_1_aUrv" localSheetId="8" hidden="1">[88]Comparison!$E$82</definedName>
    <definedName name="FDP_93_1_aUrv" hidden="1">#REF!</definedName>
    <definedName name="FDP_94_1_aUrv" localSheetId="9" hidden="1">[88]Comparison!$E$83</definedName>
    <definedName name="FDP_94_1_aUrv" localSheetId="15" hidden="1">[88]Comparison!$E$83</definedName>
    <definedName name="FDP_94_1_aUrv" localSheetId="10" hidden="1">[88]Comparison!$E$83</definedName>
    <definedName name="FDP_94_1_aUrv" localSheetId="11" hidden="1">[88]Comparison!$E$83</definedName>
    <definedName name="FDP_94_1_aUrv" localSheetId="8" hidden="1">[88]Comparison!$E$83</definedName>
    <definedName name="FDP_94_1_aUrv" hidden="1">#REF!</definedName>
    <definedName name="FDP_95_1_aUrv" localSheetId="9" hidden="1">[88]Comparison!$E$84</definedName>
    <definedName name="FDP_95_1_aUrv" localSheetId="15" hidden="1">[88]Comparison!$E$84</definedName>
    <definedName name="FDP_95_1_aUrv" localSheetId="10" hidden="1">[88]Comparison!$E$84</definedName>
    <definedName name="FDP_95_1_aUrv" localSheetId="11" hidden="1">[88]Comparison!$E$84</definedName>
    <definedName name="FDP_95_1_aUrv" localSheetId="8" hidden="1">[88]Comparison!$E$84</definedName>
    <definedName name="FDP_95_1_aUrv" hidden="1">#REF!</definedName>
    <definedName name="FDP_96_1_aUrv" localSheetId="9" hidden="1">[88]Comparison!$E$92</definedName>
    <definedName name="FDP_96_1_aUrv" localSheetId="15" hidden="1">[88]Comparison!$E$92</definedName>
    <definedName name="FDP_96_1_aUrv" localSheetId="10" hidden="1">[88]Comparison!$E$92</definedName>
    <definedName name="FDP_96_1_aUrv" localSheetId="11" hidden="1">[88]Comparison!$E$92</definedName>
    <definedName name="FDP_96_1_aUrv" localSheetId="8" hidden="1">[88]Comparison!$E$92</definedName>
    <definedName name="FDP_96_1_aUrv" hidden="1">#REF!</definedName>
    <definedName name="FDP_97_1_aUrv" localSheetId="9" hidden="1">[88]Comparison!$E$93</definedName>
    <definedName name="FDP_97_1_aUrv" localSheetId="15" hidden="1">[88]Comparison!$E$93</definedName>
    <definedName name="FDP_97_1_aUrv" localSheetId="10" hidden="1">[88]Comparison!$E$93</definedName>
    <definedName name="FDP_97_1_aUrv" localSheetId="11" hidden="1">[88]Comparison!$E$93</definedName>
    <definedName name="FDP_97_1_aUrv" localSheetId="8" hidden="1">[88]Comparison!$E$93</definedName>
    <definedName name="FDP_97_1_aUrv" hidden="1">#REF!</definedName>
    <definedName name="FDP_98_1_aUrv" localSheetId="9" hidden="1">[88]Comparison!$E$94</definedName>
    <definedName name="FDP_98_1_aUrv" localSheetId="15" hidden="1">[88]Comparison!$E$94</definedName>
    <definedName name="FDP_98_1_aUrv" localSheetId="10" hidden="1">[88]Comparison!$E$94</definedName>
    <definedName name="FDP_98_1_aUrv" localSheetId="11" hidden="1">[88]Comparison!$E$94</definedName>
    <definedName name="FDP_98_1_aUrv" localSheetId="8" hidden="1">[88]Comparison!$E$94</definedName>
    <definedName name="FDP_98_1_aUrv" hidden="1">#REF!</definedName>
    <definedName name="FDP_99_1_aUrv" localSheetId="9" hidden="1">[88]Comparison!$E$95</definedName>
    <definedName name="FDP_99_1_aUrv" localSheetId="15" hidden="1">[88]Comparison!$E$95</definedName>
    <definedName name="FDP_99_1_aUrv" localSheetId="10" hidden="1">[88]Comparison!$E$95</definedName>
    <definedName name="FDP_99_1_aUrv" localSheetId="11" hidden="1">[88]Comparison!$E$95</definedName>
    <definedName name="FDP_99_1_aUrv" localSheetId="8" hidden="1">[88]Comparison!$E$95</definedName>
    <definedName name="FDP_99_1_aUrv" hidden="1">#REF!</definedName>
    <definedName name="FDSHARES">#REF!</definedName>
    <definedName name="fdso">#REF!</definedName>
    <definedName name="FDSO00">#REF!</definedName>
    <definedName name="FDSO01">#REF!</definedName>
    <definedName name="FDSO02">#REF!</definedName>
    <definedName name="FDSO98">#REF!</definedName>
    <definedName name="FDSO99">#REF!</definedName>
    <definedName name="feb_rev" localSheetId="9">[68]February!$AC$1:$AO$1100</definedName>
    <definedName name="feb_rev" localSheetId="10">[68]February!$AC$1:$AO$1100</definedName>
    <definedName name="feb_rev" localSheetId="11">[68]February!$AC$1:$AO$1100</definedName>
    <definedName name="feb_rev" localSheetId="8">[68]February!$AC$1:$AO$1100</definedName>
    <definedName name="feb_rev">#REF!</definedName>
    <definedName name="febaccess" localSheetId="9">'[134]Feb 2003'!$B:$B</definedName>
    <definedName name="febaccess" localSheetId="10">'[134]Feb 2003'!$B:$B</definedName>
    <definedName name="febaccess" localSheetId="11">'[134]Feb 2003'!$B:$B</definedName>
    <definedName name="febaccess" localSheetId="8">'[134]Feb 2003'!$B:$B</definedName>
    <definedName name="febaccess">#REF!</definedName>
    <definedName name="fee" localSheetId="9">[135]ENGTOP96!$B$11</definedName>
    <definedName name="fee" localSheetId="10">[135]ENGTOP96!$B$11</definedName>
    <definedName name="fee" localSheetId="11">[135]ENGTOP96!$B$11</definedName>
    <definedName name="fee" localSheetId="8">[135]ENGTOP96!$B$11</definedName>
    <definedName name="fee">#REF!</definedName>
    <definedName name="fee_perc" localSheetId="9">'[43]Model Assumptions'!$C$159</definedName>
    <definedName name="fee_perc">#REF!</definedName>
    <definedName name="fees">[41]HS!#REF!</definedName>
    <definedName name="fghj" hidden="1">#REF!</definedName>
    <definedName name="fhcother">[41]HS!#REF!</definedName>
    <definedName name="fiche_perf">#REF!</definedName>
    <definedName name="File_Name" localSheetId="9">OFFSET([99]!START,0,0,1,1)</definedName>
    <definedName name="File_Name" localSheetId="10">OFFSET([99]!START,0,0,1,1)</definedName>
    <definedName name="File_Name">OFFSET([99]!START,0,0,1,1)</definedName>
    <definedName name="fin_com" localSheetId="9">'[46]Comments - Financials'!$B$2</definedName>
    <definedName name="fin_com" localSheetId="10">'[46]Comments - Financials'!$B$2</definedName>
    <definedName name="fin_com" localSheetId="11">'[46]Comments - Financials'!$B$2</definedName>
    <definedName name="fin_com" localSheetId="8">'[46]Comments - Financials'!$B$2</definedName>
    <definedName name="fin_com">#REF!</definedName>
    <definedName name="fin_com_pt" localSheetId="9">'[46]Comments - Financials'!$B$2:$P$48</definedName>
    <definedName name="fin_com_pt" localSheetId="10">'[46]Comments - Financials'!$B$2:$P$48</definedName>
    <definedName name="fin_com_pt" localSheetId="11">'[46]Comments - Financials'!$B$2:$P$48</definedName>
    <definedName name="fin_com_pt" localSheetId="8">'[46]Comments - Financials'!$B$2:$P$48</definedName>
    <definedName name="fin_com_pt">#REF!</definedName>
    <definedName name="fin_prt_menu" localSheetId="9">'[46]Menu Option Tables'!$D$34:$D$45</definedName>
    <definedName name="fin_prt_menu" localSheetId="10">'[46]Menu Option Tables'!$D$34:$D$45</definedName>
    <definedName name="fin_prt_menu" localSheetId="11">'[46]Menu Option Tables'!$D$34:$D$45</definedName>
    <definedName name="fin_prt_menu" localSheetId="8">'[46]Menu Option Tables'!$D$34:$D$45</definedName>
    <definedName name="fin_prt_menu">#REF!</definedName>
    <definedName name="fin_prt_seln" localSheetId="9">'[46]Menu Option Tables'!$D$31</definedName>
    <definedName name="fin_prt_seln" localSheetId="10">'[46]Menu Option Tables'!$D$31</definedName>
    <definedName name="fin_prt_seln" localSheetId="11">'[46]Menu Option Tables'!$D$31</definedName>
    <definedName name="fin_prt_seln" localSheetId="8">'[46]Menu Option Tables'!$D$31</definedName>
    <definedName name="fin_prt_seln">#REF!</definedName>
    <definedName name="fin_view_menu" localSheetId="9">'[46]Menu Option Tables'!$D$8:$D$19</definedName>
    <definedName name="fin_view_menu" localSheetId="10">'[46]Menu Option Tables'!$D$8:$D$19</definedName>
    <definedName name="fin_view_menu" localSheetId="11">'[46]Menu Option Tables'!$D$8:$D$19</definedName>
    <definedName name="fin_view_menu" localSheetId="8">'[46]Menu Option Tables'!$D$8:$D$19</definedName>
    <definedName name="fin_view_menu">#REF!</definedName>
    <definedName name="fin_view_seln" localSheetId="9">'[46]Menu Option Tables'!$D$5</definedName>
    <definedName name="fin_view_seln" localSheetId="10">'[46]Menu Option Tables'!$D$5</definedName>
    <definedName name="fin_view_seln" localSheetId="11">'[46]Menu Option Tables'!$D$5</definedName>
    <definedName name="fin_view_seln" localSheetId="8">'[46]Menu Option Tables'!$D$5</definedName>
    <definedName name="fin_view_seln">#REF!</definedName>
    <definedName name="FINAL" localSheetId="9">'[51]Control Sheet'!$C$12</definedName>
    <definedName name="FINAL" localSheetId="10">'[51]Control Sheet'!$C$12</definedName>
    <definedName name="FINAL" localSheetId="11">'[51]Control Sheet'!$C$12</definedName>
    <definedName name="FINAL" localSheetId="8">'[51]Control Sheet'!$C$12</definedName>
    <definedName name="FINAL">#REF!</definedName>
    <definedName name="Financial_Covenants">[76]Fin.Cov!#REF!</definedName>
    <definedName name="Financial_transaction_gain__loss" localSheetId="9">[44]PROJECTION!#REF!</definedName>
    <definedName name="Financial_transaction_gain__loss" localSheetId="10">[44]PROJECTION!#REF!</definedName>
    <definedName name="Financial_transaction_gain__loss" localSheetId="11">[44]PROJECTION!#REF!</definedName>
    <definedName name="Financial_transaction_gain__loss" localSheetId="8">[44]PROJECTION!#REF!</definedName>
    <definedName name="Financial_transaction_gain__loss">#REF!</definedName>
    <definedName name="FINANTIAL_TRANS._GAIN__LOSS_____NET_MON" localSheetId="9">[44]PROJECTION!#REF!</definedName>
    <definedName name="FINANTIAL_TRANS._GAIN__LOSS_____NET_MON" localSheetId="10">[44]PROJECTION!#REF!</definedName>
    <definedName name="FINANTIAL_TRANS._GAIN__LOSS_____NET_MON" localSheetId="11">[44]PROJECTION!#REF!</definedName>
    <definedName name="FINANTIAL_TRANS._GAIN__LOSS_____NET_MON" localSheetId="8">[44]PROJECTION!#REF!</definedName>
    <definedName name="FINANTIAL_TRANS._GAIN__LOSS_____NET_MON">#REF!</definedName>
    <definedName name="FINCopyDirection">1</definedName>
    <definedName name="FINCriteriaType">1</definedName>
    <definedName name="FINOptions">"0,0,1,1,1,0,1,-1,0,0,2,0,"</definedName>
    <definedName name="First_Month">'[45]Pain &amp; arthritis TRx Model'!$P$36</definedName>
    <definedName name="FirstCall">#REF!</definedName>
    <definedName name="FirstDate" localSheetId="9">[65]Sheet1!$Z$8</definedName>
    <definedName name="FirstDate">#REF!</definedName>
    <definedName name="fiscal_year">#REF!</definedName>
    <definedName name="fiscalend">#REF!</definedName>
    <definedName name="five">#REF!,#REF!,#REF!,#REF!,#REF!,#REF!,#REF!,#REF!,#REF!,#REF!,#REF!,#REF!,#REF!,#REF!,#REF!</definedName>
    <definedName name="fixed" localSheetId="9">#REF!</definedName>
    <definedName name="fixed" localSheetId="16">#REF!</definedName>
    <definedName name="fixed" localSheetId="7">#REF!</definedName>
    <definedName name="fixed" localSheetId="6">#REF!</definedName>
    <definedName name="fixed">#REF!</definedName>
    <definedName name="Fixed_asset_turns" localSheetId="9">[42]Data_Download!$C$99:$AU$99</definedName>
    <definedName name="Fixed_asset_turns" localSheetId="10">[42]Data_Download!$C$99:$AU$99</definedName>
    <definedName name="Fixed_asset_turns" localSheetId="11">[42]Data_Download!$C$99:$AU$99</definedName>
    <definedName name="Fixed_asset_turns" localSheetId="8">[42]Data_Download!$C$99:$AU$99</definedName>
    <definedName name="Fixed_asset_turns">#REF!</definedName>
    <definedName name="Fixed_asset_turns_DCF" localSheetId="9">[42]Data_Download!$C$81:$AZ$81</definedName>
    <definedName name="Fixed_asset_turns_DCF" localSheetId="10">[42]Data_Download!$C$81:$AZ$81</definedName>
    <definedName name="Fixed_asset_turns_DCF" localSheetId="11">[42]Data_Download!$C$81:$AZ$81</definedName>
    <definedName name="Fixed_asset_turns_DCF" localSheetId="8">[42]Data_Download!$C$81:$AZ$81</definedName>
    <definedName name="Fixed_asset_turns_DCF">#REF!</definedName>
    <definedName name="Fixed_asset_turns_fore" localSheetId="9">[42]Data_Download!$B$78:$K$78</definedName>
    <definedName name="Fixed_asset_turns_fore" localSheetId="10">[42]Data_Download!$B$78:$K$78</definedName>
    <definedName name="Fixed_asset_turns_fore" localSheetId="11">[42]Data_Download!$B$78:$K$78</definedName>
    <definedName name="Fixed_asset_turns_fore" localSheetId="8">[42]Data_Download!$B$78:$K$78</definedName>
    <definedName name="Fixed_asset_turns_fore">#REF!</definedName>
    <definedName name="Fixed_assets" localSheetId="9">[42]Data_Download!$C$43:$AE$43</definedName>
    <definedName name="Fixed_assets" localSheetId="10">[42]Data_Download!$C$43:$AE$43</definedName>
    <definedName name="Fixed_assets" localSheetId="11">[42]Data_Download!$C$43:$AE$43</definedName>
    <definedName name="Fixed_assets" localSheetId="8">[42]Data_Download!$C$43:$AE$43</definedName>
    <definedName name="Fixed_assets">#REF!</definedName>
    <definedName name="Fixed_assets_DCF" localSheetId="9">[42]Data_Download!$C$75:$AZ$75</definedName>
    <definedName name="Fixed_assets_DCF" localSheetId="10">[42]Data_Download!$C$75:$AZ$75</definedName>
    <definedName name="Fixed_assets_DCF" localSheetId="11">[42]Data_Download!$C$75:$AZ$75</definedName>
    <definedName name="Fixed_assets_DCF" localSheetId="8">[42]Data_Download!$C$75:$AZ$75</definedName>
    <definedName name="Fixed_assets_DCF">#REF!</definedName>
    <definedName name="Fixed_Cost_less_Depreciation" localSheetId="9">'[94]CIII &amp; OKC AR'!$A$355:$M$363</definedName>
    <definedName name="Fixed_Cost_less_Depreciation" localSheetId="10">'[94]CIII &amp; OKC AR'!$A$355:$M$363</definedName>
    <definedName name="Fixed_Cost_less_Depreciation" localSheetId="11">'[94]CIII &amp; OKC AR'!$A$355:$M$363</definedName>
    <definedName name="Fixed_Cost_less_Depreciation" localSheetId="8">'[94]CIII &amp; OKC AR'!$A$355:$M$363</definedName>
    <definedName name="Fixed_Cost_less_Depreciation">#REF!</definedName>
    <definedName name="Fixed_Costs__US__Million" localSheetId="9">[44]PROJECTION!#REF!</definedName>
    <definedName name="Fixed_Costs__US__Million" localSheetId="10">[44]PROJECTION!#REF!</definedName>
    <definedName name="Fixed_Costs__US__Million" localSheetId="11">[44]PROJECTION!#REF!</definedName>
    <definedName name="Fixed_Costs__US__Million" localSheetId="8">[44]PROJECTION!#REF!</definedName>
    <definedName name="Fixed_Costs__US__Million">#REF!</definedName>
    <definedName name="Fixed_Costs_Ratio" localSheetId="9">[44]PROJECTION!#REF!</definedName>
    <definedName name="Fixed_Costs_Ratio" localSheetId="10">[44]PROJECTION!#REF!</definedName>
    <definedName name="Fixed_Costs_Ratio" localSheetId="11">[44]PROJECTION!#REF!</definedName>
    <definedName name="Fixed_Costs_Ratio" localSheetId="8">[44]PROJECTION!#REF!</definedName>
    <definedName name="Fixed_Costs_Ratio">#REF!</definedName>
    <definedName name="FixedAssets">[2]Valuation!$A$1:$V$51</definedName>
    <definedName name="FixedFX" localSheetId="9">'[51]Control Sheet'!$C$31</definedName>
    <definedName name="FixedFX" localSheetId="10">'[51]Control Sheet'!$C$31</definedName>
    <definedName name="FixedFX" localSheetId="11">'[51]Control Sheet'!$C$31</definedName>
    <definedName name="FixedFX" localSheetId="8">'[51]Control Sheet'!$C$31</definedName>
    <definedName name="FixedFX">#REF!</definedName>
    <definedName name="flCLL_duration">#REF!</definedName>
    <definedName name="flDLBCL_duaration">#REF!</definedName>
    <definedName name="flDLBCL_duration">#REF!</definedName>
    <definedName name="flfNHL_duaration">#REF!</definedName>
    <definedName name="flMCL_duration">#REF!</definedName>
    <definedName name="flMM_duration">#REF!</definedName>
    <definedName name="Florida" localSheetId="9">#REF!</definedName>
    <definedName name="Florida" localSheetId="16">#REF!</definedName>
    <definedName name="Florida" localSheetId="7">#REF!</definedName>
    <definedName name="Florida" localSheetId="6">#REF!</definedName>
    <definedName name="Florida">#REF!</definedName>
    <definedName name="fltr" localSheetId="9">'[46]Filter &amp; Port'!$B$2</definedName>
    <definedName name="fltr" localSheetId="10">'[46]Filter &amp; Port'!$B$2</definedName>
    <definedName name="fltr" localSheetId="11">'[46]Filter &amp; Port'!$B$2</definedName>
    <definedName name="fltr" localSheetId="8">'[46]Filter &amp; Port'!$B$2</definedName>
    <definedName name="fltr">#REF!</definedName>
    <definedName name="fltr_csh_act" localSheetId="9">'[46]Inputs - Act &amp; F''cast'!$C$216:$T$216</definedName>
    <definedName name="fltr_csh_act" localSheetId="10">'[46]Inputs - Act &amp; F''cast'!$C$216:$T$216</definedName>
    <definedName name="fltr_csh_act" localSheetId="11">'[46]Inputs - Act &amp; F''cast'!$C$216:$T$216</definedName>
    <definedName name="fltr_csh_act" localSheetId="8">'[46]Inputs - Act &amp; F''cast'!$C$216:$T$216</definedName>
    <definedName name="fltr_csh_act">#REF!</definedName>
    <definedName name="fltr_csh_act_ytd" localSheetId="9">'[46]Calcs - Act &amp; F''cast'!$C$216:$T$216</definedName>
    <definedName name="fltr_csh_act_ytd" localSheetId="10">'[46]Calcs - Act &amp; F''cast'!$C$216:$T$216</definedName>
    <definedName name="fltr_csh_act_ytd" localSheetId="11">'[46]Calcs - Act &amp; F''cast'!$C$216:$T$216</definedName>
    <definedName name="fltr_csh_act_ytd" localSheetId="8">'[46]Calcs - Act &amp; F''cast'!$C$216:$T$216</definedName>
    <definedName name="fltr_csh_act_ytd">#REF!</definedName>
    <definedName name="fltr_csh_bud" localSheetId="9">'[46]Inputs - Budget'!$C$216:$T$216</definedName>
    <definedName name="fltr_csh_bud" localSheetId="10">'[46]Inputs - Budget'!$C$216:$T$216</definedName>
    <definedName name="fltr_csh_bud" localSheetId="11">'[46]Inputs - Budget'!$C$216:$T$216</definedName>
    <definedName name="fltr_csh_bud" localSheetId="8">'[46]Inputs - Budget'!$C$216:$T$216</definedName>
    <definedName name="fltr_csh_bud">#REF!</definedName>
    <definedName name="fltr_csh_bud_ytd" localSheetId="9">'[46]Calcs - Budget'!$C$216:$T$216</definedName>
    <definedName name="fltr_csh_bud_ytd" localSheetId="10">'[46]Calcs - Budget'!$C$216:$T$216</definedName>
    <definedName name="fltr_csh_bud_ytd" localSheetId="11">'[46]Calcs - Budget'!$C$216:$T$216</definedName>
    <definedName name="fltr_csh_bud_ytd" localSheetId="8">'[46]Calcs - Budget'!$C$216:$T$216</definedName>
    <definedName name="fltr_csh_bud_ytd">#REF!</definedName>
    <definedName name="fltr_csh_hf" localSheetId="9">'[46]Inputs - Hist &amp; Future'!$C$216:$T$216</definedName>
    <definedName name="fltr_csh_hf" localSheetId="10">'[46]Inputs - Hist &amp; Future'!$C$216:$T$216</definedName>
    <definedName name="fltr_csh_hf" localSheetId="11">'[46]Inputs - Hist &amp; Future'!$C$216:$T$216</definedName>
    <definedName name="fltr_csh_hf" localSheetId="8">'[46]Inputs - Hist &amp; Future'!$C$216:$T$216</definedName>
    <definedName name="fltr_csh_hf">#REF!</definedName>
    <definedName name="fltr_cst_act" localSheetId="9">'[46]Calcs - Act &amp; F''cast'!$C$516:$T$516</definedName>
    <definedName name="fltr_cst_act" localSheetId="10">'[46]Calcs - Act &amp; F''cast'!$C$516:$T$516</definedName>
    <definedName name="fltr_cst_act" localSheetId="11">'[46]Calcs - Act &amp; F''cast'!$C$516:$T$516</definedName>
    <definedName name="fltr_cst_act" localSheetId="8">'[46]Calcs - Act &amp; F''cast'!$C$516:$T$516</definedName>
    <definedName name="fltr_cst_act">#REF!</definedName>
    <definedName name="fltr_cst_act_ytd" localSheetId="9">'[46]Calcs - Act &amp; F''cast'!$C$641:$T$641</definedName>
    <definedName name="fltr_cst_act_ytd" localSheetId="10">'[46]Calcs - Act &amp; F''cast'!$C$641:$T$641</definedName>
    <definedName name="fltr_cst_act_ytd" localSheetId="11">'[46]Calcs - Act &amp; F''cast'!$C$641:$T$641</definedName>
    <definedName name="fltr_cst_act_ytd" localSheetId="8">'[46]Calcs - Act &amp; F''cast'!$C$641:$T$641</definedName>
    <definedName name="fltr_cst_act_ytd">#REF!</definedName>
    <definedName name="fltr_cst_bud" localSheetId="9">'[46]Calcs - Budget'!$C$516:$T$516</definedName>
    <definedName name="fltr_cst_bud" localSheetId="10">'[46]Calcs - Budget'!$C$516:$T$516</definedName>
    <definedName name="fltr_cst_bud" localSheetId="11">'[46]Calcs - Budget'!$C$516:$T$516</definedName>
    <definedName name="fltr_cst_bud" localSheetId="8">'[46]Calcs - Budget'!$C$516:$T$516</definedName>
    <definedName name="fltr_cst_bud">#REF!</definedName>
    <definedName name="fltr_cst_bud_ytd" localSheetId="9">'[46]Calcs - Budget'!$C$641:$T$641</definedName>
    <definedName name="fltr_cst_bud_ytd" localSheetId="10">'[46]Calcs - Budget'!$C$641:$T$641</definedName>
    <definedName name="fltr_cst_bud_ytd" localSheetId="11">'[46]Calcs - Budget'!$C$641:$T$641</definedName>
    <definedName name="fltr_cst_bud_ytd" localSheetId="8">'[46]Calcs - Budget'!$C$641:$T$641</definedName>
    <definedName name="fltr_cst_bud_ytd">#REF!</definedName>
    <definedName name="fltr_cst_hf" localSheetId="9">'[46]Inputs - Hist &amp; Future'!$C$470:$T$470</definedName>
    <definedName name="fltr_cst_hf" localSheetId="10">'[46]Inputs - Hist &amp; Future'!$C$470:$T$470</definedName>
    <definedName name="fltr_cst_hf" localSheetId="11">'[46]Inputs - Hist &amp; Future'!$C$470:$T$470</definedName>
    <definedName name="fltr_cst_hf" localSheetId="8">'[46]Inputs - Hist &amp; Future'!$C$470:$T$470</definedName>
    <definedName name="fltr_cst_hf">#REF!</definedName>
    <definedName name="fltr_non_csh_act" localSheetId="9">'[46]Inputs - Act &amp; F''cast'!$C$217:$T$217</definedName>
    <definedName name="fltr_non_csh_act" localSheetId="10">'[46]Inputs - Act &amp; F''cast'!$C$217:$T$217</definedName>
    <definedName name="fltr_non_csh_act" localSheetId="11">'[46]Inputs - Act &amp; F''cast'!$C$217:$T$217</definedName>
    <definedName name="fltr_non_csh_act" localSheetId="8">'[46]Inputs - Act &amp; F''cast'!$C$217:$T$217</definedName>
    <definedName name="fltr_non_csh_act">#REF!</definedName>
    <definedName name="fltr_non_csh_act_ytd" localSheetId="9">'[46]Calcs - Act &amp; F''cast'!$C$217:$T$217</definedName>
    <definedName name="fltr_non_csh_act_ytd" localSheetId="10">'[46]Calcs - Act &amp; F''cast'!$C$217:$T$217</definedName>
    <definedName name="fltr_non_csh_act_ytd" localSheetId="11">'[46]Calcs - Act &amp; F''cast'!$C$217:$T$217</definedName>
    <definedName name="fltr_non_csh_act_ytd" localSheetId="8">'[46]Calcs - Act &amp; F''cast'!$C$217:$T$217</definedName>
    <definedName name="fltr_non_csh_act_ytd">#REF!</definedName>
    <definedName name="fltr_non_csh_bud" localSheetId="9">'[46]Inputs - Budget'!$C$217:$T$217</definedName>
    <definedName name="fltr_non_csh_bud" localSheetId="10">'[46]Inputs - Budget'!$C$217:$T$217</definedName>
    <definedName name="fltr_non_csh_bud" localSheetId="11">'[46]Inputs - Budget'!$C$217:$T$217</definedName>
    <definedName name="fltr_non_csh_bud" localSheetId="8">'[46]Inputs - Budget'!$C$217:$T$217</definedName>
    <definedName name="fltr_non_csh_bud">#REF!</definedName>
    <definedName name="fltr_non_csh_bud_ytd" localSheetId="9">'[46]Calcs - Budget'!$C$217:$T$217</definedName>
    <definedName name="fltr_non_csh_bud_ytd" localSheetId="10">'[46]Calcs - Budget'!$C$217:$T$217</definedName>
    <definedName name="fltr_non_csh_bud_ytd" localSheetId="11">'[46]Calcs - Budget'!$C$217:$T$217</definedName>
    <definedName name="fltr_non_csh_bud_ytd" localSheetId="8">'[46]Calcs - Budget'!$C$217:$T$217</definedName>
    <definedName name="fltr_non_csh_bud_ytd">#REF!</definedName>
    <definedName name="fltr_non_csh_hf" localSheetId="9">'[46]Inputs - Hist &amp; Future'!$C$217:$T$217</definedName>
    <definedName name="fltr_non_csh_hf" localSheetId="10">'[46]Inputs - Hist &amp; Future'!$C$217:$T$217</definedName>
    <definedName name="fltr_non_csh_hf" localSheetId="11">'[46]Inputs - Hist &amp; Future'!$C$217:$T$217</definedName>
    <definedName name="fltr_non_csh_hf" localSheetId="8">'[46]Inputs - Hist &amp; Future'!$C$217:$T$217</definedName>
    <definedName name="fltr_non_csh_hf">#REF!</definedName>
    <definedName name="fltr_prt" localSheetId="9">'[46]Filter &amp; Port'!$B$2:$P$48</definedName>
    <definedName name="fltr_prt" localSheetId="10">'[46]Filter &amp; Port'!$B$2:$P$48</definedName>
    <definedName name="fltr_prt" localSheetId="11">'[46]Filter &amp; Port'!$B$2:$P$48</definedName>
    <definedName name="fltr_prt" localSheetId="8">'[46]Filter &amp; Port'!$B$2:$P$48</definedName>
    <definedName name="fltr_prt">#REF!</definedName>
    <definedName name="Football_Maximum">#REF!</definedName>
    <definedName name="Football_Minimum">#REF!</definedName>
    <definedName name="Football_Units">#REF!</definedName>
    <definedName name="FOOTER">[136]Proj.!#REF!</definedName>
    <definedName name="FOOTER2">[136]Proj.!#REF!</definedName>
    <definedName name="Footnote1" localSheetId="9">[65]Sheet1!$B$54</definedName>
    <definedName name="Footnote1">#REF!</definedName>
    <definedName name="Footnote2" localSheetId="9">[65]Sheet1!$B$53</definedName>
    <definedName name="Footnote2">#REF!</definedName>
    <definedName name="Footnote3" localSheetId="9">[65]Sheet1!$AD$8</definedName>
    <definedName name="Footnote3">#REF!</definedName>
    <definedName name="FORECAST" localSheetId="9">'[137]Sales Forecast Report'!#REF!</definedName>
    <definedName name="FORECAST" localSheetId="10">'[137]Sales Forecast Report'!#REF!</definedName>
    <definedName name="FORECAST" localSheetId="11">'[137]Sales Forecast Report'!#REF!</definedName>
    <definedName name="FORECAST" localSheetId="8">'[137]Sales Forecast Report'!#REF!</definedName>
    <definedName name="FORECAST">#REF!</definedName>
    <definedName name="ForecastVersion">#REF!</definedName>
    <definedName name="Foreign_currency_translation_adj__net_of_tax" localSheetId="9">[44]PROJECTION!#REF!</definedName>
    <definedName name="Foreign_currency_translation_adj__net_of_tax" localSheetId="10">[44]PROJECTION!#REF!</definedName>
    <definedName name="Foreign_currency_translation_adj__net_of_tax" localSheetId="11">[44]PROJECTION!#REF!</definedName>
    <definedName name="Foreign_currency_translation_adj__net_of_tax" localSheetId="8">[44]PROJECTION!#REF!</definedName>
    <definedName name="Foreign_currency_translation_adj__net_of_tax">#REF!</definedName>
    <definedName name="Form_AEPS">#REF!</definedName>
    <definedName name="Form_QEPS">#REF!</definedName>
    <definedName name="Form_QRev">#REF!</definedName>
    <definedName name="Form_Qtrly">#REF!</definedName>
    <definedName name="FormatMod.FormatMaster">#N/A</definedName>
    <definedName name="Fosinopril00">[29]Products!#REF!</definedName>
    <definedName name="Fosinopril01">[29]Products!#REF!</definedName>
    <definedName name="Fosinopril02">[29]Products!#REF!</definedName>
    <definedName name="Fosinopril03">[29]Products!#REF!</definedName>
    <definedName name="Fosinopril04">[29]Products!#REF!</definedName>
    <definedName name="Fosinopril05">[29]Products!#REF!</definedName>
    <definedName name="Fosinopril97">[29]Products!#REF!</definedName>
    <definedName name="Fosinopril98">[29]Products!#REF!</definedName>
    <definedName name="Fosinopril99">[29]Products!#REF!</definedName>
    <definedName name="FOUR">#REF!</definedName>
    <definedName name="FOXDEBT00">#REF!</definedName>
    <definedName name="FOXTEL_NonE00">#REF!</definedName>
    <definedName name="FOXVALUE00">#REF!</definedName>
    <definedName name="fprop00">#REF!</definedName>
    <definedName name="fprop01">#REF!</definedName>
    <definedName name="fprop02">#REF!</definedName>
    <definedName name="fprop93">#REF!</definedName>
    <definedName name="fprop94">#REF!</definedName>
    <definedName name="fprop95">#REF!</definedName>
    <definedName name="fprop96">#REF!</definedName>
    <definedName name="fprop97">#REF!</definedName>
    <definedName name="fprop98">#REF!</definedName>
    <definedName name="fprop99">#REF!</definedName>
    <definedName name="FR_ACCT_CCY_LINK" localSheetId="9">[42]Data_Download!$O$1</definedName>
    <definedName name="FR_ACCT_CCY_LINK" localSheetId="10">[42]Data_Download!$O$1</definedName>
    <definedName name="FR_ACCT_CCY_LINK" localSheetId="11">[42]Data_Download!$O$1</definedName>
    <definedName name="FR_ACCT_CCY_LINK" localSheetId="8">[42]Data_Download!$O$1</definedName>
    <definedName name="FR_ACCT_CCY_LINK">#REF!</definedName>
    <definedName name="FR_AP_EX_RATE_LINK" localSheetId="9">[42]Data_Download!$U$27</definedName>
    <definedName name="FR_AP_EX_RATE_LINK" localSheetId="10">[42]Data_Download!$U$27</definedName>
    <definedName name="FR_AP_EX_RATE_LINK" localSheetId="11">[42]Data_Download!$U$27</definedName>
    <definedName name="FR_AP_EX_RATE_LINK" localSheetId="8">[42]Data_Download!$U$27</definedName>
    <definedName name="FR_AP_EX_RATE_LINK">#REF!</definedName>
    <definedName name="FR_AP_EX_RATE1_LINK" localSheetId="9">[42]Data_Download!$AB$32</definedName>
    <definedName name="FR_AP_EX_RATE1_LINK" localSheetId="10">[42]Data_Download!$AB$32</definedName>
    <definedName name="FR_AP_EX_RATE1_LINK" localSheetId="11">[42]Data_Download!$AB$32</definedName>
    <definedName name="FR_AP_EX_RATE1_LINK" localSheetId="8">[42]Data_Download!$AB$32</definedName>
    <definedName name="FR_AP_EX_RATE1_LINK">#REF!</definedName>
    <definedName name="FR_AP_EX_RATE10_LINK" localSheetId="9">[42]Data_Download!$S$32</definedName>
    <definedName name="FR_AP_EX_RATE10_LINK" localSheetId="10">[42]Data_Download!$S$32</definedName>
    <definedName name="FR_AP_EX_RATE10_LINK" localSheetId="11">[42]Data_Download!$S$32</definedName>
    <definedName name="FR_AP_EX_RATE10_LINK" localSheetId="8">[42]Data_Download!$S$32</definedName>
    <definedName name="FR_AP_EX_RATE10_LINK">#REF!</definedName>
    <definedName name="FR_AP_EX_RATE11_LINK" localSheetId="9">[42]Data_Download!$R$32</definedName>
    <definedName name="FR_AP_EX_RATE11_LINK" localSheetId="10">[42]Data_Download!$R$32</definedName>
    <definedName name="FR_AP_EX_RATE11_LINK" localSheetId="11">[42]Data_Download!$R$32</definedName>
    <definedName name="FR_AP_EX_RATE11_LINK" localSheetId="8">[42]Data_Download!$R$32</definedName>
    <definedName name="FR_AP_EX_RATE11_LINK">#REF!</definedName>
    <definedName name="FR_AP_EX_RATE2_LINK" localSheetId="9">[42]Data_Download!$AA$32</definedName>
    <definedName name="FR_AP_EX_RATE2_LINK" localSheetId="10">[42]Data_Download!$AA$32</definedName>
    <definedName name="FR_AP_EX_RATE2_LINK" localSheetId="11">[42]Data_Download!$AA$32</definedName>
    <definedName name="FR_AP_EX_RATE2_LINK" localSheetId="8">[42]Data_Download!$AA$32</definedName>
    <definedName name="FR_AP_EX_RATE2_LINK">#REF!</definedName>
    <definedName name="FR_AP_EX_RATE3_LINK" localSheetId="9">[42]Data_Download!$Z$32</definedName>
    <definedName name="FR_AP_EX_RATE3_LINK" localSheetId="10">[42]Data_Download!$Z$32</definedName>
    <definedName name="FR_AP_EX_RATE3_LINK" localSheetId="11">[42]Data_Download!$Z$32</definedName>
    <definedName name="FR_AP_EX_RATE3_LINK" localSheetId="8">[42]Data_Download!$Z$32</definedName>
    <definedName name="FR_AP_EX_RATE3_LINK">#REF!</definedName>
    <definedName name="FR_AP_EX_RATE4_LINK" localSheetId="9">[42]Data_Download!$Y$32</definedName>
    <definedName name="FR_AP_EX_RATE4_LINK" localSheetId="10">[42]Data_Download!$Y$32</definedName>
    <definedName name="FR_AP_EX_RATE4_LINK" localSheetId="11">[42]Data_Download!$Y$32</definedName>
    <definedName name="FR_AP_EX_RATE4_LINK" localSheetId="8">[42]Data_Download!$Y$32</definedName>
    <definedName name="FR_AP_EX_RATE4_LINK">#REF!</definedName>
    <definedName name="FR_AP_EX_RATE5_LINK" localSheetId="9">[42]Data_Download!$X$32</definedName>
    <definedName name="FR_AP_EX_RATE5_LINK" localSheetId="10">[42]Data_Download!$X$32</definedName>
    <definedName name="FR_AP_EX_RATE5_LINK" localSheetId="11">[42]Data_Download!$X$32</definedName>
    <definedName name="FR_AP_EX_RATE5_LINK" localSheetId="8">[42]Data_Download!$X$32</definedName>
    <definedName name="FR_AP_EX_RATE5_LINK">#REF!</definedName>
    <definedName name="FR_AP_EX_RATE6_LINK" localSheetId="9">[42]Data_Download!$W$32</definedName>
    <definedName name="FR_AP_EX_RATE6_LINK" localSheetId="10">[42]Data_Download!$W$32</definedName>
    <definedName name="FR_AP_EX_RATE6_LINK" localSheetId="11">[42]Data_Download!$W$32</definedName>
    <definedName name="FR_AP_EX_RATE6_LINK" localSheetId="8">[42]Data_Download!$W$32</definedName>
    <definedName name="FR_AP_EX_RATE6_LINK">#REF!</definedName>
    <definedName name="FR_AP_EX_RATE7_LINK" localSheetId="9">[42]Data_Download!$V$32</definedName>
    <definedName name="FR_AP_EX_RATE7_LINK" localSheetId="10">[42]Data_Download!$V$32</definedName>
    <definedName name="FR_AP_EX_RATE7_LINK" localSheetId="11">[42]Data_Download!$V$32</definedName>
    <definedName name="FR_AP_EX_RATE7_LINK" localSheetId="8">[42]Data_Download!$V$32</definedName>
    <definedName name="FR_AP_EX_RATE7_LINK">#REF!</definedName>
    <definedName name="FR_AP_EX_RATE8_LINK" localSheetId="9">[42]Data_Download!$U$32</definedName>
    <definedName name="FR_AP_EX_RATE8_LINK" localSheetId="10">[42]Data_Download!$U$32</definedName>
    <definedName name="FR_AP_EX_RATE8_LINK" localSheetId="11">[42]Data_Download!$U$32</definedName>
    <definedName name="FR_AP_EX_RATE8_LINK" localSheetId="8">[42]Data_Download!$U$32</definedName>
    <definedName name="FR_AP_EX_RATE8_LINK">#REF!</definedName>
    <definedName name="FR_AP_EX_RATE9_LINK" localSheetId="9">[42]Data_Download!$T$32</definedName>
    <definedName name="FR_AP_EX_RATE9_LINK" localSheetId="10">[42]Data_Download!$T$32</definedName>
    <definedName name="FR_AP_EX_RATE9_LINK" localSheetId="11">[42]Data_Download!$T$32</definedName>
    <definedName name="FR_AP_EX_RATE9_LINK" localSheetId="8">[42]Data_Download!$T$32</definedName>
    <definedName name="FR_AP_EX_RATE9_LINK">#REF!</definedName>
    <definedName name="FR_CLEAR_AREA1">#REF!,#REF!</definedName>
    <definedName name="FR_CODE_COPY_LINK">" "</definedName>
    <definedName name="FR_CODE_DOWNLOAD_START">" "</definedName>
    <definedName name="FR_CODE_STOCK_LINK">" "</definedName>
    <definedName name="FR_COM_ABBR">"CHKP"</definedName>
    <definedName name="FR_COM_ABBR_LINK" localSheetId="9">[42]Data_Download!$F$3</definedName>
    <definedName name="FR_COM_ABBR_LINK" localSheetId="10">[42]Data_Download!$F$3</definedName>
    <definedName name="FR_COM_ABBR_LINK" localSheetId="11">[42]Data_Download!$F$3</definedName>
    <definedName name="FR_COM_ABBR_LINK" localSheetId="8">[42]Data_Download!$F$3</definedName>
    <definedName name="FR_COM_ABBR_LINK">#REF!</definedName>
    <definedName name="FR_COM_AGG">0</definedName>
    <definedName name="FR_COM_NAME_LINK" localSheetId="9">[42]Data_Download!$D$3</definedName>
    <definedName name="FR_COM_NAME_LINK" localSheetId="10">[42]Data_Download!$D$3</definedName>
    <definedName name="FR_COM_NAME_LINK" localSheetId="11">[42]Data_Download!$D$3</definedName>
    <definedName name="FR_COM_NAME_LINK" localSheetId="8">[42]Data_Download!$D$3</definedName>
    <definedName name="FR_COM_NAME_LINK">#REF!</definedName>
    <definedName name="FR_COU_ABBR">"usa"</definedName>
    <definedName name="FR_COU_ABBR_LINK" localSheetId="9">[42]Data_Download!$G$3</definedName>
    <definedName name="FR_COU_ABBR_LINK" localSheetId="10">[42]Data_Download!$G$3</definedName>
    <definedName name="FR_COU_ABBR_LINK" localSheetId="11">[42]Data_Download!$G$3</definedName>
    <definedName name="FR_COU_ABBR_LINK" localSheetId="8">[42]Data_Download!$G$3</definedName>
    <definedName name="FR_COU_ABBR_LINK">#REF!</definedName>
    <definedName name="FR_COU_NAME_LINK">" "</definedName>
    <definedName name="FR_DATABOX_DOWNLOAD">"N"</definedName>
    <definedName name="FR_DISP_HIDDEN">FALSE</definedName>
    <definedName name="FR_END_DATE">"'"</definedName>
    <definedName name="FR_EX_DIM_FAC_LINK" localSheetId="9">[42]Data_Download!$R$1</definedName>
    <definedName name="FR_EX_DIM_FAC_LINK" localSheetId="10">[42]Data_Download!$R$1</definedName>
    <definedName name="FR_EX_DIM_FAC_LINK" localSheetId="11">[42]Data_Download!$R$1</definedName>
    <definedName name="FR_EX_DIM_FAC_LINK" localSheetId="8">[42]Data_Download!$R$1</definedName>
    <definedName name="FR_EX_DIM_FAC_LINK">#REF!</definedName>
    <definedName name="FR_EXCHANGE_LINK" localSheetId="9">[42]Data_Download!$Z$11</definedName>
    <definedName name="FR_EXCHANGE_LINK" localSheetId="10">[42]Data_Download!$Z$11</definedName>
    <definedName name="FR_EXCHANGE_LINK" localSheetId="11">[42]Data_Download!$Z$11</definedName>
    <definedName name="FR_EXCHANGE_LINK" localSheetId="8">[42]Data_Download!$Z$11</definedName>
    <definedName name="FR_EXCHANGE_LINK">#REF!</definedName>
    <definedName name="FR_LINKS_OVERRUN">TRUE</definedName>
    <definedName name="FR_LOG_END_DATE">"'"</definedName>
    <definedName name="FR_LOG_START_DATE">"'"</definedName>
    <definedName name="FR_PRICE_CCY_LINK" localSheetId="9">[42]Data_Download!$Q$1</definedName>
    <definedName name="FR_PRICE_CCY_LINK" localSheetId="10">[42]Data_Download!$Q$1</definedName>
    <definedName name="FR_PRICE_CCY_LINK" localSheetId="11">[42]Data_Download!$Q$1</definedName>
    <definedName name="FR_PRICE_CCY_LINK" localSheetId="8">[42]Data_Download!$Q$1</definedName>
    <definedName name="FR_PRICE_CCY_LINK">#REF!</definedName>
    <definedName name="FR_PROTECT">"TRUE"</definedName>
    <definedName name="FR_RATIO_ABBR">"VDF_RATIO_BUNDLE"</definedName>
    <definedName name="FR_RATIO_COM_ABBR">"CWG.L"</definedName>
    <definedName name="FR_RATIO_COU_ABBR">"uk"</definedName>
    <definedName name="FR_RATIO_IGNORE_PROT_FLAG">TRUE</definedName>
    <definedName name="FR_RATIO_RECALC_FLAG">TRUE</definedName>
    <definedName name="FR_REPORT_STATUS_LINK" localSheetId="9">[42]Data_Download!$U$17</definedName>
    <definedName name="FR_REPORT_STATUS_LINK" localSheetId="10">[42]Data_Download!$U$17</definedName>
    <definedName name="FR_REPORT_STATUS_LINK" localSheetId="11">[42]Data_Download!$U$17</definedName>
    <definedName name="FR_REPORT_STATUS_LINK" localSheetId="8">[42]Data_Download!$U$17</definedName>
    <definedName name="FR_REPORT_STATUS_LINK">#REF!</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EC_LEVEL1_LINK" localSheetId="9">[42]Data_Download!$Z$15</definedName>
    <definedName name="FR_SEC_LEVEL1_LINK" localSheetId="10">[42]Data_Download!$Z$15</definedName>
    <definedName name="FR_SEC_LEVEL1_LINK" localSheetId="11">[42]Data_Download!$Z$15</definedName>
    <definedName name="FR_SEC_LEVEL1_LINK" localSheetId="8">[42]Data_Download!$Z$15</definedName>
    <definedName name="FR_SEC_LEVEL1_LINK">#REF!</definedName>
    <definedName name="FR_SEC_LEVEL4_LINK" localSheetId="9">[42]Data_Download!$Z$10</definedName>
    <definedName name="FR_SEC_LEVEL4_LINK" localSheetId="10">[42]Data_Download!$Z$10</definedName>
    <definedName name="FR_SEC_LEVEL4_LINK" localSheetId="11">[42]Data_Download!$Z$10</definedName>
    <definedName name="FR_SEC_LEVEL4_LINK" localSheetId="8">[42]Data_Download!$Z$10</definedName>
    <definedName name="FR_SEC_LEVEL4_LINK">#REF!</definedName>
    <definedName name="FR_SHOW_LINK_MARKER">FALSE</definedName>
    <definedName name="FR_START_DATE">"'"</definedName>
    <definedName name="FR_SYBASE_SERVER">"PNYEQFRD01"</definedName>
    <definedName name="FR_TEMPLATE_KEY">"69924|1"</definedName>
    <definedName name="FR_USE_BILLIONS">FALSE</definedName>
    <definedName name="FR_USE_DIMFAC">TRUE</definedName>
    <definedName name="FR_USE_LOCAL_CCY">FALSE</definedName>
    <definedName name="FR_USE_PRICEFACTORING">FALSE</definedName>
    <definedName name="FR_USE_SCALE_FLAG">TRUE</definedName>
    <definedName name="FR_WORKBOOK">"K:\traker1\WBSN\Old Model\WBSN-EPS-Edg.xls"</definedName>
    <definedName name="FRCSTF65_00_RWWD_Q" localSheetId="9">[138]FRCSTF65_00_RWWD_Q!$C$1:$CT$51</definedName>
    <definedName name="FRCSTF65_00_RWWD_Q" localSheetId="10">[138]FRCSTF65_00_RWWD_Q!$C$1:$CT$51</definedName>
    <definedName name="FRCSTF65_00_RWWD_Q" localSheetId="11">[138]FRCSTF65_00_RWWD_Q!$C$1:$CT$51</definedName>
    <definedName name="FRCSTF65_00_RWWD_Q" localSheetId="8">[138]FRCSTF65_00_RWWD_Q!$C$1:$CT$51</definedName>
    <definedName name="FRCSTF65_00_RWWD_Q">#REF!</definedName>
    <definedName name="FRCSTF75_00LN_Q">#REF!</definedName>
    <definedName name="Free_cash_flow" localSheetId="9">[42]Data_Download!$C$23:$AZ$23</definedName>
    <definedName name="Free_cash_flow" localSheetId="10">[42]Data_Download!$C$23:$AZ$23</definedName>
    <definedName name="Free_cash_flow" localSheetId="11">[42]Data_Download!$C$23:$AZ$23</definedName>
    <definedName name="Free_cash_flow" localSheetId="8">[42]Data_Download!$C$23:$AZ$23</definedName>
    <definedName name="Free_cash_flow">#REF!</definedName>
    <definedName name="FREEFLOAT">#REF!</definedName>
    <definedName name="FreezeCell" localSheetId="9">[65]Sheet1!$S$14</definedName>
    <definedName name="FreezeCell">#REF!</definedName>
    <definedName name="FREIGHTS_AND_DEV____Gross_Rev" localSheetId="9">[44]PROJECTION!#REF!</definedName>
    <definedName name="FREIGHTS_AND_DEV____Gross_Rev" localSheetId="10">[44]PROJECTION!#REF!</definedName>
    <definedName name="FREIGHTS_AND_DEV____Gross_Rev" localSheetId="11">[44]PROJECTION!#REF!</definedName>
    <definedName name="FREIGHTS_AND_DEV____Gross_Rev" localSheetId="8">[44]PROJECTION!#REF!</definedName>
    <definedName name="FREIGHTS_AND_DEV____Gross_Rev">#REF!</definedName>
    <definedName name="Freights_and_Devolutions" localSheetId="9">[44]PROJECTION!#REF!</definedName>
    <definedName name="Freights_and_Devolutions" localSheetId="10">[44]PROJECTION!#REF!</definedName>
    <definedName name="Freights_and_Devolutions" localSheetId="11">[44]PROJECTION!#REF!</definedName>
    <definedName name="Freights_and_Devolutions" localSheetId="8">[44]PROJECTION!#REF!</definedName>
    <definedName name="Freights_and_Devolutions">#REF!</definedName>
    <definedName name="FreqCell" localSheetId="9">[65]Sheet1!$F$11</definedName>
    <definedName name="FreqCell">#REF!</definedName>
    <definedName name="FreqName" localSheetId="9">[65]Sheet1!$V$10</definedName>
    <definedName name="FreqName">#REF!</definedName>
    <definedName name="FreqReturn" localSheetId="9">[65]Sheet1!$Q$8:$S$8</definedName>
    <definedName name="FreqReturn">#REF!</definedName>
    <definedName name="FreqSet" localSheetId="9">[65]Sheet1!$AJ$10</definedName>
    <definedName name="FreqSet">#REF!</definedName>
    <definedName name="Frequency" localSheetId="9">[65]Sheet1!$S$8</definedName>
    <definedName name="Frequency">#REF!</definedName>
    <definedName name="FRX_1" localSheetId="9">[139]IMS!$A$3:$BP$81</definedName>
    <definedName name="FRX_1">#REF!</definedName>
    <definedName name="FRX_2" localSheetId="9">[139]IMS!$A$82:$BP$185</definedName>
    <definedName name="FRX_2">#REF!</definedName>
    <definedName name="FRX_3" localSheetId="9">[139]IMS!$A$186:$BP$268</definedName>
    <definedName name="FRX_3">#REF!</definedName>
    <definedName name="FRX_4" localSheetId="9">[140]IMS!$A$249:$CB$282</definedName>
    <definedName name="FRX_4">#REF!</definedName>
    <definedName name="frz" localSheetId="9">[80]Overview1Query!$B$21:$D$30</definedName>
    <definedName name="frz" localSheetId="10">[80]Overview1Query!$B$21:$D$30</definedName>
    <definedName name="frz" localSheetId="11">[80]Overview1Query!$B$21:$D$30</definedName>
    <definedName name="frz" localSheetId="8">[80]Overview1Query!$B$21:$D$30</definedName>
    <definedName name="frz">#REF!</definedName>
    <definedName name="ft3link" localSheetId="9">'[141]Sales Assumptions'!#REF!</definedName>
    <definedName name="ft3link" localSheetId="10">'[141]Sales Assumptions'!#REF!</definedName>
    <definedName name="ft3link" localSheetId="7">#REF!</definedName>
    <definedName name="ft3link" localSheetId="6">#REF!</definedName>
    <definedName name="ft3link" localSheetId="11">'[141]Sales Assumptions'!#REF!</definedName>
    <definedName name="ft3link" localSheetId="8">'[141]Sales Assumptions'!#REF!</definedName>
    <definedName name="ft3link">#REF!</definedName>
    <definedName name="ft3link2" localSheetId="9">'[141]Sales Assumptions'!#REF!</definedName>
    <definedName name="ft3link2" localSheetId="10">'[141]Sales Assumptions'!#REF!</definedName>
    <definedName name="ft3link2" localSheetId="7">#REF!</definedName>
    <definedName name="ft3link2" localSheetId="6">#REF!</definedName>
    <definedName name="ft3link2" localSheetId="11">'[141]Sales Assumptions'!#REF!</definedName>
    <definedName name="ft3link2" localSheetId="8">'[141]Sales Assumptions'!#REF!</definedName>
    <definedName name="ft3link2">#REF!</definedName>
    <definedName name="ft3link3" localSheetId="9">'[141]Sales Assumptions'!#REF!</definedName>
    <definedName name="ft3link3" localSheetId="10">'[141]Sales Assumptions'!#REF!</definedName>
    <definedName name="ft3link3" localSheetId="7">#REF!</definedName>
    <definedName name="ft3link3" localSheetId="6">#REF!</definedName>
    <definedName name="ft3link3" localSheetId="11">'[141]Sales Assumptions'!#REF!</definedName>
    <definedName name="ft3link3" localSheetId="8">'[141]Sales Assumptions'!#REF!</definedName>
    <definedName name="ft3link3">#REF!</definedName>
    <definedName name="ft3link4" localSheetId="9">'[141]Sales Assumptions'!#REF!</definedName>
    <definedName name="ft3link4" localSheetId="10">'[141]Sales Assumptions'!#REF!</definedName>
    <definedName name="ft3link4" localSheetId="7">#REF!</definedName>
    <definedName name="ft3link4" localSheetId="6">#REF!</definedName>
    <definedName name="ft3link4" localSheetId="11">'[141]Sales Assumptions'!#REF!</definedName>
    <definedName name="ft3link4" localSheetId="8">'[141]Sales Assumptions'!#REF!</definedName>
    <definedName name="ft3link4">#REF!</definedName>
    <definedName name="ft3linkisp" localSheetId="9">'[141]Sales Assumptions'!#REF!</definedName>
    <definedName name="ft3linkisp" localSheetId="10">'[141]Sales Assumptions'!#REF!</definedName>
    <definedName name="ft3linkisp" localSheetId="11">'[141]Sales Assumptions'!#REF!</definedName>
    <definedName name="ft3linkisp" localSheetId="8">'[141]Sales Assumptions'!#REF!</definedName>
    <definedName name="ft3linkisp">#REF!</definedName>
    <definedName name="ft3linkisp2" localSheetId="9">'[141]Sales Assumptions'!#REF!</definedName>
    <definedName name="ft3linkisp2" localSheetId="10">'[141]Sales Assumptions'!#REF!</definedName>
    <definedName name="ft3linkisp2" localSheetId="11">'[141]Sales Assumptions'!#REF!</definedName>
    <definedName name="ft3linkisp2" localSheetId="8">'[141]Sales Assumptions'!#REF!</definedName>
    <definedName name="ft3linkisp2">#REF!</definedName>
    <definedName name="ft3linkisp3" localSheetId="9">'[141]Sales Assumptions'!#REF!</definedName>
    <definedName name="ft3linkisp3" localSheetId="10">'[141]Sales Assumptions'!#REF!</definedName>
    <definedName name="ft3linkisp3" localSheetId="11">'[141]Sales Assumptions'!#REF!</definedName>
    <definedName name="ft3linkisp3" localSheetId="8">'[141]Sales Assumptions'!#REF!</definedName>
    <definedName name="ft3linkisp3">#REF!</definedName>
    <definedName name="ft3linkisp4" localSheetId="9">'[141]Sales Assumptions'!#REF!</definedName>
    <definedName name="ft3linkisp4" localSheetId="10">'[141]Sales Assumptions'!#REF!</definedName>
    <definedName name="ft3linkisp4" localSheetId="11">'[141]Sales Assumptions'!#REF!</definedName>
    <definedName name="ft3linkisp4" localSheetId="8">'[141]Sales Assumptions'!#REF!</definedName>
    <definedName name="ft3linkisp4">#REF!</definedName>
    <definedName name="FTEVar" localSheetId="9">[142]MasterData!$C$12</definedName>
    <definedName name="FTEVar" localSheetId="10">[142]MasterData!$C$12</definedName>
    <definedName name="FTEVar" localSheetId="11">[142]MasterData!$C$12</definedName>
    <definedName name="FTEVar" localSheetId="8">[142]MasterData!$C$12</definedName>
    <definedName name="FTEVar">#REF!</definedName>
    <definedName name="FTEVar2" localSheetId="9">[143]MasterData!$C$12</definedName>
    <definedName name="FTEVar2" localSheetId="10">[143]MasterData!$C$12</definedName>
    <definedName name="FTEVar2" localSheetId="11">[143]MasterData!$C$12</definedName>
    <definedName name="FTEVar2" localSheetId="8">[143]MasterData!$C$12</definedName>
    <definedName name="FTEVar2">#REF!</definedName>
    <definedName name="fuck" localSheetId="9">[3]Sheet1!$FZ$3:$GS$64</definedName>
    <definedName name="fuck" localSheetId="10">[3]Sheet1!$FZ$3:$GS$64</definedName>
    <definedName name="fuck" localSheetId="11">[3]Sheet1!$FZ$3:$GS$64</definedName>
    <definedName name="fuck" localSheetId="8">[3]Sheet1!$FZ$3:$GS$64</definedName>
    <definedName name="fuck">#REF!</definedName>
    <definedName name="fuel_prc" localSheetId="9">'[46]Misc Calcs'!$B$549:$M$549</definedName>
    <definedName name="fuel_prc" localSheetId="10">'[46]Misc Calcs'!$B$549:$M$549</definedName>
    <definedName name="fuel_prc" localSheetId="11">'[46]Misc Calcs'!$B$549:$M$549</definedName>
    <definedName name="fuel_prc" localSheetId="8">'[46]Misc Calcs'!$B$549:$M$549</definedName>
    <definedName name="fuel_prc">#REF!</definedName>
    <definedName name="fuel_vol" localSheetId="9">'[46]Misc Calcs'!$B$539:$M$539</definedName>
    <definedName name="fuel_vol" localSheetId="10">'[46]Misc Calcs'!$B$539:$M$539</definedName>
    <definedName name="fuel_vol" localSheetId="11">'[46]Misc Calcs'!$B$539:$M$539</definedName>
    <definedName name="fuel_vol" localSheetId="8">'[46]Misc Calcs'!$B$539:$M$539</definedName>
    <definedName name="fuel_vol">#REF!</definedName>
    <definedName name="FutureYear" localSheetId="9">'[98]Control Sheet'!$C$20</definedName>
    <definedName name="FutureYear" localSheetId="10">'[98]Control Sheet'!$C$20</definedName>
    <definedName name="FutureYear" localSheetId="11">'[98]Control Sheet'!$C$20</definedName>
    <definedName name="FutureYear" localSheetId="8">'[98]Control Sheet'!$C$20</definedName>
    <definedName name="FutureYear">#REF!</definedName>
    <definedName name="FV">#REF!</definedName>
    <definedName name="fx_var" localSheetId="9">'[46]Misc Calcs'!$B$450:$M$450</definedName>
    <definedName name="fx_var" localSheetId="10">'[46]Misc Calcs'!$B$450:$M$450</definedName>
    <definedName name="fx_var" localSheetId="11">'[46]Misc Calcs'!$B$450:$M$450</definedName>
    <definedName name="fx_var" localSheetId="8">'[46]Misc Calcs'!$B$450:$M$450</definedName>
    <definedName name="fx_var">#REF!</definedName>
    <definedName name="fy_00">#REF!</definedName>
    <definedName name="fy_01">#REF!</definedName>
    <definedName name="fy_02">#REF!</definedName>
    <definedName name="fy_03">#REF!</definedName>
    <definedName name="fy_04">#REF!</definedName>
    <definedName name="FY_05">#REF!</definedName>
    <definedName name="FY_1995">#REF!</definedName>
    <definedName name="FY_1996">#REF!</definedName>
    <definedName name="fy_1997">#REF!</definedName>
    <definedName name="fy_1998">#REF!</definedName>
    <definedName name="fy_1999">#REF!</definedName>
    <definedName name="fy_2000">#REF!</definedName>
    <definedName name="fy_2001">#REF!</definedName>
    <definedName name="fy_2002">#REF!</definedName>
    <definedName name="fy_2003" localSheetId="9">[7]I!#REF!</definedName>
    <definedName name="fy_2003" localSheetId="10">[7]I!#REF!</definedName>
    <definedName name="fy_2003" localSheetId="11">[7]I!#REF!</definedName>
    <definedName name="fy_2003" localSheetId="8">[7]I!#REF!</definedName>
    <definedName name="fy_2003">#REF!</definedName>
    <definedName name="fy_96">#REF!</definedName>
    <definedName name="fy_97">#REF!</definedName>
    <definedName name="fy_98">#REF!</definedName>
    <definedName name="fy_99">#REF!</definedName>
    <definedName name="FY_CUR">[1]Sheet1!$C$810:$K$810</definedName>
    <definedName name="FY0" localSheetId="9">[92]COMP!$S$9</definedName>
    <definedName name="FY0">#REF!</definedName>
    <definedName name="fye">#REF!</definedName>
    <definedName name="FYEnd">[41]HS!#REF!</definedName>
    <definedName name="g">#REF!</definedName>
    <definedName name="ga_csh_act" localSheetId="9">'[46]Inputs - Act &amp; F''cast'!$C$221:$T$221</definedName>
    <definedName name="ga_csh_act" localSheetId="10">'[46]Inputs - Act &amp; F''cast'!$C$221:$T$221</definedName>
    <definedName name="ga_csh_act" localSheetId="11">'[46]Inputs - Act &amp; F''cast'!$C$221:$T$221</definedName>
    <definedName name="ga_csh_act" localSheetId="8">'[46]Inputs - Act &amp; F''cast'!$C$221:$T$221</definedName>
    <definedName name="ga_csh_act">#REF!</definedName>
    <definedName name="ga_csh_act_ytd" localSheetId="9">'[46]Calcs - Act &amp; F''cast'!$C$221:$T$221</definedName>
    <definedName name="ga_csh_act_ytd" localSheetId="10">'[46]Calcs - Act &amp; F''cast'!$C$221:$T$221</definedName>
    <definedName name="ga_csh_act_ytd" localSheetId="11">'[46]Calcs - Act &amp; F''cast'!$C$221:$T$221</definedName>
    <definedName name="ga_csh_act_ytd" localSheetId="8">'[46]Calcs - Act &amp; F''cast'!$C$221:$T$221</definedName>
    <definedName name="ga_csh_act_ytd">#REF!</definedName>
    <definedName name="ga_csh_bud" localSheetId="9">'[46]Inputs - Budget'!$C$221:$T$221</definedName>
    <definedName name="ga_csh_bud" localSheetId="10">'[46]Inputs - Budget'!$C$221:$T$221</definedName>
    <definedName name="ga_csh_bud" localSheetId="11">'[46]Inputs - Budget'!$C$221:$T$221</definedName>
    <definedName name="ga_csh_bud" localSheetId="8">'[46]Inputs - Budget'!$C$221:$T$221</definedName>
    <definedName name="ga_csh_bud">#REF!</definedName>
    <definedName name="ga_csh_bud_ytd" localSheetId="9">'[46]Calcs - Budget'!$C$221:$T$221</definedName>
    <definedName name="ga_csh_bud_ytd" localSheetId="10">'[46]Calcs - Budget'!$C$221:$T$221</definedName>
    <definedName name="ga_csh_bud_ytd" localSheetId="11">'[46]Calcs - Budget'!$C$221:$T$221</definedName>
    <definedName name="ga_csh_bud_ytd" localSheetId="8">'[46]Calcs - Budget'!$C$221:$T$221</definedName>
    <definedName name="ga_csh_bud_ytd">#REF!</definedName>
    <definedName name="ga_csh_hf" localSheetId="9">'[46]Inputs - Hist &amp; Future'!$C$221:$T$221</definedName>
    <definedName name="ga_csh_hf" localSheetId="10">'[46]Inputs - Hist &amp; Future'!$C$221:$T$221</definedName>
    <definedName name="ga_csh_hf" localSheetId="11">'[46]Inputs - Hist &amp; Future'!$C$221:$T$221</definedName>
    <definedName name="ga_csh_hf" localSheetId="8">'[46]Inputs - Hist &amp; Future'!$C$221:$T$221</definedName>
    <definedName name="ga_csh_hf">#REF!</definedName>
    <definedName name="ga_cst_act" localSheetId="9">'[46]Calcs - Act &amp; F''cast'!$C$518:$T$518</definedName>
    <definedName name="ga_cst_act" localSheetId="10">'[46]Calcs - Act &amp; F''cast'!$C$518:$T$518</definedName>
    <definedName name="ga_cst_act" localSheetId="11">'[46]Calcs - Act &amp; F''cast'!$C$518:$T$518</definedName>
    <definedName name="ga_cst_act" localSheetId="8">'[46]Calcs - Act &amp; F''cast'!$C$518:$T$518</definedName>
    <definedName name="ga_cst_act">#REF!</definedName>
    <definedName name="ga_cst_act_ytd" localSheetId="9">'[46]Calcs - Act &amp; F''cast'!$C$643:$T$643</definedName>
    <definedName name="ga_cst_act_ytd" localSheetId="10">'[46]Calcs - Act &amp; F''cast'!$C$643:$T$643</definedName>
    <definedName name="ga_cst_act_ytd" localSheetId="11">'[46]Calcs - Act &amp; F''cast'!$C$643:$T$643</definedName>
    <definedName name="ga_cst_act_ytd" localSheetId="8">'[46]Calcs - Act &amp; F''cast'!$C$643:$T$643</definedName>
    <definedName name="ga_cst_act_ytd">#REF!</definedName>
    <definedName name="ga_cst_bud" localSheetId="9">'[46]Calcs - Budget'!$C$518:$T$518</definedName>
    <definedName name="ga_cst_bud" localSheetId="10">'[46]Calcs - Budget'!$C$518:$T$518</definedName>
    <definedName name="ga_cst_bud" localSheetId="11">'[46]Calcs - Budget'!$C$518:$T$518</definedName>
    <definedName name="ga_cst_bud" localSheetId="8">'[46]Calcs - Budget'!$C$518:$T$518</definedName>
    <definedName name="ga_cst_bud">#REF!</definedName>
    <definedName name="ga_cst_bud_ytd" localSheetId="9">'[46]Calcs - Budget'!$C$643:$T$643</definedName>
    <definedName name="ga_cst_bud_ytd" localSheetId="10">'[46]Calcs - Budget'!$C$643:$T$643</definedName>
    <definedName name="ga_cst_bud_ytd" localSheetId="11">'[46]Calcs - Budget'!$C$643:$T$643</definedName>
    <definedName name="ga_cst_bud_ytd" localSheetId="8">'[46]Calcs - Budget'!$C$643:$T$643</definedName>
    <definedName name="ga_cst_bud_ytd">#REF!</definedName>
    <definedName name="ga_cst_hf" localSheetId="9">'[46]Inputs - Hist &amp; Future'!$C$472:$T$472</definedName>
    <definedName name="ga_cst_hf" localSheetId="10">'[46]Inputs - Hist &amp; Future'!$C$472:$T$472</definedName>
    <definedName name="ga_cst_hf" localSheetId="11">'[46]Inputs - Hist &amp; Future'!$C$472:$T$472</definedName>
    <definedName name="ga_cst_hf" localSheetId="8">'[46]Inputs - Hist &amp; Future'!$C$472:$T$472</definedName>
    <definedName name="ga_cst_hf">#REF!</definedName>
    <definedName name="ga_non_csh_act" localSheetId="9">'[46]Inputs - Act &amp; F''cast'!$C$222:$T$222</definedName>
    <definedName name="ga_non_csh_act" localSheetId="10">'[46]Inputs - Act &amp; F''cast'!$C$222:$T$222</definedName>
    <definedName name="ga_non_csh_act" localSheetId="11">'[46]Inputs - Act &amp; F''cast'!$C$222:$T$222</definedName>
    <definedName name="ga_non_csh_act" localSheetId="8">'[46]Inputs - Act &amp; F''cast'!$C$222:$T$222</definedName>
    <definedName name="ga_non_csh_act">#REF!</definedName>
    <definedName name="ga_non_csh_act_ytd" localSheetId="9">'[46]Calcs - Act &amp; F''cast'!$C$222:$T$222</definedName>
    <definedName name="ga_non_csh_act_ytd" localSheetId="10">'[46]Calcs - Act &amp; F''cast'!$C$222:$T$222</definedName>
    <definedName name="ga_non_csh_act_ytd" localSheetId="11">'[46]Calcs - Act &amp; F''cast'!$C$222:$T$222</definedName>
    <definedName name="ga_non_csh_act_ytd" localSheetId="8">'[46]Calcs - Act &amp; F''cast'!$C$222:$T$222</definedName>
    <definedName name="ga_non_csh_act_ytd">#REF!</definedName>
    <definedName name="ga_non_csh_bud" localSheetId="9">'[46]Inputs - Budget'!$C$222:$T$222</definedName>
    <definedName name="ga_non_csh_bud" localSheetId="10">'[46]Inputs - Budget'!$C$222:$T$222</definedName>
    <definedName name="ga_non_csh_bud" localSheetId="11">'[46]Inputs - Budget'!$C$222:$T$222</definedName>
    <definedName name="ga_non_csh_bud" localSheetId="8">'[46]Inputs - Budget'!$C$222:$T$222</definedName>
    <definedName name="ga_non_csh_bud">#REF!</definedName>
    <definedName name="ga_non_csh_bud_ytd" localSheetId="9">'[46]Calcs - Budget'!$C$222:$T$222</definedName>
    <definedName name="ga_non_csh_bud_ytd" localSheetId="10">'[46]Calcs - Budget'!$C$222:$T$222</definedName>
    <definedName name="ga_non_csh_bud_ytd" localSheetId="11">'[46]Calcs - Budget'!$C$222:$T$222</definedName>
    <definedName name="ga_non_csh_bud_ytd" localSheetId="8">'[46]Calcs - Budget'!$C$222:$T$222</definedName>
    <definedName name="ga_non_csh_bud_ytd">#REF!</definedName>
    <definedName name="ga_non_csh_hf" localSheetId="9">'[46]Inputs - Hist &amp; Future'!$C$222:$T$222</definedName>
    <definedName name="ga_non_csh_hf" localSheetId="10">'[46]Inputs - Hist &amp; Future'!$C$222:$T$222</definedName>
    <definedName name="ga_non_csh_hf" localSheetId="11">'[46]Inputs - Hist &amp; Future'!$C$222:$T$222</definedName>
    <definedName name="ga_non_csh_hf" localSheetId="8">'[46]Inputs - Hist &amp; Future'!$C$222:$T$222</definedName>
    <definedName name="ga_non_csh_hf">#REF!</definedName>
    <definedName name="Gabitril">#REF!</definedName>
    <definedName name="gbp_rate" localSheetId="9">#REF!</definedName>
    <definedName name="gbp_rate" localSheetId="16">#REF!</definedName>
    <definedName name="gbp_rate" localSheetId="7">#REF!</definedName>
    <definedName name="gbp_rate" localSheetId="6">#REF!</definedName>
    <definedName name="gbp_rate">#REF!</definedName>
    <definedName name="GCDCONSOL" localSheetId="9">'[53]Master Control'!$H$20</definedName>
    <definedName name="GCDCONSOL" localSheetId="10">'[53]Master Control'!$H$20</definedName>
    <definedName name="GCDCONSOL" localSheetId="11">'[53]Master Control'!$H$20</definedName>
    <definedName name="GCDCONSOL" localSheetId="8">'[53]Master Control'!$H$20</definedName>
    <definedName name="GCDCONSOL">#REF!</definedName>
    <definedName name="GCL" localSheetId="9">'[53]Master Control'!$H$37</definedName>
    <definedName name="GCL" localSheetId="10">'[53]Master Control'!$H$37</definedName>
    <definedName name="GCL" localSheetId="11">'[53]Master Control'!$H$37</definedName>
    <definedName name="GCL" localSheetId="8">'[53]Master Control'!$H$37</definedName>
    <definedName name="GCL">#REF!</definedName>
    <definedName name="GDR_EXRATE">#REF!</definedName>
    <definedName name="gdw00">#REF!</definedName>
    <definedName name="gear00">#REF!</definedName>
    <definedName name="gear01">#REF!</definedName>
    <definedName name="gear02">#REF!</definedName>
    <definedName name="gear93">#REF!</definedName>
    <definedName name="gear94">#REF!</definedName>
    <definedName name="gear95">#REF!</definedName>
    <definedName name="gear96">#REF!</definedName>
    <definedName name="gear97">#REF!</definedName>
    <definedName name="gear98">#REF!</definedName>
    <definedName name="gear99">#REF!</definedName>
    <definedName name="GenentechFrom1996">[2]ROCHE!#REF!</definedName>
    <definedName name="GenentechTo1995">[2]ROCHE!#REF!</definedName>
    <definedName name="GENERAL_EXPENSES____of_Rev" localSheetId="9">[44]PROJECTION!#REF!</definedName>
    <definedName name="GENERAL_EXPENSES____of_Rev" localSheetId="10">[44]PROJECTION!#REF!</definedName>
    <definedName name="GENERAL_EXPENSES____of_Rev" localSheetId="11">[44]PROJECTION!#REF!</definedName>
    <definedName name="GENERAL_EXPENSES____of_Rev" localSheetId="8">[44]PROJECTION!#REF!</definedName>
    <definedName name="GENERAL_EXPENSES____of_Rev">#REF!</definedName>
    <definedName name="generationtime" localSheetId="9">[105]BWQuery!$B$204</definedName>
    <definedName name="generationtime" localSheetId="10">[105]BWQuery!$B$204</definedName>
    <definedName name="generationtime" localSheetId="11">[105]BWQuery!$B$204</definedName>
    <definedName name="generationtime" localSheetId="8">[105]BWQuery!$B$204</definedName>
    <definedName name="generationtime">#REF!</definedName>
    <definedName name="GENZcomp">#REF!</definedName>
    <definedName name="Geographic">[2]ROCHE!#REF!</definedName>
    <definedName name="Germany_Sales">#REF!</definedName>
    <definedName name="GGG" localSheetId="9" hidden="1">{"quartfin",#N/A,FALSE,"quartfin"}</definedName>
    <definedName name="GGG" localSheetId="15" hidden="1">{"quartfin",#N/A,FALSE,"quartfin"}</definedName>
    <definedName name="GGG" localSheetId="10" hidden="1">{"quartfin",#N/A,FALSE,"quartfin"}</definedName>
    <definedName name="GGG" localSheetId="16" hidden="1">{"quartfin",#N/A,FALSE,"quartfin"}</definedName>
    <definedName name="GGG" localSheetId="7" hidden="1">{"quartfin",#N/A,FALSE,"quartfin"}</definedName>
    <definedName name="GGG" localSheetId="6" hidden="1">{"quartfin",#N/A,FALSE,"quartfin"}</definedName>
    <definedName name="GGG" localSheetId="11" hidden="1">{"quartfin",#N/A,FALSE,"quartfin"}</definedName>
    <definedName name="GGG" localSheetId="8" hidden="1">{"quartfin",#N/A,FALSE,"quartfin"}</definedName>
    <definedName name="GGG" localSheetId="5" hidden="1">{"quartfin",#N/A,FALSE,"quartfin"}</definedName>
    <definedName name="GGG" hidden="1">{"quartfin",#N/A,FALSE,"quartfin"}</definedName>
    <definedName name="GILD">#REF!</definedName>
    <definedName name="Gilead" localSheetId="9">[144]Sheet9!$A:$F</definedName>
    <definedName name="Gilead" localSheetId="10">[144]Sheet9!$A:$F</definedName>
    <definedName name="Gilead" localSheetId="11">[144]Sheet9!$A:$F</definedName>
    <definedName name="Gilead" localSheetId="8">[144]Sheet9!$A:$F</definedName>
    <definedName name="Gilead">#REF!</definedName>
    <definedName name="GLCube" localSheetId="9">'[51]Control Sheet'!$C$4</definedName>
    <definedName name="GLCube" localSheetId="10">'[51]Control Sheet'!$C$4</definedName>
    <definedName name="GLCube" localSheetId="11">'[51]Control Sheet'!$C$4</definedName>
    <definedName name="GLCube" localSheetId="8">'[51]Control Sheet'!$C$4</definedName>
    <definedName name="GLCube">#REF!</definedName>
    <definedName name="gls_ACT_EST_ROW" localSheetId="7" hidden="1">#REF!</definedName>
    <definedName name="gls_ACT_EST_ROW" localSheetId="6" hidden="1">#REF!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OTAL" hidden="1">#REF!</definedName>
    <definedName name="gls_PERIOD_TYPE" hidden="1">#REF!</definedName>
    <definedName name="gls_PrincipalStockClass" hidden="1">#REF!</definedName>
    <definedName name="gls_Recommendations" hidden="1">#REF!</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REQ"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lucophage00">[29]Products!#REF!</definedName>
    <definedName name="Glucophage01">[29]Products!#REF!</definedName>
    <definedName name="Glucophage02">[29]Products!#REF!</definedName>
    <definedName name="Glucophage03">[29]Products!#REF!</definedName>
    <definedName name="Glucophage04">[29]Products!#REF!</definedName>
    <definedName name="Glucophage05">[29]Products!#REF!</definedName>
    <definedName name="Glucophage97">[29]Products!#REF!</definedName>
    <definedName name="Glucophage98">[29]Products!#REF!</definedName>
    <definedName name="Glucophage99">[29]Products!#REF!</definedName>
    <definedName name="GMP" localSheetId="9">'[53]Master Control'!$H$36</definedName>
    <definedName name="GMP" localSheetId="10">'[53]Master Control'!$H$36</definedName>
    <definedName name="GMP" localSheetId="11">'[53]Master Control'!$H$36</definedName>
    <definedName name="GMP" localSheetId="8">'[53]Master Control'!$H$36</definedName>
    <definedName name="GMP">#REF!</definedName>
    <definedName name="GNA" localSheetId="9">'[145]Tecfidera Launch'!$C$44</definedName>
    <definedName name="GNA">#REF!</definedName>
    <definedName name="GOODWILL" localSheetId="9">'[4]Noncurrent Assets'!#REF!</definedName>
    <definedName name="GOODWILL" localSheetId="10">'[4]Noncurrent Assets'!#REF!</definedName>
    <definedName name="GOODWILL" localSheetId="11">'[4]Noncurrent Assets'!#REF!</definedName>
    <definedName name="GOODWILL" localSheetId="8">'[4]Noncurrent Assets'!#REF!</definedName>
    <definedName name="GOODWILL">#REF!</definedName>
    <definedName name="Goodwill_Amort" localSheetId="9">[42]Data_Download!$C$105:$AZ$105</definedName>
    <definedName name="Goodwill_Amort" localSheetId="10">[42]Data_Download!$C$105:$AZ$105</definedName>
    <definedName name="Goodwill_Amort" localSheetId="11">[42]Data_Download!$C$105:$AZ$105</definedName>
    <definedName name="Goodwill_Amort" localSheetId="8">[42]Data_Download!$C$105:$AZ$105</definedName>
    <definedName name="Goodwill_Amort">#REF!</definedName>
    <definedName name="Goodwill_Amortization_Years">[37]Model!$D$29</definedName>
    <definedName name="Goodwill_growth_fore" localSheetId="9">[42]Data_Download!$H$162:$K$162</definedName>
    <definedName name="Goodwill_growth_fore" localSheetId="10">[42]Data_Download!$H$162:$K$162</definedName>
    <definedName name="Goodwill_growth_fore" localSheetId="11">[42]Data_Download!$H$162:$K$162</definedName>
    <definedName name="Goodwill_growth_fore" localSheetId="8">[42]Data_Download!$H$162:$K$162</definedName>
    <definedName name="Goodwill_growth_fore">#REF!</definedName>
    <definedName name="GP" localSheetId="9">[146]Main!$A$8:$AG$427</definedName>
    <definedName name="GP" localSheetId="10">[146]Main!$A$8:$AG$427</definedName>
    <definedName name="GP" localSheetId="11">[146]Main!$A$8:$AG$427</definedName>
    <definedName name="GP" localSheetId="8">[146]Main!$A$8:$AG$427</definedName>
    <definedName name="GP">#REF!</definedName>
    <definedName name="GPTitle" localSheetId="9">#REF!</definedName>
    <definedName name="GPTitle" localSheetId="16">#REF!</definedName>
    <definedName name="GPTitle" localSheetId="7">#REF!</definedName>
    <definedName name="GPTitle" localSheetId="6">#REF!</definedName>
    <definedName name="GPTitle">#REF!</definedName>
    <definedName name="GraphbuildingMod.ChangeTicker">#N/A</definedName>
    <definedName name="GraphbuildingMod.editgraph">#N/A</definedName>
    <definedName name="GraphbuildingMod.ExportData">#N/A</definedName>
    <definedName name="GraphbuildingMod.LayoutSet">#N/A</definedName>
    <definedName name="GraphbuildingMod.PasteGraph">#N/A</definedName>
    <definedName name="GraphbuildingMod.PrintPreview">#N/A</definedName>
    <definedName name="GraphbuildingMod.ShowData">#N/A</definedName>
    <definedName name="GraphbuildingMod.ShowGraph">#N/A</definedName>
    <definedName name="GraphCompBuild">#N/A</definedName>
    <definedName name="graphdata">#REF!</definedName>
    <definedName name="Graphexitmsg">#N/A</definedName>
    <definedName name="GraphIntroMod.exitmsg">#N/A</definedName>
    <definedName name="GraphIntroMod.Graphexitmsg">#N/A</definedName>
    <definedName name="Graphprint" localSheetId="9">[65]Sheet1!$B$14:$T$58</definedName>
    <definedName name="Graphprint">#REF!</definedName>
    <definedName name="GraphStart" localSheetId="9">[65]Sheet1!$B$1</definedName>
    <definedName name="GraphStart">#REF!</definedName>
    <definedName name="grd_col_act" localSheetId="9">'[46]Inputs - Act &amp; F''cast'!$C$46:$T$46</definedName>
    <definedName name="grd_col_act" localSheetId="10">'[46]Inputs - Act &amp; F''cast'!$C$46:$T$46</definedName>
    <definedName name="grd_col_act" localSheetId="11">'[46]Inputs - Act &amp; F''cast'!$C$46:$T$46</definedName>
    <definedName name="grd_col_act" localSheetId="8">'[46]Inputs - Act &amp; F''cast'!$C$46:$T$46</definedName>
    <definedName name="grd_col_act">#REF!</definedName>
    <definedName name="grd_col_act_qtr" localSheetId="9">'[46]Calcs  - Qtrly - Act &amp; F''cast'!$C$52:$L$52</definedName>
    <definedName name="grd_col_act_qtr" localSheetId="10">'[46]Calcs  - Qtrly - Act &amp; F''cast'!$C$52:$L$52</definedName>
    <definedName name="grd_col_act_qtr" localSheetId="11">'[46]Calcs  - Qtrly - Act &amp; F''cast'!$C$52:$L$52</definedName>
    <definedName name="grd_col_act_qtr" localSheetId="8">'[46]Calcs  - Qtrly - Act &amp; F''cast'!$C$52:$L$52</definedName>
    <definedName name="grd_col_act_qtr">#REF!</definedName>
    <definedName name="grd_col_act_ytd" localSheetId="9">'[46]Calcs - Act &amp; F''cast'!$C$46:$T$46</definedName>
    <definedName name="grd_col_act_ytd" localSheetId="10">'[46]Calcs - Act &amp; F''cast'!$C$46:$T$46</definedName>
    <definedName name="grd_col_act_ytd" localSheetId="11">'[46]Calcs - Act &amp; F''cast'!$C$46:$T$46</definedName>
    <definedName name="grd_col_act_ytd" localSheetId="8">'[46]Calcs - Act &amp; F''cast'!$C$46:$T$46</definedName>
    <definedName name="grd_col_act_ytd">#REF!</definedName>
    <definedName name="grd_col_bud" localSheetId="9">'[46]Inputs - Budget'!$C$46:$T$46</definedName>
    <definedName name="grd_col_bud" localSheetId="10">'[46]Inputs - Budget'!$C$46:$T$46</definedName>
    <definedName name="grd_col_bud" localSheetId="11">'[46]Inputs - Budget'!$C$46:$T$46</definedName>
    <definedName name="grd_col_bud" localSheetId="8">'[46]Inputs - Budget'!$C$46:$T$46</definedName>
    <definedName name="grd_col_bud">#REF!</definedName>
    <definedName name="grd_col_bud_ytd" localSheetId="9">'[46]Calcs - Budget'!$C$46:$T$46</definedName>
    <definedName name="grd_col_bud_ytd" localSheetId="10">'[46]Calcs - Budget'!$C$46:$T$46</definedName>
    <definedName name="grd_col_bud_ytd" localSheetId="11">'[46]Calcs - Budget'!$C$46:$T$46</definedName>
    <definedName name="grd_col_bud_ytd" localSheetId="8">'[46]Calcs - Budget'!$C$46:$T$46</definedName>
    <definedName name="grd_col_bud_ytd">#REF!</definedName>
    <definedName name="grd_col_hf" localSheetId="9">'[46]Inputs - Hist &amp; Future'!$C$46:$T$46</definedName>
    <definedName name="grd_col_hf" localSheetId="10">'[46]Inputs - Hist &amp; Future'!$C$46:$T$46</definedName>
    <definedName name="grd_col_hf" localSheetId="11">'[46]Inputs - Hist &amp; Future'!$C$46:$T$46</definedName>
    <definedName name="grd_col_hf" localSheetId="8">'[46]Inputs - Hist &amp; Future'!$C$46:$T$46</definedName>
    <definedName name="grd_col_hf">#REF!</definedName>
    <definedName name="grd_col_qtr_fc_dec" localSheetId="9">'[46]Inputs - Qtrly Forecasts'!$C$51:$T$51</definedName>
    <definedName name="grd_col_qtr_fc_dec" localSheetId="10">'[46]Inputs - Qtrly Forecasts'!$C$51:$T$51</definedName>
    <definedName name="grd_col_qtr_fc_dec" localSheetId="11">'[46]Inputs - Qtrly Forecasts'!$C$51:$T$51</definedName>
    <definedName name="grd_col_qtr_fc_dec" localSheetId="8">'[46]Inputs - Qtrly Forecasts'!$C$51:$T$51</definedName>
    <definedName name="grd_col_qtr_fc_dec">#REF!</definedName>
    <definedName name="grd_col_qtr_fc_dec_ytd" localSheetId="9">'[46]Inputs - Qtrly Forecasts'!$C$79:$T$79</definedName>
    <definedName name="grd_col_qtr_fc_dec_ytd" localSheetId="10">'[46]Inputs - Qtrly Forecasts'!$C$79:$T$79</definedName>
    <definedName name="grd_col_qtr_fc_dec_ytd" localSheetId="11">'[46]Inputs - Qtrly Forecasts'!$C$79:$T$79</definedName>
    <definedName name="grd_col_qtr_fc_dec_ytd" localSheetId="8">'[46]Inputs - Qtrly Forecasts'!$C$79:$T$79</definedName>
    <definedName name="grd_col_qtr_fc_dec_ytd">#REF!</definedName>
    <definedName name="grd_col_qtr_fc_mar" localSheetId="9">'[46]Inputs - Qtrly Forecasts'!$C$89:$T$89</definedName>
    <definedName name="grd_col_qtr_fc_mar" localSheetId="10">'[46]Inputs - Qtrly Forecasts'!$C$89:$T$89</definedName>
    <definedName name="grd_col_qtr_fc_mar" localSheetId="11">'[46]Inputs - Qtrly Forecasts'!$C$89:$T$89</definedName>
    <definedName name="grd_col_qtr_fc_mar" localSheetId="8">'[46]Inputs - Qtrly Forecasts'!$C$89:$T$89</definedName>
    <definedName name="grd_col_qtr_fc_mar">#REF!</definedName>
    <definedName name="grd_col_qtr_fc_mar_ytd" localSheetId="9">'[46]Inputs - Qtrly Forecasts'!$C$117:$T$117</definedName>
    <definedName name="grd_col_qtr_fc_mar_ytd" localSheetId="10">'[46]Inputs - Qtrly Forecasts'!$C$117:$T$117</definedName>
    <definedName name="grd_col_qtr_fc_mar_ytd" localSheetId="11">'[46]Inputs - Qtrly Forecasts'!$C$117:$T$117</definedName>
    <definedName name="grd_col_qtr_fc_mar_ytd" localSheetId="8">'[46]Inputs - Qtrly Forecasts'!$C$117:$T$117</definedName>
    <definedName name="grd_col_qtr_fc_mar_ytd">#REF!</definedName>
    <definedName name="grd_col_qtr_fc_sept" localSheetId="9">'[46]Inputs - Qtrly Forecasts'!$C$13:$T$13</definedName>
    <definedName name="grd_col_qtr_fc_sept" localSheetId="10">'[46]Inputs - Qtrly Forecasts'!$C$13:$T$13</definedName>
    <definedName name="grd_col_qtr_fc_sept" localSheetId="11">'[46]Inputs - Qtrly Forecasts'!$C$13:$T$13</definedName>
    <definedName name="grd_col_qtr_fc_sept" localSheetId="8">'[46]Inputs - Qtrly Forecasts'!$C$13:$T$13</definedName>
    <definedName name="grd_col_qtr_fc_sept">#REF!</definedName>
    <definedName name="grd_col_qtr_fc_sept_ytd" localSheetId="9">'[46]Inputs - Qtrly Forecasts'!$C$41:$T$41</definedName>
    <definedName name="grd_col_qtr_fc_sept_ytd" localSheetId="10">'[46]Inputs - Qtrly Forecasts'!$C$41:$T$41</definedName>
    <definedName name="grd_col_qtr_fc_sept_ytd" localSheetId="11">'[46]Inputs - Qtrly Forecasts'!$C$41:$T$41</definedName>
    <definedName name="grd_col_qtr_fc_sept_ytd" localSheetId="8">'[46]Inputs - Qtrly Forecasts'!$C$41:$T$41</definedName>
    <definedName name="grd_col_qtr_fc_sept_ytd">#REF!</definedName>
    <definedName name="grd_ox_act" localSheetId="9">'[46]Inputs - Act &amp; F''cast'!$C$56:$T$56</definedName>
    <definedName name="grd_ox_act" localSheetId="10">'[46]Inputs - Act &amp; F''cast'!$C$56:$T$56</definedName>
    <definedName name="grd_ox_act" localSheetId="11">'[46]Inputs - Act &amp; F''cast'!$C$56:$T$56</definedName>
    <definedName name="grd_ox_act" localSheetId="8">'[46]Inputs - Act &amp; F''cast'!$C$56:$T$56</definedName>
    <definedName name="grd_ox_act">#REF!</definedName>
    <definedName name="grd_ox_act_ytd" localSheetId="9">'[46]Inputs - Act &amp; F''cast'!$C$470:$T$470</definedName>
    <definedName name="grd_ox_act_ytd" localSheetId="10">'[46]Inputs - Act &amp; F''cast'!$C$470:$T$470</definedName>
    <definedName name="grd_ox_act_ytd" localSheetId="11">'[46]Inputs - Act &amp; F''cast'!$C$470:$T$470</definedName>
    <definedName name="grd_ox_act_ytd" localSheetId="8">'[46]Inputs - Act &amp; F''cast'!$C$470:$T$470</definedName>
    <definedName name="grd_ox_act_ytd">#REF!</definedName>
    <definedName name="grd_ox_bud" localSheetId="9">'[46]Inputs - Budget'!$C$56:$T$56</definedName>
    <definedName name="grd_ox_bud" localSheetId="10">'[46]Inputs - Budget'!$C$56:$T$56</definedName>
    <definedName name="grd_ox_bud" localSheetId="11">'[46]Inputs - Budget'!$C$56:$T$56</definedName>
    <definedName name="grd_ox_bud" localSheetId="8">'[46]Inputs - Budget'!$C$56:$T$56</definedName>
    <definedName name="grd_ox_bud">#REF!</definedName>
    <definedName name="grd_ox_bud_ytd" localSheetId="9">'[46]Inputs - Budget'!$C$470:$T$470</definedName>
    <definedName name="grd_ox_bud_ytd" localSheetId="10">'[46]Inputs - Budget'!$C$470:$T$470</definedName>
    <definedName name="grd_ox_bud_ytd" localSheetId="11">'[46]Inputs - Budget'!$C$470:$T$470</definedName>
    <definedName name="grd_ox_bud_ytd" localSheetId="8">'[46]Inputs - Budget'!$C$470:$T$470</definedName>
    <definedName name="grd_ox_bud_ytd">#REF!</definedName>
    <definedName name="grd_ox_hf" localSheetId="9">'[46]Inputs - Hist &amp; Future'!$C$56:$T$56</definedName>
    <definedName name="grd_ox_hf" localSheetId="10">'[46]Inputs - Hist &amp; Future'!$C$56:$T$56</definedName>
    <definedName name="grd_ox_hf" localSheetId="11">'[46]Inputs - Hist &amp; Future'!$C$56:$T$56</definedName>
    <definedName name="grd_ox_hf" localSheetId="8">'[46]Inputs - Hist &amp; Future'!$C$56:$T$56</definedName>
    <definedName name="grd_ox_hf">#REF!</definedName>
    <definedName name="Greenfield_Capital_Spending" localSheetId="9">'[94]CIII &amp; OKC AR'!$J$143:$K$148</definedName>
    <definedName name="Greenfield_Capital_Spending" localSheetId="10">'[94]CIII &amp; OKC AR'!$J$143:$K$148</definedName>
    <definedName name="Greenfield_Capital_Spending" localSheetId="11">'[94]CIII &amp; OKC AR'!$J$143:$K$148</definedName>
    <definedName name="Greenfield_Capital_Spending" localSheetId="8">'[94]CIII &amp; OKC AR'!$J$143:$K$148</definedName>
    <definedName name="Greenfield_Capital_Spending">#REF!</definedName>
    <definedName name="GrMarginLQA" localSheetId="9">[92]COMP!#REF!</definedName>
    <definedName name="GrMarginLQA">#REF!</definedName>
    <definedName name="Gross_inc_growth" localSheetId="9">[42]Data_Download!#REF!</definedName>
    <definedName name="Gross_inc_growth" localSheetId="10">[42]Data_Download!#REF!</definedName>
    <definedName name="Gross_inc_growth" localSheetId="11">[42]Data_Download!#REF!</definedName>
    <definedName name="Gross_inc_growth" localSheetId="8">[42]Data_Download!#REF!</definedName>
    <definedName name="Gross_inc_growth">#REF!</definedName>
    <definedName name="Gross_Income" localSheetId="9">[44]PROJECTION!#REF!</definedName>
    <definedName name="Gross_Income" localSheetId="10">[44]PROJECTION!#REF!</definedName>
    <definedName name="Gross_Income" localSheetId="11">[44]PROJECTION!#REF!</definedName>
    <definedName name="Gross_Income" localSheetId="8">[44]PROJECTION!#REF!</definedName>
    <definedName name="Gross_Income">#REF!</definedName>
    <definedName name="Gross_income_fore" localSheetId="9">[42]Data_Download!$E$9:$G$9</definedName>
    <definedName name="Gross_income_fore" localSheetId="10">[42]Data_Download!$E$9:$G$9</definedName>
    <definedName name="Gross_income_fore" localSheetId="11">[42]Data_Download!$E$9:$G$9</definedName>
    <definedName name="Gross_income_fore" localSheetId="8">[42]Data_Download!$E$9:$G$9</definedName>
    <definedName name="Gross_income_fore">#REF!</definedName>
    <definedName name="Gross_income_growth_avg" localSheetId="9">[42]Data_Download!$B$140</definedName>
    <definedName name="Gross_income_growth_avg" localSheetId="10">[42]Data_Download!$B$140</definedName>
    <definedName name="Gross_income_growth_avg" localSheetId="11">[42]Data_Download!$B$140</definedName>
    <definedName name="Gross_income_growth_avg" localSheetId="8">[42]Data_Download!$B$140</definedName>
    <definedName name="Gross_income_growth_avg">#REF!</definedName>
    <definedName name="Gross_margin_fore" localSheetId="9">[42]Data_Download!#REF!</definedName>
    <definedName name="Gross_margin_fore" localSheetId="10">[42]Data_Download!#REF!</definedName>
    <definedName name="Gross_margin_fore" localSheetId="11">[42]Data_Download!#REF!</definedName>
    <definedName name="Gross_margin_fore" localSheetId="8">[42]Data_Download!#REF!</definedName>
    <definedName name="Gross_margin_fore">#REF!</definedName>
    <definedName name="GROSS_MARGINS" localSheetId="9">[44]PROJECTION!#REF!</definedName>
    <definedName name="GROSS_MARGINS" localSheetId="10">[44]PROJECTION!#REF!</definedName>
    <definedName name="GROSS_MARGINS" localSheetId="11">[44]PROJECTION!#REF!</definedName>
    <definedName name="GROSS_MARGINS" localSheetId="8">[44]PROJECTION!#REF!</definedName>
    <definedName name="GROSS_MARGINS">#REF!</definedName>
    <definedName name="gross_margins_reference" localSheetId="9">[44]PROJECTION!#REF!</definedName>
    <definedName name="gross_margins_reference" localSheetId="10">[44]PROJECTION!#REF!</definedName>
    <definedName name="gross_margins_reference" localSheetId="11">[44]PROJECTION!#REF!</definedName>
    <definedName name="gross_margins_reference" localSheetId="8">[44]PROJECTION!#REF!</definedName>
    <definedName name="gross_margins_reference">#REF!</definedName>
    <definedName name="gross_net">#REF!</definedName>
    <definedName name="Gross_Operating_Revenue" localSheetId="9">[44]PROJECTION!#REF!</definedName>
    <definedName name="Gross_Operating_Revenue" localSheetId="10">[44]PROJECTION!#REF!</definedName>
    <definedName name="Gross_Operating_Revenue" localSheetId="11">[44]PROJECTION!#REF!</definedName>
    <definedName name="Gross_Operating_Revenue" localSheetId="8">[44]PROJECTION!#REF!</definedName>
    <definedName name="Gross_Operating_Revenue">#REF!</definedName>
    <definedName name="Gross_Rev_World_Mkt" localSheetId="9">[44]PROJECTION!#REF!</definedName>
    <definedName name="Gross_Rev_World_Mkt" localSheetId="10">[44]PROJECTION!#REF!</definedName>
    <definedName name="Gross_Rev_World_Mkt" localSheetId="11">[44]PROJECTION!#REF!</definedName>
    <definedName name="Gross_Rev_World_Mkt" localSheetId="8">[44]PROJECTION!#REF!</definedName>
    <definedName name="Gross_Rev_World_Mkt">#REF!</definedName>
    <definedName name="gross_to_net">#REF!</definedName>
    <definedName name="GrossMargin">'[82]Global Variables'!$C$7:$L$7</definedName>
    <definedName name="GrossProceeds">[41]HS!#REF!</definedName>
    <definedName name="GROWTH_STICK0">#REF!</definedName>
    <definedName name="GROWTH_TICK0">#REF!</definedName>
    <definedName name="GrowthFactor" localSheetId="9">'[124]SS Consolidated 2006'!#REF!</definedName>
    <definedName name="GrowthFactor" localSheetId="10">'[124]SS Consolidated 2006'!#REF!</definedName>
    <definedName name="GrowthFactor" localSheetId="11">'[124]SS Consolidated 2006'!#REF!</definedName>
    <definedName name="GrowthFactor" localSheetId="8">'[124]SS Consolidated 2006'!#REF!</definedName>
    <definedName name="GrowthFactor">#REF!</definedName>
    <definedName name="growthtop">#REF!</definedName>
    <definedName name="grpbeg" localSheetId="9">[89]Data!$A$1</definedName>
    <definedName name="grpbeg" localSheetId="10">[89]Data!$A$1</definedName>
    <definedName name="grpbeg" localSheetId="11">[89]Data!$A$1</definedName>
    <definedName name="grpbeg" localSheetId="8">[89]Data!$A$1</definedName>
    <definedName name="grpbeg">#REF!</definedName>
    <definedName name="grpdata" localSheetId="9">[89]Data!$A$1:$B$210</definedName>
    <definedName name="grpdata" localSheetId="10">[89]Data!$A$1:$B$210</definedName>
    <definedName name="grpdata" localSheetId="11">[89]Data!$A$1:$B$210</definedName>
    <definedName name="grpdata" localSheetId="8">[89]Data!$A$1:$B$210</definedName>
    <definedName name="grpdata">#REF!</definedName>
    <definedName name="GRW_BOX1">#REF!</definedName>
    <definedName name="GRW_BOX2">#REF!</definedName>
    <definedName name="GRW_BOX3">#REF!</definedName>
    <definedName name="GSN" localSheetId="9">'[147]Master Control'!$H$22</definedName>
    <definedName name="GSN" localSheetId="10">'[147]Master Control'!$H$22</definedName>
    <definedName name="GSN" localSheetId="11">'[147]Master Control'!$H$22</definedName>
    <definedName name="GSN" localSheetId="8">'[147]Master Control'!$H$22</definedName>
    <definedName name="GSN">#REF!</definedName>
    <definedName name="guidance"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_new">#REF!</definedName>
    <definedName name="gyy" localSheetId="9">[65]Sheet1!$A$2:$Q$66</definedName>
    <definedName name="gyy">#REF!</definedName>
    <definedName name="H">#REF!</definedName>
    <definedName name="H_BSO">#REF!</definedName>
    <definedName name="H_cash">#REF!</definedName>
    <definedName name="H_Eqval">#REF!</definedName>
    <definedName name="H_FDS">#REF!</definedName>
    <definedName name="H_FirmVal">'[39]H-Data '!$E$73</definedName>
    <definedName name="H_inv">'[39]H-Data '!$E$50</definedName>
    <definedName name="H_minint">'[39]H-Data '!$E$54</definedName>
    <definedName name="H_Name">#REF!</definedName>
    <definedName name="H_NetDebt">#REF!</definedName>
    <definedName name="H_PRice">#REF!</definedName>
    <definedName name="H_sh_eq">'[39]H-Data '!$E$55</definedName>
    <definedName name="H_Shares">#REF!</definedName>
    <definedName name="H_TotDebt">'[39]H-Data '!$E$53</definedName>
    <definedName name="HAE_Build">#REF!</definedName>
    <definedName name="HALF">[1]Sheet1!$C$199:$G$246</definedName>
    <definedName name="Half_Yr_Analysis" localSheetId="9">'[148]Profit &amp; Loss'!#REF!</definedName>
    <definedName name="Half_Yr_Analysis" localSheetId="10">'[148]Profit &amp; Loss'!#REF!</definedName>
    <definedName name="Half_Yr_Analysis" localSheetId="11">'[148]Profit &amp; Loss'!#REF!</definedName>
    <definedName name="Half_Yr_Analysis" localSheetId="8">'[148]Profit &amp; Loss'!#REF!</definedName>
    <definedName name="Half_Yr_Analysis">#REF!</definedName>
    <definedName name="handout">#REF!</definedName>
    <definedName name="HardCode">[133]Menu!$I$13:$K$90</definedName>
    <definedName name="hCash_Flow" localSheetId="9">'[36]Annual Model'!#REF!</definedName>
    <definedName name="hCash_Flow">#REF!</definedName>
    <definedName name="HCCurrency" localSheetId="9">'[98]Control Sheet'!$C$39</definedName>
    <definedName name="HCCurrency" localSheetId="10">'[98]Control Sheet'!$C$39</definedName>
    <definedName name="HCCurrency" localSheetId="11">'[98]Control Sheet'!$C$39</definedName>
    <definedName name="HCCurrency" localSheetId="8">'[98]Control Sheet'!$C$39</definedName>
    <definedName name="HCCurrency">#REF!</definedName>
    <definedName name="hcp" localSheetId="9">#REF!</definedName>
    <definedName name="hcp" localSheetId="16">#REF!</definedName>
    <definedName name="hcp" localSheetId="7">#REF!</definedName>
    <definedName name="hcp" localSheetId="6">#REF!</definedName>
    <definedName name="hcp">#REF!</definedName>
    <definedName name="HCROW" localSheetId="9">'[98]Control Sheet'!$C$37</definedName>
    <definedName name="HCROW" localSheetId="10">'[98]Control Sheet'!$C$37</definedName>
    <definedName name="HCROW" localSheetId="11">'[98]Control Sheet'!$C$37</definedName>
    <definedName name="HCROW" localSheetId="8">'[98]Control Sheet'!$C$37</definedName>
    <definedName name="HCROW">#REF!</definedName>
    <definedName name="HCUS" localSheetId="9">'[98]Control Sheet'!$C$36</definedName>
    <definedName name="HCUS" localSheetId="10">'[98]Control Sheet'!$C$36</definedName>
    <definedName name="HCUS" localSheetId="11">'[98]Control Sheet'!$C$36</definedName>
    <definedName name="HCUS" localSheetId="8">'[98]Control Sheet'!$C$36</definedName>
    <definedName name="HCUS">#REF!</definedName>
    <definedName name="hd_grd_act" localSheetId="9">'[46]Inputs - Act &amp; F''cast'!$C$21:$T$21</definedName>
    <definedName name="hd_grd_act" localSheetId="10">'[46]Inputs - Act &amp; F''cast'!$C$21:$T$21</definedName>
    <definedName name="hd_grd_act" localSheetId="11">'[46]Inputs - Act &amp; F''cast'!$C$21:$T$21</definedName>
    <definedName name="hd_grd_act" localSheetId="8">'[46]Inputs - Act &amp; F''cast'!$C$21:$T$21</definedName>
    <definedName name="hd_grd_act">#REF!</definedName>
    <definedName name="hd_grd_act_qtr" localSheetId="9">'[46]Calcs  - Qtrly - Act &amp; F''cast'!$C$50:$L$50</definedName>
    <definedName name="hd_grd_act_qtr" localSheetId="10">'[46]Calcs  - Qtrly - Act &amp; F''cast'!$C$50:$L$50</definedName>
    <definedName name="hd_grd_act_qtr" localSheetId="11">'[46]Calcs  - Qtrly - Act &amp; F''cast'!$C$50:$L$50</definedName>
    <definedName name="hd_grd_act_qtr" localSheetId="8">'[46]Calcs  - Qtrly - Act &amp; F''cast'!$C$50:$L$50</definedName>
    <definedName name="hd_grd_act_qtr">#REF!</definedName>
    <definedName name="hd_grd_act_ytd" localSheetId="9">'[46]Calcs - Act &amp; F''cast'!$C$21:$T$21</definedName>
    <definedName name="hd_grd_act_ytd" localSheetId="10">'[46]Calcs - Act &amp; F''cast'!$C$21:$T$21</definedName>
    <definedName name="hd_grd_act_ytd" localSheetId="11">'[46]Calcs - Act &amp; F''cast'!$C$21:$T$21</definedName>
    <definedName name="hd_grd_act_ytd" localSheetId="8">'[46]Calcs - Act &amp; F''cast'!$C$21:$T$21</definedName>
    <definedName name="hd_grd_act_ytd">#REF!</definedName>
    <definedName name="hd_grd_bud" localSheetId="9">'[46]Inputs - Budget'!$C$21:$T$21</definedName>
    <definedName name="hd_grd_bud" localSheetId="10">'[46]Inputs - Budget'!$C$21:$T$21</definedName>
    <definedName name="hd_grd_bud" localSheetId="11">'[46]Inputs - Budget'!$C$21:$T$21</definedName>
    <definedName name="hd_grd_bud" localSheetId="8">'[46]Inputs - Budget'!$C$21:$T$21</definedName>
    <definedName name="hd_grd_bud">#REF!</definedName>
    <definedName name="hd_grd_bud_ytd" localSheetId="9">'[46]Calcs - Budget'!$C$21:$T$21</definedName>
    <definedName name="hd_grd_bud_ytd" localSheetId="10">'[46]Calcs - Budget'!$C$21:$T$21</definedName>
    <definedName name="hd_grd_bud_ytd" localSheetId="11">'[46]Calcs - Budget'!$C$21:$T$21</definedName>
    <definedName name="hd_grd_bud_ytd" localSheetId="8">'[46]Calcs - Budget'!$C$21:$T$21</definedName>
    <definedName name="hd_grd_bud_ytd">#REF!</definedName>
    <definedName name="hd_grd_comb_act" localSheetId="9">'[46]Inputs - Act &amp; F''cast'!$C$41:$T$41</definedName>
    <definedName name="hd_grd_comb_act" localSheetId="10">'[46]Inputs - Act &amp; F''cast'!$C$41:$T$41</definedName>
    <definedName name="hd_grd_comb_act" localSheetId="11">'[46]Inputs - Act &amp; F''cast'!$C$41:$T$41</definedName>
    <definedName name="hd_grd_comb_act" localSheetId="8">'[46]Inputs - Act &amp; F''cast'!$C$41:$T$41</definedName>
    <definedName name="hd_grd_comb_act">#REF!</definedName>
    <definedName name="hd_grd_comb_act_ytd" localSheetId="9">'[46]Calcs - Act &amp; F''cast'!$C$41:$T$41</definedName>
    <definedName name="hd_grd_comb_act_ytd" localSheetId="10">'[46]Calcs - Act &amp; F''cast'!$C$41:$T$41</definedName>
    <definedName name="hd_grd_comb_act_ytd" localSheetId="11">'[46]Calcs - Act &amp; F''cast'!$C$41:$T$41</definedName>
    <definedName name="hd_grd_comb_act_ytd" localSheetId="8">'[46]Calcs - Act &amp; F''cast'!$C$41:$T$41</definedName>
    <definedName name="hd_grd_comb_act_ytd">#REF!</definedName>
    <definedName name="hd_grd_comb_bud" localSheetId="9">'[46]Inputs - Budget'!$C$41:$T$41</definedName>
    <definedName name="hd_grd_comb_bud" localSheetId="10">'[46]Inputs - Budget'!$C$41:$T$41</definedName>
    <definedName name="hd_grd_comb_bud" localSheetId="11">'[46]Inputs - Budget'!$C$41:$T$41</definedName>
    <definedName name="hd_grd_comb_bud" localSheetId="8">'[46]Inputs - Budget'!$C$41:$T$41</definedName>
    <definedName name="hd_grd_comb_bud">#REF!</definedName>
    <definedName name="hd_grd_comb_hf" localSheetId="9">'[46]Inputs - Hist &amp; Future'!$C$41:$T$41</definedName>
    <definedName name="hd_grd_comb_hf" localSheetId="10">'[46]Inputs - Hist &amp; Future'!$C$41:$T$41</definedName>
    <definedName name="hd_grd_comb_hf" localSheetId="11">'[46]Inputs - Hist &amp; Future'!$C$41:$T$41</definedName>
    <definedName name="hd_grd_comb_hf" localSheetId="8">'[46]Inputs - Hist &amp; Future'!$C$41:$T$41</definedName>
    <definedName name="hd_grd_comb_hf">#REF!</definedName>
    <definedName name="hd_grd_hf" localSheetId="9">'[46]Inputs - Hist &amp; Future'!$C$21:$T$21</definedName>
    <definedName name="hd_grd_hf" localSheetId="10">'[46]Inputs - Hist &amp; Future'!$C$21:$T$21</definedName>
    <definedName name="hd_grd_hf" localSheetId="11">'[46]Inputs - Hist &amp; Future'!$C$21:$T$21</definedName>
    <definedName name="hd_grd_hf" localSheetId="8">'[46]Inputs - Hist &amp; Future'!$C$21:$T$21</definedName>
    <definedName name="hd_grd_hf">#REF!</definedName>
    <definedName name="hd_grd_ls_act" localSheetId="9">'[46]Inputs - Act &amp; F''cast'!$C$33:$T$33</definedName>
    <definedName name="hd_grd_ls_act" localSheetId="10">'[46]Inputs - Act &amp; F''cast'!$C$33:$T$33</definedName>
    <definedName name="hd_grd_ls_act" localSheetId="11">'[46]Inputs - Act &amp; F''cast'!$C$33:$T$33</definedName>
    <definedName name="hd_grd_ls_act" localSheetId="8">'[46]Inputs - Act &amp; F''cast'!$C$33:$T$33</definedName>
    <definedName name="hd_grd_ls_act">#REF!</definedName>
    <definedName name="hd_grd_ls_act_ytd" localSheetId="9">'[46]Calcs - Act &amp; F''cast'!$C$33:$T$33</definedName>
    <definedName name="hd_grd_ls_act_ytd" localSheetId="10">'[46]Calcs - Act &amp; F''cast'!$C$33:$T$33</definedName>
    <definedName name="hd_grd_ls_act_ytd" localSheetId="11">'[46]Calcs - Act &amp; F''cast'!$C$33:$T$33</definedName>
    <definedName name="hd_grd_ls_act_ytd" localSheetId="8">'[46]Calcs - Act &amp; F''cast'!$C$33:$T$33</definedName>
    <definedName name="hd_grd_ls_act_ytd">#REF!</definedName>
    <definedName name="hd_grd_ls_bud" localSheetId="9">'[46]Inputs - Budget'!$C$33:$T$33</definedName>
    <definedName name="hd_grd_ls_bud" localSheetId="10">'[46]Inputs - Budget'!$C$33:$T$33</definedName>
    <definedName name="hd_grd_ls_bud" localSheetId="11">'[46]Inputs - Budget'!$C$33:$T$33</definedName>
    <definedName name="hd_grd_ls_bud" localSheetId="8">'[46]Inputs - Budget'!$C$33:$T$33</definedName>
    <definedName name="hd_grd_ls_bud">#REF!</definedName>
    <definedName name="hd_grd_ls_hf" localSheetId="9">'[46]Inputs - Hist &amp; Future'!$C$33:$T$33</definedName>
    <definedName name="hd_grd_ls_hf" localSheetId="10">'[46]Inputs - Hist &amp; Future'!$C$33:$T$33</definedName>
    <definedName name="hd_grd_ls_hf" localSheetId="11">'[46]Inputs - Hist &amp; Future'!$C$33:$T$33</definedName>
    <definedName name="hd_grd_ls_hf" localSheetId="8">'[46]Inputs - Hist &amp; Future'!$C$33:$T$33</definedName>
    <definedName name="hd_grd_ls_hf">#REF!</definedName>
    <definedName name="hd_grd_qtr_fc_dec" localSheetId="9">'[46]Inputs - Qtrly Forecasts'!$C$48:$T$48</definedName>
    <definedName name="hd_grd_qtr_fc_dec" localSheetId="10">'[46]Inputs - Qtrly Forecasts'!$C$48:$T$48</definedName>
    <definedName name="hd_grd_qtr_fc_dec" localSheetId="11">'[46]Inputs - Qtrly Forecasts'!$C$48:$T$48</definedName>
    <definedName name="hd_grd_qtr_fc_dec" localSheetId="8">'[46]Inputs - Qtrly Forecasts'!$C$48:$T$48</definedName>
    <definedName name="hd_grd_qtr_fc_dec">#REF!</definedName>
    <definedName name="hd_grd_qtr_fc_dec_ytd" localSheetId="9">'[46]Inputs - Qtrly Forecasts'!$C$77:$T$77</definedName>
    <definedName name="hd_grd_qtr_fc_dec_ytd" localSheetId="10">'[46]Inputs - Qtrly Forecasts'!$C$77:$T$77</definedName>
    <definedName name="hd_grd_qtr_fc_dec_ytd" localSheetId="11">'[46]Inputs - Qtrly Forecasts'!$C$77:$T$77</definedName>
    <definedName name="hd_grd_qtr_fc_dec_ytd" localSheetId="8">'[46]Inputs - Qtrly Forecasts'!$C$77:$T$77</definedName>
    <definedName name="hd_grd_qtr_fc_dec_ytd">#REF!</definedName>
    <definedName name="hd_grd_qtr_fc_mar" localSheetId="9">'[46]Inputs - Qtrly Forecasts'!$C$86:$T$86</definedName>
    <definedName name="hd_grd_qtr_fc_mar" localSheetId="10">'[46]Inputs - Qtrly Forecasts'!$C$86:$T$86</definedName>
    <definedName name="hd_grd_qtr_fc_mar" localSheetId="11">'[46]Inputs - Qtrly Forecasts'!$C$86:$T$86</definedName>
    <definedName name="hd_grd_qtr_fc_mar" localSheetId="8">'[46]Inputs - Qtrly Forecasts'!$C$86:$T$86</definedName>
    <definedName name="hd_grd_qtr_fc_mar">#REF!</definedName>
    <definedName name="hd_grd_qtr_fc_mar_ytd" localSheetId="9">'[46]Inputs - Qtrly Forecasts'!$C$115:$T$115</definedName>
    <definedName name="hd_grd_qtr_fc_mar_ytd" localSheetId="10">'[46]Inputs - Qtrly Forecasts'!$C$115:$T$115</definedName>
    <definedName name="hd_grd_qtr_fc_mar_ytd" localSheetId="11">'[46]Inputs - Qtrly Forecasts'!$C$115:$T$115</definedName>
    <definedName name="hd_grd_qtr_fc_mar_ytd" localSheetId="8">'[46]Inputs - Qtrly Forecasts'!$C$115:$T$115</definedName>
    <definedName name="hd_grd_qtr_fc_mar_ytd">#REF!</definedName>
    <definedName name="hd_grd_qtr_fc_sept" localSheetId="9">'[46]Inputs - Qtrly Forecasts'!$C$10:$T$10</definedName>
    <definedName name="hd_grd_qtr_fc_sept" localSheetId="10">'[46]Inputs - Qtrly Forecasts'!$C$10:$T$10</definedName>
    <definedName name="hd_grd_qtr_fc_sept" localSheetId="11">'[46]Inputs - Qtrly Forecasts'!$C$10:$T$10</definedName>
    <definedName name="hd_grd_qtr_fc_sept" localSheetId="8">'[46]Inputs - Qtrly Forecasts'!$C$10:$T$10</definedName>
    <definedName name="hd_grd_qtr_fc_sept">#REF!</definedName>
    <definedName name="hd_grd_qtr_fc_sept_ytd" localSheetId="9">'[46]Inputs - Qtrly Forecasts'!$C$39:$T$39</definedName>
    <definedName name="hd_grd_qtr_fc_sept_ytd" localSheetId="10">'[46]Inputs - Qtrly Forecasts'!$C$39:$T$39</definedName>
    <definedName name="hd_grd_qtr_fc_sept_ytd" localSheetId="11">'[46]Inputs - Qtrly Forecasts'!$C$39:$T$39</definedName>
    <definedName name="hd_grd_qtr_fc_sept_ytd" localSheetId="8">'[46]Inputs - Qtrly Forecasts'!$C$39:$T$39</definedName>
    <definedName name="hd_grd_qtr_fc_sept_ytd">#REF!</definedName>
    <definedName name="HeaderFormat">#N/A</definedName>
    <definedName name="HeaderRange" localSheetId="9">#REF!</definedName>
    <definedName name="HeaderRange" localSheetId="16">#REF!</definedName>
    <definedName name="HeaderRange" localSheetId="7">#REF!</definedName>
    <definedName name="HeaderRange" localSheetId="6">#REF!</definedName>
    <definedName name="HeaderRange">#REF!</definedName>
    <definedName name="HeaderSpot" localSheetId="9">[65]Sheet1!$AD$2</definedName>
    <definedName name="HeaderSpot">#REF!</definedName>
    <definedName name="hello" localSheetId="9">[149]BS!$A$3:$B$28</definedName>
    <definedName name="hello">#REF!</definedName>
    <definedName name="HelpTest">#N/A</definedName>
    <definedName name="Herceptin" localSheetId="9">'[129]Roche Sales (from G.Parry)'!$C$68:$IV$68</definedName>
    <definedName name="Herceptin">#REF!</definedName>
    <definedName name="HGSI">#REF!</definedName>
    <definedName name="HHIhs" localSheetId="9" hidden="1">{"short1",#N/A,FALSE,"masmode";"short2",#N/A,FALSE,"masmode";"qtrres",#N/A,FALSE,"QTR. RES.";"sales",#N/A,FALSE,"Sales &amp; Market Share"}</definedName>
    <definedName name="HHIhs" localSheetId="15" hidden="1">{"short1",#N/A,FALSE,"masmode";"short2",#N/A,FALSE,"masmode";"qtrres",#N/A,FALSE,"QTR. RES.";"sales",#N/A,FALSE,"Sales &amp; Market Share"}</definedName>
    <definedName name="HHIhs" localSheetId="10" hidden="1">{"short1",#N/A,FALSE,"masmode";"short2",#N/A,FALSE,"masmode";"qtrres",#N/A,FALSE,"QTR. RES.";"sales",#N/A,FALSE,"Sales &amp; Market Share"}</definedName>
    <definedName name="HHIhs" localSheetId="16" hidden="1">{"short1",#N/A,FALSE,"masmode";"short2",#N/A,FALSE,"masmode";"qtrres",#N/A,FALSE,"QTR. RES.";"sales",#N/A,FALSE,"Sales &amp; Market Share"}</definedName>
    <definedName name="HHIhs" localSheetId="7" hidden="1">{"short1",#N/A,FALSE,"masmode";"short2",#N/A,FALSE,"masmode";"qtrres",#N/A,FALSE,"QTR. RES.";"sales",#N/A,FALSE,"Sales &amp; Market Share"}</definedName>
    <definedName name="HHIhs" localSheetId="6" hidden="1">{"short1",#N/A,FALSE,"masmode";"short2",#N/A,FALSE,"masmode";"qtrres",#N/A,FALSE,"QTR. RES.";"sales",#N/A,FALSE,"Sales &amp; Market Share"}</definedName>
    <definedName name="HHIhs" localSheetId="11" hidden="1">{"short1",#N/A,FALSE,"masmode";"short2",#N/A,FALSE,"masmode";"qtrres",#N/A,FALSE,"QTR. RES.";"sales",#N/A,FALSE,"Sales &amp; Market Share"}</definedName>
    <definedName name="HHIhs" localSheetId="8" hidden="1">{"short1",#N/A,FALSE,"masmode";"short2",#N/A,FALSE,"masmode";"qtrres",#N/A,FALSE,"QTR. RES.";"sales",#N/A,FALSE,"Sales &amp; Market Share"}</definedName>
    <definedName name="HHIhs" localSheetId="5" hidden="1">{"short1",#N/A,FALSE,"masmode";"short2",#N/A,FALSE,"masmode";"qtrres",#N/A,FALSE,"QTR. RES.";"sales",#N/A,FALSE,"Sales &amp; Market Share"}</definedName>
    <definedName name="HHIhs" hidden="1">{"short1",#N/A,FALSE,"masmode";"short2",#N/A,FALSE,"masmode";"qtrres",#N/A,FALSE,"QTR. RES.";"sales",#N/A,FALSE,"Sales &amp; Market Share"}</definedName>
    <definedName name="HideColumn1">#REF!</definedName>
    <definedName name="HideColumn2">#REF!</definedName>
    <definedName name="HideColumn3">#REF!</definedName>
    <definedName name="HideColumn4">#REF!</definedName>
    <definedName name="HideColumn5">#REF!</definedName>
    <definedName name="HideColumn6">#REF!</definedName>
    <definedName name="HideColumn7">#REF!</definedName>
    <definedName name="HideSpace1">#REF!</definedName>
    <definedName name="HideSpace2">#REF!</definedName>
    <definedName name="HideSpace3">#REF!</definedName>
    <definedName name="HideSpace4">#REF!</definedName>
    <definedName name="HideSpace5">#REF!</definedName>
    <definedName name="HideSpace6">#REF!</definedName>
    <definedName name="HideSpace7">#REF!</definedName>
    <definedName name="HighPrice" localSheetId="9">[65]Sheet1!$Z$2</definedName>
    <definedName name="HighPrice">#REF!</definedName>
    <definedName name="HistoCell" localSheetId="9">[65]Sheet1!$X$9</definedName>
    <definedName name="HistoCell">#REF!</definedName>
    <definedName name="HistoDecimalSet" localSheetId="9">[65]Sheet1!$A$5</definedName>
    <definedName name="HistoDecimalSet">#REF!</definedName>
    <definedName name="Historical_Economic_Profit" localSheetId="9">[42]Data_Download!$C$48:$I$48</definedName>
    <definedName name="Historical_Economic_Profit" localSheetId="10">[42]Data_Download!$C$48:$I$48</definedName>
    <definedName name="Historical_Economic_Profit" localSheetId="11">[42]Data_Download!$C$48:$I$48</definedName>
    <definedName name="Historical_Economic_Profit" localSheetId="8">[42]Data_Download!$C$48:$I$48</definedName>
    <definedName name="Historical_Economic_Profit">#REF!</definedName>
    <definedName name="Historical_Incremental_ROIC" localSheetId="9">[42]Data_Download!$C$109:$Z$109</definedName>
    <definedName name="Historical_Incremental_ROIC" localSheetId="10">[42]Data_Download!$C$109:$Z$109</definedName>
    <definedName name="Historical_Incremental_ROIC" localSheetId="11">[42]Data_Download!$C$109:$Z$109</definedName>
    <definedName name="Historical_Incremental_ROIC" localSheetId="8">[42]Data_Download!$C$109:$Z$109</definedName>
    <definedName name="Historical_Incremental_ROIC">#REF!</definedName>
    <definedName name="hn.Delete015" localSheetId="9" hidden="1">'[150]CREDIT STATS'!$B$9:$K$14,'[150]CREDIT STATS'!$O$11:$X$18,'[150]CREDIT STATS'!$B$28:$K$37,'[150]CREDIT STATS'!$O$28:$X$32,'[150]CREDIT STATS'!$O$46:$X$46</definedName>
    <definedName name="hn.Delete015" hidden="1">#REF!,#REF!,#REF!,#REF!,#REF!</definedName>
    <definedName name="hn.ModelVersion" hidden="1">1</definedName>
    <definedName name="hn.NoUpload" hidden="1">0</definedName>
    <definedName name="Home">#REF!</definedName>
    <definedName name="Home_Cell">#REF!</definedName>
    <definedName name="Hormone00">[29]Products!#REF!</definedName>
    <definedName name="Hormone01">[29]Products!#REF!</definedName>
    <definedName name="Hormone02">[29]Products!#REF!</definedName>
    <definedName name="Hormone03">[29]Products!#REF!</definedName>
    <definedName name="Hormone04">[29]Products!#REF!</definedName>
    <definedName name="Hormone05">[29]Products!#REF!</definedName>
    <definedName name="Hormone97">[29]Products!#REF!</definedName>
    <definedName name="Hormone98">[29]Products!#REF!</definedName>
    <definedName name="Hormone99">[29]Products!#REF!</definedName>
    <definedName name="Houston" localSheetId="9">#REF!</definedName>
    <definedName name="Houston">#REF!</definedName>
    <definedName name="hr" localSheetId="9">[46]HR!$B$2</definedName>
    <definedName name="hr" localSheetId="10">[46]HR!$B$2</definedName>
    <definedName name="hr" localSheetId="11">[46]HR!$B$2</definedName>
    <definedName name="hr" localSheetId="8">[46]HR!$B$2</definedName>
    <definedName name="hr">#REF!</definedName>
    <definedName name="hr_absent_act" localSheetId="9">'[46]Inputs - Act &amp; F''cast'!$C$97:$T$97</definedName>
    <definedName name="hr_absent_act" localSheetId="10">'[46]Inputs - Act &amp; F''cast'!$C$97:$T$97</definedName>
    <definedName name="hr_absent_act" localSheetId="11">'[46]Inputs - Act &amp; F''cast'!$C$97:$T$97</definedName>
    <definedName name="hr_absent_act" localSheetId="8">'[46]Inputs - Act &amp; F''cast'!$C$97:$T$97</definedName>
    <definedName name="hr_absent_act">#REF!</definedName>
    <definedName name="hr_absent_act_ytd" localSheetId="9">'[46]Inputs - Act &amp; F''cast'!$C$474:$T$474</definedName>
    <definedName name="hr_absent_act_ytd" localSheetId="10">'[46]Inputs - Act &amp; F''cast'!$C$474:$T$474</definedName>
    <definedName name="hr_absent_act_ytd" localSheetId="11">'[46]Inputs - Act &amp; F''cast'!$C$474:$T$474</definedName>
    <definedName name="hr_absent_act_ytd" localSheetId="8">'[46]Inputs - Act &amp; F''cast'!$C$474:$T$474</definedName>
    <definedName name="hr_absent_act_ytd">#REF!</definedName>
    <definedName name="hr_absent_bud" localSheetId="9">'[46]Inputs - Budget'!$C$97:$T$97</definedName>
    <definedName name="hr_absent_bud" localSheetId="10">'[46]Inputs - Budget'!$C$97:$T$97</definedName>
    <definedName name="hr_absent_bud" localSheetId="11">'[46]Inputs - Budget'!$C$97:$T$97</definedName>
    <definedName name="hr_absent_bud" localSheetId="8">'[46]Inputs - Budget'!$C$97:$T$97</definedName>
    <definedName name="hr_absent_bud">#REF!</definedName>
    <definedName name="hr_absent_bud_ytd" localSheetId="9">'[46]Inputs - Budget'!$C$474:$T$474</definedName>
    <definedName name="hr_absent_bud_ytd" localSheetId="10">'[46]Inputs - Budget'!$C$474:$T$474</definedName>
    <definedName name="hr_absent_bud_ytd" localSheetId="11">'[46]Inputs - Budget'!$C$474:$T$474</definedName>
    <definedName name="hr_absent_bud_ytd" localSheetId="8">'[46]Inputs - Budget'!$C$474:$T$474</definedName>
    <definedName name="hr_absent_bud_ytd">#REF!</definedName>
    <definedName name="hr_absent_hf" localSheetId="9">'[46]Inputs - Hist &amp; Future'!$C$97:$T$97</definedName>
    <definedName name="hr_absent_hf" localSheetId="10">'[46]Inputs - Hist &amp; Future'!$C$97:$T$97</definedName>
    <definedName name="hr_absent_hf" localSheetId="11">'[46]Inputs - Hist &amp; Future'!$C$97:$T$97</definedName>
    <definedName name="hr_absent_hf" localSheetId="8">'[46]Inputs - Hist &amp; Future'!$C$97:$T$97</definedName>
    <definedName name="hr_absent_hf">#REF!</definedName>
    <definedName name="hr_anto_act" localSheetId="9">'[46]Inputs - Act &amp; F''cast'!$C$80:$T$80</definedName>
    <definedName name="hr_anto_act" localSheetId="10">'[46]Inputs - Act &amp; F''cast'!$C$80:$T$80</definedName>
    <definedName name="hr_anto_act" localSheetId="11">'[46]Inputs - Act &amp; F''cast'!$C$80:$T$80</definedName>
    <definedName name="hr_anto_act" localSheetId="8">'[46]Inputs - Act &amp; F''cast'!$C$80:$T$80</definedName>
    <definedName name="hr_anto_act">#REF!</definedName>
    <definedName name="hr_anto_act_ytd" localSheetId="9">'[46]Calcs - Act &amp; F''cast'!$C$80:$T$80</definedName>
    <definedName name="hr_anto_act_ytd" localSheetId="10">'[46]Calcs - Act &amp; F''cast'!$C$80:$T$80</definedName>
    <definedName name="hr_anto_act_ytd" localSheetId="11">'[46]Calcs - Act &amp; F''cast'!$C$80:$T$80</definedName>
    <definedName name="hr_anto_act_ytd" localSheetId="8">'[46]Calcs - Act &amp; F''cast'!$C$80:$T$80</definedName>
    <definedName name="hr_anto_act_ytd">#REF!</definedName>
    <definedName name="hr_anto_bud" localSheetId="9">'[46]Inputs - Budget'!$C$80:$T$80</definedName>
    <definedName name="hr_anto_bud" localSheetId="10">'[46]Inputs - Budget'!$C$80:$T$80</definedName>
    <definedName name="hr_anto_bud" localSheetId="11">'[46]Inputs - Budget'!$C$80:$T$80</definedName>
    <definedName name="hr_anto_bud" localSheetId="8">'[46]Inputs - Budget'!$C$80:$T$80</definedName>
    <definedName name="hr_anto_bud">#REF!</definedName>
    <definedName name="hr_anto_bud_ytd" localSheetId="9">'[46]Calcs - Budget'!$C$80:$T$80</definedName>
    <definedName name="hr_anto_bud_ytd" localSheetId="10">'[46]Calcs - Budget'!$C$80:$T$80</definedName>
    <definedName name="hr_anto_bud_ytd" localSheetId="11">'[46]Calcs - Budget'!$C$80:$T$80</definedName>
    <definedName name="hr_anto_bud_ytd" localSheetId="8">'[46]Calcs - Budget'!$C$80:$T$80</definedName>
    <definedName name="hr_anto_bud_ytd">#REF!</definedName>
    <definedName name="hr_anto_hf" localSheetId="9">'[46]Inputs - Hist &amp; Future'!$C$80:$T$80</definedName>
    <definedName name="hr_anto_hf" localSheetId="10">'[46]Inputs - Hist &amp; Future'!$C$80:$T$80</definedName>
    <definedName name="hr_anto_hf" localSheetId="11">'[46]Inputs - Hist &amp; Future'!$C$80:$T$80</definedName>
    <definedName name="hr_anto_hf" localSheetId="8">'[46]Inputs - Hist &amp; Future'!$C$80:$T$80</definedName>
    <definedName name="hr_anto_hf">#REF!</definedName>
    <definedName name="hr_col_act" localSheetId="9">'[46]Inputs - Act &amp; F''cast'!$C$81:$T$81</definedName>
    <definedName name="hr_col_act" localSheetId="10">'[46]Inputs - Act &amp; F''cast'!$C$81:$T$81</definedName>
    <definedName name="hr_col_act" localSheetId="11">'[46]Inputs - Act &amp; F''cast'!$C$81:$T$81</definedName>
    <definedName name="hr_col_act" localSheetId="8">'[46]Inputs - Act &amp; F''cast'!$C$81:$T$81</definedName>
    <definedName name="hr_col_act">#REF!</definedName>
    <definedName name="hr_col_act_ytd" localSheetId="9">'[46]Calcs - Act &amp; F''cast'!$C$81:$T$81</definedName>
    <definedName name="hr_col_act_ytd" localSheetId="10">'[46]Calcs - Act &amp; F''cast'!$C$81:$T$81</definedName>
    <definedName name="hr_col_act_ytd" localSheetId="11">'[46]Calcs - Act &amp; F''cast'!$C$81:$T$81</definedName>
    <definedName name="hr_col_act_ytd" localSheetId="8">'[46]Calcs - Act &amp; F''cast'!$C$81:$T$81</definedName>
    <definedName name="hr_col_act_ytd">#REF!</definedName>
    <definedName name="hr_col_bud" localSheetId="9">'[46]Inputs - Budget'!$C$81:$T$81</definedName>
    <definedName name="hr_col_bud" localSheetId="10">'[46]Inputs - Budget'!$C$81:$T$81</definedName>
    <definedName name="hr_col_bud" localSheetId="11">'[46]Inputs - Budget'!$C$81:$T$81</definedName>
    <definedName name="hr_col_bud" localSheetId="8">'[46]Inputs - Budget'!$C$81:$T$81</definedName>
    <definedName name="hr_col_bud">#REF!</definedName>
    <definedName name="hr_col_bud_ytd" localSheetId="9">'[46]Calcs - Budget'!$C$81:$T$81</definedName>
    <definedName name="hr_col_bud_ytd" localSheetId="10">'[46]Calcs - Budget'!$C$81:$T$81</definedName>
    <definedName name="hr_col_bud_ytd" localSheetId="11">'[46]Calcs - Budget'!$C$81:$T$81</definedName>
    <definedName name="hr_col_bud_ytd" localSheetId="8">'[46]Calcs - Budget'!$C$81:$T$81</definedName>
    <definedName name="hr_col_bud_ytd">#REF!</definedName>
    <definedName name="hr_col_hf" localSheetId="9">'[46]Inputs - Hist &amp; Future'!$C$81:$T$81</definedName>
    <definedName name="hr_col_hf" localSheetId="10">'[46]Inputs - Hist &amp; Future'!$C$81:$T$81</definedName>
    <definedName name="hr_col_hf" localSheetId="11">'[46]Inputs - Hist &amp; Future'!$C$81:$T$81</definedName>
    <definedName name="hr_col_hf" localSheetId="8">'[46]Inputs - Hist &amp; Future'!$C$81:$T$81</definedName>
    <definedName name="hr_col_hf">#REF!</definedName>
    <definedName name="hr_cont_act" localSheetId="9">'[46]Inputs - Act &amp; F''cast'!$C$83:$T$83</definedName>
    <definedName name="hr_cont_act" localSheetId="10">'[46]Inputs - Act &amp; F''cast'!$C$83:$T$83</definedName>
    <definedName name="hr_cont_act" localSheetId="11">'[46]Inputs - Act &amp; F''cast'!$C$83:$T$83</definedName>
    <definedName name="hr_cont_act" localSheetId="8">'[46]Inputs - Act &amp; F''cast'!$C$83:$T$83</definedName>
    <definedName name="hr_cont_act">#REF!</definedName>
    <definedName name="hr_cont_act_ytd" localSheetId="9">'[46]Calcs - Act &amp; F''cast'!$C$83:$T$83</definedName>
    <definedName name="hr_cont_act_ytd" localSheetId="10">'[46]Calcs - Act &amp; F''cast'!$C$83:$T$83</definedName>
    <definedName name="hr_cont_act_ytd" localSheetId="11">'[46]Calcs - Act &amp; F''cast'!$C$83:$T$83</definedName>
    <definedName name="hr_cont_act_ytd" localSheetId="8">'[46]Calcs - Act &amp; F''cast'!$C$83:$T$83</definedName>
    <definedName name="hr_cont_act_ytd">#REF!</definedName>
    <definedName name="hr_cont_bud" localSheetId="9">'[46]Inputs - Budget'!$C$83:$T$83</definedName>
    <definedName name="hr_cont_bud" localSheetId="10">'[46]Inputs - Budget'!$C$83:$T$83</definedName>
    <definedName name="hr_cont_bud" localSheetId="11">'[46]Inputs - Budget'!$C$83:$T$83</definedName>
    <definedName name="hr_cont_bud" localSheetId="8">'[46]Inputs - Budget'!$C$83:$T$83</definedName>
    <definedName name="hr_cont_bud">#REF!</definedName>
    <definedName name="hr_cont_bud_ytd" localSheetId="9">'[46]Calcs - Budget'!$C$83:$T$83</definedName>
    <definedName name="hr_cont_bud_ytd" localSheetId="10">'[46]Calcs - Budget'!$C$83:$T$83</definedName>
    <definedName name="hr_cont_bud_ytd" localSheetId="11">'[46]Calcs - Budget'!$C$83:$T$83</definedName>
    <definedName name="hr_cont_bud_ytd" localSheetId="8">'[46]Calcs - Budget'!$C$83:$T$83</definedName>
    <definedName name="hr_cont_bud_ytd">#REF!</definedName>
    <definedName name="hr_cont_ext_aff_act" localSheetId="9">'[46]Inputs - Act &amp; F''cast'!$C$123:$T$123</definedName>
    <definedName name="hr_cont_ext_aff_act" localSheetId="10">'[46]Inputs - Act &amp; F''cast'!$C$123:$T$123</definedName>
    <definedName name="hr_cont_ext_aff_act" localSheetId="11">'[46]Inputs - Act &amp; F''cast'!$C$123:$T$123</definedName>
    <definedName name="hr_cont_ext_aff_act" localSheetId="8">'[46]Inputs - Act &amp; F''cast'!$C$123:$T$123</definedName>
    <definedName name="hr_cont_ext_aff_act">#REF!</definedName>
    <definedName name="hr_cont_ext_aff_bud" localSheetId="9">'[46]Inputs - Budget'!$C$123:$T$123</definedName>
    <definedName name="hr_cont_ext_aff_bud" localSheetId="10">'[46]Inputs - Budget'!$C$123:$T$123</definedName>
    <definedName name="hr_cont_ext_aff_bud" localSheetId="11">'[46]Inputs - Budget'!$C$123:$T$123</definedName>
    <definedName name="hr_cont_ext_aff_bud" localSheetId="8">'[46]Inputs - Budget'!$C$123:$T$123</definedName>
    <definedName name="hr_cont_ext_aff_bud">#REF!</definedName>
    <definedName name="hr_cont_ext_aff_hf" localSheetId="9">'[46]Inputs - Hist &amp; Future'!$C$123:$T$123</definedName>
    <definedName name="hr_cont_ext_aff_hf" localSheetId="10">'[46]Inputs - Hist &amp; Future'!$C$123:$T$123</definedName>
    <definedName name="hr_cont_ext_aff_hf" localSheetId="11">'[46]Inputs - Hist &amp; Future'!$C$123:$T$123</definedName>
    <definedName name="hr_cont_ext_aff_hf" localSheetId="8">'[46]Inputs - Hist &amp; Future'!$C$123:$T$123</definedName>
    <definedName name="hr_cont_ext_aff_hf">#REF!</definedName>
    <definedName name="hr_cont_fin_act" localSheetId="9">'[46]Inputs - Act &amp; F''cast'!$C$122:$T$122</definedName>
    <definedName name="hr_cont_fin_act" localSheetId="10">'[46]Inputs - Act &amp; F''cast'!$C$122:$T$122</definedName>
    <definedName name="hr_cont_fin_act" localSheetId="11">'[46]Inputs - Act &amp; F''cast'!$C$122:$T$122</definedName>
    <definedName name="hr_cont_fin_act" localSheetId="8">'[46]Inputs - Act &amp; F''cast'!$C$122:$T$122</definedName>
    <definedName name="hr_cont_fin_act">#REF!</definedName>
    <definedName name="hr_cont_fin_bud" localSheetId="9">'[46]Inputs - Budget'!$C$122:$T$122</definedName>
    <definedName name="hr_cont_fin_bud" localSheetId="10">'[46]Inputs - Budget'!$C$122:$T$122</definedName>
    <definedName name="hr_cont_fin_bud" localSheetId="11">'[46]Inputs - Budget'!$C$122:$T$122</definedName>
    <definedName name="hr_cont_fin_bud" localSheetId="8">'[46]Inputs - Budget'!$C$122:$T$122</definedName>
    <definedName name="hr_cont_fin_bud">#REF!</definedName>
    <definedName name="hr_cont_fin_hf" localSheetId="9">'[46]Inputs - Hist &amp; Future'!$C$122:$T$122</definedName>
    <definedName name="hr_cont_fin_hf" localSheetId="10">'[46]Inputs - Hist &amp; Future'!$C$122:$T$122</definedName>
    <definedName name="hr_cont_fin_hf" localSheetId="11">'[46]Inputs - Hist &amp; Future'!$C$122:$T$122</definedName>
    <definedName name="hr_cont_fin_hf" localSheetId="8">'[46]Inputs - Hist &amp; Future'!$C$122:$T$122</definedName>
    <definedName name="hr_cont_fin_hf">#REF!</definedName>
    <definedName name="hr_cont_hf" localSheetId="9">'[46]Inputs - Hist &amp; Future'!$C$83:$T$83</definedName>
    <definedName name="hr_cont_hf" localSheetId="10">'[46]Inputs - Hist &amp; Future'!$C$83:$T$83</definedName>
    <definedName name="hr_cont_hf" localSheetId="11">'[46]Inputs - Hist &amp; Future'!$C$83:$T$83</definedName>
    <definedName name="hr_cont_hf" localSheetId="8">'[46]Inputs - Hist &amp; Future'!$C$83:$T$83</definedName>
    <definedName name="hr_cont_hf">#REF!</definedName>
    <definedName name="hr_cont_hr_act" localSheetId="9">'[46]Inputs - Act &amp; F''cast'!$C$121:$T$121</definedName>
    <definedName name="hr_cont_hr_act" localSheetId="10">'[46]Inputs - Act &amp; F''cast'!$C$121:$T$121</definedName>
    <definedName name="hr_cont_hr_act" localSheetId="11">'[46]Inputs - Act &amp; F''cast'!$C$121:$T$121</definedName>
    <definedName name="hr_cont_hr_act" localSheetId="8">'[46]Inputs - Act &amp; F''cast'!$C$121:$T$121</definedName>
    <definedName name="hr_cont_hr_act">#REF!</definedName>
    <definedName name="hr_cont_hr_bud" localSheetId="9">'[46]Inputs - Budget'!$C$121:$T$121</definedName>
    <definedName name="hr_cont_hr_bud" localSheetId="10">'[46]Inputs - Budget'!$C$121:$T$121</definedName>
    <definedName name="hr_cont_hr_bud" localSheetId="11">'[46]Inputs - Budget'!$C$121:$T$121</definedName>
    <definedName name="hr_cont_hr_bud" localSheetId="8">'[46]Inputs - Budget'!$C$121:$T$121</definedName>
    <definedName name="hr_cont_hr_bud">#REF!</definedName>
    <definedName name="hr_cont_hr_hf" localSheetId="9">'[46]Inputs - Hist &amp; Future'!$C$121:$T$121</definedName>
    <definedName name="hr_cont_hr_hf" localSheetId="10">'[46]Inputs - Hist &amp; Future'!$C$121:$T$121</definedName>
    <definedName name="hr_cont_hr_hf" localSheetId="11">'[46]Inputs - Hist &amp; Future'!$C$121:$T$121</definedName>
    <definedName name="hr_cont_hr_hf" localSheetId="8">'[46]Inputs - Hist &amp; Future'!$C$121:$T$121</definedName>
    <definedName name="hr_cont_hr_hf">#REF!</definedName>
    <definedName name="hr_cont_lsm_act" localSheetId="9">'[46]Inputs - Act &amp; F''cast'!$C$126:$T$126</definedName>
    <definedName name="hr_cont_lsm_act" localSheetId="10">'[46]Inputs - Act &amp; F''cast'!$C$126:$T$126</definedName>
    <definedName name="hr_cont_lsm_act" localSheetId="11">'[46]Inputs - Act &amp; F''cast'!$C$126:$T$126</definedName>
    <definedName name="hr_cont_lsm_act" localSheetId="8">'[46]Inputs - Act &amp; F''cast'!$C$126:$T$126</definedName>
    <definedName name="hr_cont_lsm_act">#REF!</definedName>
    <definedName name="hr_cont_lsm_bud" localSheetId="9">'[46]Inputs - Budget'!$C$126:$T$126</definedName>
    <definedName name="hr_cont_lsm_bud" localSheetId="10">'[46]Inputs - Budget'!$C$126:$T$126</definedName>
    <definedName name="hr_cont_lsm_bud" localSheetId="11">'[46]Inputs - Budget'!$C$126:$T$126</definedName>
    <definedName name="hr_cont_lsm_bud" localSheetId="8">'[46]Inputs - Budget'!$C$126:$T$126</definedName>
    <definedName name="hr_cont_lsm_bud">#REF!</definedName>
    <definedName name="hr_cont_lsm_hf" localSheetId="9">'[46]Inputs - Hist &amp; Future'!$C$126:$T$126</definedName>
    <definedName name="hr_cont_lsm_hf" localSheetId="10">'[46]Inputs - Hist &amp; Future'!$C$126:$T$126</definedName>
    <definedName name="hr_cont_lsm_hf" localSheetId="11">'[46]Inputs - Hist &amp; Future'!$C$126:$T$126</definedName>
    <definedName name="hr_cont_lsm_hf" localSheetId="8">'[46]Inputs - Hist &amp; Future'!$C$126:$T$126</definedName>
    <definedName name="hr_cont_lsm_hf">#REF!</definedName>
    <definedName name="hr_cont_mill_fltr_act" localSheetId="9">'[46]Inputs - Act &amp; F''cast'!$C$117:$T$117</definedName>
    <definedName name="hr_cont_mill_fltr_act" localSheetId="10">'[46]Inputs - Act &amp; F''cast'!$C$117:$T$117</definedName>
    <definedName name="hr_cont_mill_fltr_act" localSheetId="11">'[46]Inputs - Act &amp; F''cast'!$C$117:$T$117</definedName>
    <definedName name="hr_cont_mill_fltr_act" localSheetId="8">'[46]Inputs - Act &amp; F''cast'!$C$117:$T$117</definedName>
    <definedName name="hr_cont_mill_fltr_act">#REF!</definedName>
    <definedName name="hr_cont_mill_fltr_bud" localSheetId="9">'[46]Inputs - Budget'!$C$117:$T$117</definedName>
    <definedName name="hr_cont_mill_fltr_bud" localSheetId="10">'[46]Inputs - Budget'!$C$117:$T$117</definedName>
    <definedName name="hr_cont_mill_fltr_bud" localSheetId="11">'[46]Inputs - Budget'!$C$117:$T$117</definedName>
    <definedName name="hr_cont_mill_fltr_bud" localSheetId="8">'[46]Inputs - Budget'!$C$117:$T$117</definedName>
    <definedName name="hr_cont_mill_fltr_bud">#REF!</definedName>
    <definedName name="hr_cont_mill_fltr_hf" localSheetId="9">'[46]Inputs - Hist &amp; Future'!$C$117:$T$117</definedName>
    <definedName name="hr_cont_mill_fltr_hf" localSheetId="10">'[46]Inputs - Hist &amp; Future'!$C$117:$T$117</definedName>
    <definedName name="hr_cont_mill_fltr_hf" localSheetId="11">'[46]Inputs - Hist &amp; Future'!$C$117:$T$117</definedName>
    <definedName name="hr_cont_mill_fltr_hf" localSheetId="8">'[46]Inputs - Hist &amp; Future'!$C$117:$T$117</definedName>
    <definedName name="hr_cont_mill_fltr_hf">#REF!</definedName>
    <definedName name="hr_cont_mill_mtce_act" localSheetId="9">'[46]Inputs - Act &amp; F''cast'!$C$118:$T$118</definedName>
    <definedName name="hr_cont_mill_mtce_act" localSheetId="10">'[46]Inputs - Act &amp; F''cast'!$C$118:$T$118</definedName>
    <definedName name="hr_cont_mill_mtce_act" localSheetId="11">'[46]Inputs - Act &amp; F''cast'!$C$118:$T$118</definedName>
    <definedName name="hr_cont_mill_mtce_act" localSheetId="8">'[46]Inputs - Act &amp; F''cast'!$C$118:$T$118</definedName>
    <definedName name="hr_cont_mill_mtce_act">#REF!</definedName>
    <definedName name="hr_cont_mill_mtce_bud" localSheetId="9">'[46]Inputs - Budget'!$C$118:$T$118</definedName>
    <definedName name="hr_cont_mill_mtce_bud" localSheetId="10">'[46]Inputs - Budget'!$C$118:$T$118</definedName>
    <definedName name="hr_cont_mill_mtce_bud" localSheetId="11">'[46]Inputs - Budget'!$C$118:$T$118</definedName>
    <definedName name="hr_cont_mill_mtce_bud" localSheetId="8">'[46]Inputs - Budget'!$C$118:$T$118</definedName>
    <definedName name="hr_cont_mill_mtce_bud">#REF!</definedName>
    <definedName name="hr_cont_mill_mtce_hf" localSheetId="9">'[46]Inputs - Hist &amp; Future'!$C$118:$T$118</definedName>
    <definedName name="hr_cont_mill_mtce_hf" localSheetId="10">'[46]Inputs - Hist &amp; Future'!$C$118:$T$118</definedName>
    <definedName name="hr_cont_mill_mtce_hf" localSheetId="11">'[46]Inputs - Hist &amp; Future'!$C$118:$T$118</definedName>
    <definedName name="hr_cont_mill_mtce_hf" localSheetId="8">'[46]Inputs - Hist &amp; Future'!$C$118:$T$118</definedName>
    <definedName name="hr_cont_mill_mtce_hf">#REF!</definedName>
    <definedName name="hr_cont_mine_eng_act" localSheetId="9">'[46]Inputs - Act &amp; F''cast'!$C$116:$T$116</definedName>
    <definedName name="hr_cont_mine_eng_act" localSheetId="10">'[46]Inputs - Act &amp; F''cast'!$C$116:$T$116</definedName>
    <definedName name="hr_cont_mine_eng_act" localSheetId="11">'[46]Inputs - Act &amp; F''cast'!$C$116:$T$116</definedName>
    <definedName name="hr_cont_mine_eng_act" localSheetId="8">'[46]Inputs - Act &amp; F''cast'!$C$116:$T$116</definedName>
    <definedName name="hr_cont_mine_eng_act">#REF!</definedName>
    <definedName name="hr_cont_mine_eng_bud" localSheetId="9">'[46]Inputs - Budget'!$C$116:$T$116</definedName>
    <definedName name="hr_cont_mine_eng_bud" localSheetId="10">'[46]Inputs - Budget'!$C$116:$T$116</definedName>
    <definedName name="hr_cont_mine_eng_bud" localSheetId="11">'[46]Inputs - Budget'!$C$116:$T$116</definedName>
    <definedName name="hr_cont_mine_eng_bud" localSheetId="8">'[46]Inputs - Budget'!$C$116:$T$116</definedName>
    <definedName name="hr_cont_mine_eng_bud">#REF!</definedName>
    <definedName name="hr_cont_mine_eng_hf" localSheetId="9">'[46]Inputs - Hist &amp; Future'!$C$116:$T$116</definedName>
    <definedName name="hr_cont_mine_eng_hf" localSheetId="10">'[46]Inputs - Hist &amp; Future'!$C$116:$T$116</definedName>
    <definedName name="hr_cont_mine_eng_hf" localSheetId="11">'[46]Inputs - Hist &amp; Future'!$C$116:$T$116</definedName>
    <definedName name="hr_cont_mine_eng_hf" localSheetId="8">'[46]Inputs - Hist &amp; Future'!$C$116:$T$116</definedName>
    <definedName name="hr_cont_mine_eng_hf">#REF!</definedName>
    <definedName name="hr_cont_mine_mtce_act" localSheetId="9">'[46]Inputs - Act &amp; F''cast'!$C$115:$T$115</definedName>
    <definedName name="hr_cont_mine_mtce_act" localSheetId="10">'[46]Inputs - Act &amp; F''cast'!$C$115:$T$115</definedName>
    <definedName name="hr_cont_mine_mtce_act" localSheetId="11">'[46]Inputs - Act &amp; F''cast'!$C$115:$T$115</definedName>
    <definedName name="hr_cont_mine_mtce_act" localSheetId="8">'[46]Inputs - Act &amp; F''cast'!$C$115:$T$115</definedName>
    <definedName name="hr_cont_mine_mtce_act">#REF!</definedName>
    <definedName name="hr_cont_mine_mtce_bud" localSheetId="9">'[46]Inputs - Budget'!$C$115:$T$115</definedName>
    <definedName name="hr_cont_mine_mtce_bud" localSheetId="10">'[46]Inputs - Budget'!$C$115:$T$115</definedName>
    <definedName name="hr_cont_mine_mtce_bud" localSheetId="11">'[46]Inputs - Budget'!$C$115:$T$115</definedName>
    <definedName name="hr_cont_mine_mtce_bud" localSheetId="8">'[46]Inputs - Budget'!$C$115:$T$115</definedName>
    <definedName name="hr_cont_mine_mtce_bud">#REF!</definedName>
    <definedName name="hr_cont_mine_mtce_hf" localSheetId="9">'[46]Inputs - Hist &amp; Future'!$C$115:$T$115</definedName>
    <definedName name="hr_cont_mine_mtce_hf" localSheetId="10">'[46]Inputs - Hist &amp; Future'!$C$115:$T$115</definedName>
    <definedName name="hr_cont_mine_mtce_hf" localSheetId="11">'[46]Inputs - Hist &amp; Future'!$C$115:$T$115</definedName>
    <definedName name="hr_cont_mine_mtce_hf" localSheetId="8">'[46]Inputs - Hist &amp; Future'!$C$115:$T$115</definedName>
    <definedName name="hr_cont_mine_mtce_hf">#REF!</definedName>
    <definedName name="hr_cont_mine_ops_act" localSheetId="9">'[46]Inputs - Act &amp; F''cast'!$C$114:$T$114</definedName>
    <definedName name="hr_cont_mine_ops_act" localSheetId="10">'[46]Inputs - Act &amp; F''cast'!$C$114:$T$114</definedName>
    <definedName name="hr_cont_mine_ops_act" localSheetId="11">'[46]Inputs - Act &amp; F''cast'!$C$114:$T$114</definedName>
    <definedName name="hr_cont_mine_ops_act" localSheetId="8">'[46]Inputs - Act &amp; F''cast'!$C$114:$T$114</definedName>
    <definedName name="hr_cont_mine_ops_act">#REF!</definedName>
    <definedName name="hr_cont_mine_ops_bud" localSheetId="9">'[46]Inputs - Budget'!$C$114:$T$114</definedName>
    <definedName name="hr_cont_mine_ops_bud" localSheetId="10">'[46]Inputs - Budget'!$C$114:$T$114</definedName>
    <definedName name="hr_cont_mine_ops_bud" localSheetId="11">'[46]Inputs - Budget'!$C$114:$T$114</definedName>
    <definedName name="hr_cont_mine_ops_bud" localSheetId="8">'[46]Inputs - Budget'!$C$114:$T$114</definedName>
    <definedName name="hr_cont_mine_ops_bud">#REF!</definedName>
    <definedName name="hr_cont_mine_ops_hf" localSheetId="9">'[46]Inputs - Hist &amp; Future'!$C$114:$T$114</definedName>
    <definedName name="hr_cont_mine_ops_hf" localSheetId="10">'[46]Inputs - Hist &amp; Future'!$C$114:$T$114</definedName>
    <definedName name="hr_cont_mine_ops_hf" localSheetId="11">'[46]Inputs - Hist &amp; Future'!$C$114:$T$114</definedName>
    <definedName name="hr_cont_mine_ops_hf" localSheetId="8">'[46]Inputs - Hist &amp; Future'!$C$114:$T$114</definedName>
    <definedName name="hr_cont_mine_ops_hf">#REF!</definedName>
    <definedName name="hr_cont_op_act" localSheetId="9">'[46]Inputs - Act &amp; F''cast'!$C$124:$T$124</definedName>
    <definedName name="hr_cont_op_act" localSheetId="10">'[46]Inputs - Act &amp; F''cast'!$C$124:$T$124</definedName>
    <definedName name="hr_cont_op_act" localSheetId="11">'[46]Inputs - Act &amp; F''cast'!$C$124:$T$124</definedName>
    <definedName name="hr_cont_op_act" localSheetId="8">'[46]Inputs - Act &amp; F''cast'!$C$124:$T$124</definedName>
    <definedName name="hr_cont_op_act">#REF!</definedName>
    <definedName name="hr_cont_op_bud" localSheetId="9">'[46]Inputs - Budget'!$C$124:$T$124</definedName>
    <definedName name="hr_cont_op_bud" localSheetId="10">'[46]Inputs - Budget'!$C$124:$T$124</definedName>
    <definedName name="hr_cont_op_bud" localSheetId="11">'[46]Inputs - Budget'!$C$124:$T$124</definedName>
    <definedName name="hr_cont_op_bud" localSheetId="8">'[46]Inputs - Budget'!$C$124:$T$124</definedName>
    <definedName name="hr_cont_op_bud">#REF!</definedName>
    <definedName name="hr_cont_op_hf" localSheetId="9">'[46]Inputs - Hist &amp; Future'!$C$124:$T$124</definedName>
    <definedName name="hr_cont_op_hf" localSheetId="10">'[46]Inputs - Hist &amp; Future'!$C$124:$T$124</definedName>
    <definedName name="hr_cont_op_hf" localSheetId="11">'[46]Inputs - Hist &amp; Future'!$C$124:$T$124</definedName>
    <definedName name="hr_cont_op_hf" localSheetId="8">'[46]Inputs - Hist &amp; Future'!$C$124:$T$124</definedName>
    <definedName name="hr_cont_op_hf">#REF!</definedName>
    <definedName name="hr_cont_osm_act" localSheetId="9">'[46]Inputs - Act &amp; F''cast'!$C$127:$T$127</definedName>
    <definedName name="hr_cont_osm_act" localSheetId="10">'[46]Inputs - Act &amp; F''cast'!$C$127:$T$127</definedName>
    <definedName name="hr_cont_osm_act" localSheetId="11">'[46]Inputs - Act &amp; F''cast'!$C$127:$T$127</definedName>
    <definedName name="hr_cont_osm_act" localSheetId="8">'[46]Inputs - Act &amp; F''cast'!$C$127:$T$127</definedName>
    <definedName name="hr_cont_osm_act">#REF!</definedName>
    <definedName name="hr_cont_osm_bud" localSheetId="9">'[46]Inputs - Budget'!$C$127:$T$127</definedName>
    <definedName name="hr_cont_osm_bud" localSheetId="10">'[46]Inputs - Budget'!$C$127:$T$127</definedName>
    <definedName name="hr_cont_osm_bud" localSheetId="11">'[46]Inputs - Budget'!$C$127:$T$127</definedName>
    <definedName name="hr_cont_osm_bud" localSheetId="8">'[46]Inputs - Budget'!$C$127:$T$127</definedName>
    <definedName name="hr_cont_osm_bud">#REF!</definedName>
    <definedName name="hr_cont_osm_hf" localSheetId="9">'[46]Inputs - Hist &amp; Future'!$C$127:$T$127</definedName>
    <definedName name="hr_cont_osm_hf" localSheetId="10">'[46]Inputs - Hist &amp; Future'!$C$127:$T$127</definedName>
    <definedName name="hr_cont_osm_hf" localSheetId="11">'[46]Inputs - Hist &amp; Future'!$C$127:$T$127</definedName>
    <definedName name="hr_cont_osm_hf" localSheetId="8">'[46]Inputs - Hist &amp; Future'!$C$127:$T$127</definedName>
    <definedName name="hr_cont_osm_hf">#REF!</definedName>
    <definedName name="hr_cont_oxide_act" localSheetId="9">'[46]Inputs - Act &amp; F''cast'!$C$119:$T$119</definedName>
    <definedName name="hr_cont_oxide_act" localSheetId="10">'[46]Inputs - Act &amp; F''cast'!$C$119:$T$119</definedName>
    <definedName name="hr_cont_oxide_act" localSheetId="11">'[46]Inputs - Act &amp; F''cast'!$C$119:$T$119</definedName>
    <definedName name="hr_cont_oxide_act" localSheetId="8">'[46]Inputs - Act &amp; F''cast'!$C$119:$T$119</definedName>
    <definedName name="hr_cont_oxide_act">#REF!</definedName>
    <definedName name="hr_cont_oxide_bud" localSheetId="9">'[46]Inputs - Budget'!$C$119:$T$119</definedName>
    <definedName name="hr_cont_oxide_bud" localSheetId="10">'[46]Inputs - Budget'!$C$119:$T$119</definedName>
    <definedName name="hr_cont_oxide_bud" localSheetId="11">'[46]Inputs - Budget'!$C$119:$T$119</definedName>
    <definedName name="hr_cont_oxide_bud" localSheetId="8">'[46]Inputs - Budget'!$C$119:$T$119</definedName>
    <definedName name="hr_cont_oxide_bud">#REF!</definedName>
    <definedName name="hr_cont_oxide_hf" localSheetId="9">'[46]Inputs - Hist &amp; Future'!$C$119:$T$119</definedName>
    <definedName name="hr_cont_oxide_hf" localSheetId="10">'[46]Inputs - Hist &amp; Future'!$C$119:$T$119</definedName>
    <definedName name="hr_cont_oxide_hf" localSheetId="11">'[46]Inputs - Hist &amp; Future'!$C$119:$T$119</definedName>
    <definedName name="hr_cont_oxide_hf" localSheetId="8">'[46]Inputs - Hist &amp; Future'!$C$119:$T$119</definedName>
    <definedName name="hr_cont_oxide_hf">#REF!</definedName>
    <definedName name="hr_cont_pres_act" localSheetId="9">'[46]Inputs - Act &amp; F''cast'!$C$125:$T$125</definedName>
    <definedName name="hr_cont_pres_act" localSheetId="10">'[46]Inputs - Act &amp; F''cast'!$C$125:$T$125</definedName>
    <definedName name="hr_cont_pres_act" localSheetId="11">'[46]Inputs - Act &amp; F''cast'!$C$125:$T$125</definedName>
    <definedName name="hr_cont_pres_act" localSheetId="8">'[46]Inputs - Act &amp; F''cast'!$C$125:$T$125</definedName>
    <definedName name="hr_cont_pres_act">#REF!</definedName>
    <definedName name="hr_cont_pres_bud" localSheetId="9">'[46]Inputs - Budget'!$C$125:$T$125</definedName>
    <definedName name="hr_cont_pres_bud" localSheetId="10">'[46]Inputs - Budget'!$C$125:$T$125</definedName>
    <definedName name="hr_cont_pres_bud" localSheetId="11">'[46]Inputs - Budget'!$C$125:$T$125</definedName>
    <definedName name="hr_cont_pres_bud" localSheetId="8">'[46]Inputs - Budget'!$C$125:$T$125</definedName>
    <definedName name="hr_cont_pres_bud">#REF!</definedName>
    <definedName name="hr_cont_pres_hf" localSheetId="9">'[46]Inputs - Hist &amp; Future'!$C$125:$T$125</definedName>
    <definedName name="hr_cont_pres_hf" localSheetId="10">'[46]Inputs - Hist &amp; Future'!$C$125:$T$125</definedName>
    <definedName name="hr_cont_pres_hf" localSheetId="11">'[46]Inputs - Hist &amp; Future'!$C$125:$T$125</definedName>
    <definedName name="hr_cont_pres_hf" localSheetId="8">'[46]Inputs - Hist &amp; Future'!$C$125:$T$125</definedName>
    <definedName name="hr_cont_pres_hf">#REF!</definedName>
    <definedName name="hr_cont_res_prot_act" localSheetId="9">'[46]Inputs - Act &amp; F''cast'!$C$120:$T$120</definedName>
    <definedName name="hr_cont_res_prot_act" localSheetId="10">'[46]Inputs - Act &amp; F''cast'!$C$120:$T$120</definedName>
    <definedName name="hr_cont_res_prot_act" localSheetId="11">'[46]Inputs - Act &amp; F''cast'!$C$120:$T$120</definedName>
    <definedName name="hr_cont_res_prot_act" localSheetId="8">'[46]Inputs - Act &amp; F''cast'!$C$120:$T$120</definedName>
    <definedName name="hr_cont_res_prot_act">#REF!</definedName>
    <definedName name="hr_cont_res_prot_bud" localSheetId="9">'[46]Inputs - Budget'!$C$120:$T$120</definedName>
    <definedName name="hr_cont_res_prot_bud" localSheetId="10">'[46]Inputs - Budget'!$C$120:$T$120</definedName>
    <definedName name="hr_cont_res_prot_bud" localSheetId="11">'[46]Inputs - Budget'!$C$120:$T$120</definedName>
    <definedName name="hr_cont_res_prot_bud" localSheetId="8">'[46]Inputs - Budget'!$C$120:$T$120</definedName>
    <definedName name="hr_cont_res_prot_bud">#REF!</definedName>
    <definedName name="hr_cont_res_prot_hf" localSheetId="9">'[46]Inputs - Hist &amp; Future'!$C$120:$T$120</definedName>
    <definedName name="hr_cont_res_prot_hf" localSheetId="10">'[46]Inputs - Hist &amp; Future'!$C$120:$T$120</definedName>
    <definedName name="hr_cont_res_prot_hf" localSheetId="11">'[46]Inputs - Hist &amp; Future'!$C$120:$T$120</definedName>
    <definedName name="hr_cont_res_prot_hf" localSheetId="8">'[46]Inputs - Hist &amp; Future'!$C$120:$T$120</definedName>
    <definedName name="hr_cont_res_prot_hf">#REF!</definedName>
    <definedName name="hr_cont_tot_act_ytd" localSheetId="9">'[46]Calcs - Act &amp; F''cast'!$C$754:$T$754</definedName>
    <definedName name="hr_cont_tot_act_ytd" localSheetId="10">'[46]Calcs - Act &amp; F''cast'!$C$754:$T$754</definedName>
    <definedName name="hr_cont_tot_act_ytd" localSheetId="11">'[46]Calcs - Act &amp; F''cast'!$C$754:$T$754</definedName>
    <definedName name="hr_cont_tot_act_ytd" localSheetId="8">'[46]Calcs - Act &amp; F''cast'!$C$754:$T$754</definedName>
    <definedName name="hr_cont_tot_act_ytd">#REF!</definedName>
    <definedName name="hr_cont_tot_bud_ytd" localSheetId="9">'[46]Calcs - Budget'!$C$754:$T$754</definedName>
    <definedName name="hr_cont_tot_bud_ytd" localSheetId="10">'[46]Calcs - Budget'!$C$754:$T$754</definedName>
    <definedName name="hr_cont_tot_bud_ytd" localSheetId="11">'[46]Calcs - Budget'!$C$754:$T$754</definedName>
    <definedName name="hr_cont_tot_bud_ytd" localSheetId="8">'[46]Calcs - Budget'!$C$754:$T$754</definedName>
    <definedName name="hr_cont_tot_bud_ytd">#REF!</definedName>
    <definedName name="hr_emp_ext_aff_act" localSheetId="9">'[46]Inputs - Act &amp; F''cast'!$C$108:$T$108</definedName>
    <definedName name="hr_emp_ext_aff_act" localSheetId="10">'[46]Inputs - Act &amp; F''cast'!$C$108:$T$108</definedName>
    <definedName name="hr_emp_ext_aff_act" localSheetId="11">'[46]Inputs - Act &amp; F''cast'!$C$108:$T$108</definedName>
    <definedName name="hr_emp_ext_aff_act" localSheetId="8">'[46]Inputs - Act &amp; F''cast'!$C$108:$T$108</definedName>
    <definedName name="hr_emp_ext_aff_act">#REF!</definedName>
    <definedName name="hr_emp_ext_aff_bud" localSheetId="9">'[46]Inputs - Budget'!$C$108:$T$108</definedName>
    <definedName name="hr_emp_ext_aff_bud" localSheetId="10">'[46]Inputs - Budget'!$C$108:$T$108</definedName>
    <definedName name="hr_emp_ext_aff_bud" localSheetId="11">'[46]Inputs - Budget'!$C$108:$T$108</definedName>
    <definedName name="hr_emp_ext_aff_bud" localSheetId="8">'[46]Inputs - Budget'!$C$108:$T$108</definedName>
    <definedName name="hr_emp_ext_aff_bud">#REF!</definedName>
    <definedName name="hr_emp_ext_aff_hf" localSheetId="9">'[46]Inputs - Hist &amp; Future'!$C$108:$T$108</definedName>
    <definedName name="hr_emp_ext_aff_hf" localSheetId="10">'[46]Inputs - Hist &amp; Future'!$C$108:$T$108</definedName>
    <definedName name="hr_emp_ext_aff_hf" localSheetId="11">'[46]Inputs - Hist &amp; Future'!$C$108:$T$108</definedName>
    <definedName name="hr_emp_ext_aff_hf" localSheetId="8">'[46]Inputs - Hist &amp; Future'!$C$108:$T$108</definedName>
    <definedName name="hr_emp_ext_aff_hf">#REF!</definedName>
    <definedName name="hr_emp_fin_act" localSheetId="9">'[46]Inputs - Act &amp; F''cast'!$C$107:$T$107</definedName>
    <definedName name="hr_emp_fin_act" localSheetId="10">'[46]Inputs - Act &amp; F''cast'!$C$107:$T$107</definedName>
    <definedName name="hr_emp_fin_act" localSheetId="11">'[46]Inputs - Act &amp; F''cast'!$C$107:$T$107</definedName>
    <definedName name="hr_emp_fin_act" localSheetId="8">'[46]Inputs - Act &amp; F''cast'!$C$107:$T$107</definedName>
    <definedName name="hr_emp_fin_act">#REF!</definedName>
    <definedName name="hr_emp_fin_bud" localSheetId="9">'[46]Inputs - Budget'!$C$107:$T$107</definedName>
    <definedName name="hr_emp_fin_bud" localSheetId="10">'[46]Inputs - Budget'!$C$107:$T$107</definedName>
    <definedName name="hr_emp_fin_bud" localSheetId="11">'[46]Inputs - Budget'!$C$107:$T$107</definedName>
    <definedName name="hr_emp_fin_bud" localSheetId="8">'[46]Inputs - Budget'!$C$107:$T$107</definedName>
    <definedName name="hr_emp_fin_bud">#REF!</definedName>
    <definedName name="hr_emp_fin_hf" localSheetId="9">'[46]Inputs - Hist &amp; Future'!$C$107:$T$107</definedName>
    <definedName name="hr_emp_fin_hf" localSheetId="10">'[46]Inputs - Hist &amp; Future'!$C$107:$T$107</definedName>
    <definedName name="hr_emp_fin_hf" localSheetId="11">'[46]Inputs - Hist &amp; Future'!$C$107:$T$107</definedName>
    <definedName name="hr_emp_fin_hf" localSheetId="8">'[46]Inputs - Hist &amp; Future'!$C$107:$T$107</definedName>
    <definedName name="hr_emp_fin_hf">#REF!</definedName>
    <definedName name="hr_emp_hr_act" localSheetId="9">'[46]Inputs - Act &amp; F''cast'!$C$106:$T$106</definedName>
    <definedName name="hr_emp_hr_act" localSheetId="10">'[46]Inputs - Act &amp; F''cast'!$C$106:$T$106</definedName>
    <definedName name="hr_emp_hr_act" localSheetId="11">'[46]Inputs - Act &amp; F''cast'!$C$106:$T$106</definedName>
    <definedName name="hr_emp_hr_act" localSheetId="8">'[46]Inputs - Act &amp; F''cast'!$C$106:$T$106</definedName>
    <definedName name="hr_emp_hr_act">#REF!</definedName>
    <definedName name="hr_emp_hr_bud" localSheetId="9">'[46]Inputs - Budget'!$C$106:$T$106</definedName>
    <definedName name="hr_emp_hr_bud" localSheetId="10">'[46]Inputs - Budget'!$C$106:$T$106</definedName>
    <definedName name="hr_emp_hr_bud" localSheetId="11">'[46]Inputs - Budget'!$C$106:$T$106</definedName>
    <definedName name="hr_emp_hr_bud" localSheetId="8">'[46]Inputs - Budget'!$C$106:$T$106</definedName>
    <definedName name="hr_emp_hr_bud">#REF!</definedName>
    <definedName name="hr_emp_hr_hf" localSheetId="9">'[46]Inputs - Hist &amp; Future'!$C$106:$T$106</definedName>
    <definedName name="hr_emp_hr_hf" localSheetId="10">'[46]Inputs - Hist &amp; Future'!$C$106:$T$106</definedName>
    <definedName name="hr_emp_hr_hf" localSheetId="11">'[46]Inputs - Hist &amp; Future'!$C$106:$T$106</definedName>
    <definedName name="hr_emp_hr_hf" localSheetId="8">'[46]Inputs - Hist &amp; Future'!$C$106:$T$106</definedName>
    <definedName name="hr_emp_hr_hf">#REF!</definedName>
    <definedName name="hr_emp_lsm_act" localSheetId="9">'[46]Inputs - Act &amp; F''cast'!$C$111:$T$111</definedName>
    <definedName name="hr_emp_lsm_act" localSheetId="10">'[46]Inputs - Act &amp; F''cast'!$C$111:$T$111</definedName>
    <definedName name="hr_emp_lsm_act" localSheetId="11">'[46]Inputs - Act &amp; F''cast'!$C$111:$T$111</definedName>
    <definedName name="hr_emp_lsm_act" localSheetId="8">'[46]Inputs - Act &amp; F''cast'!$C$111:$T$111</definedName>
    <definedName name="hr_emp_lsm_act">#REF!</definedName>
    <definedName name="hr_emp_lsm_bud" localSheetId="9">'[46]Inputs - Budget'!$C$111:$T$111</definedName>
    <definedName name="hr_emp_lsm_bud" localSheetId="10">'[46]Inputs - Budget'!$C$111:$T$111</definedName>
    <definedName name="hr_emp_lsm_bud" localSheetId="11">'[46]Inputs - Budget'!$C$111:$T$111</definedName>
    <definedName name="hr_emp_lsm_bud" localSheetId="8">'[46]Inputs - Budget'!$C$111:$T$111</definedName>
    <definedName name="hr_emp_lsm_bud">#REF!</definedName>
    <definedName name="hr_emp_lsm_hf" localSheetId="9">'[46]Inputs - Hist &amp; Future'!$C$111:$T$111</definedName>
    <definedName name="hr_emp_lsm_hf" localSheetId="10">'[46]Inputs - Hist &amp; Future'!$C$111:$T$111</definedName>
    <definedName name="hr_emp_lsm_hf" localSheetId="11">'[46]Inputs - Hist &amp; Future'!$C$111:$T$111</definedName>
    <definedName name="hr_emp_lsm_hf" localSheetId="8">'[46]Inputs - Hist &amp; Future'!$C$111:$T$111</definedName>
    <definedName name="hr_emp_lsm_hf">#REF!</definedName>
    <definedName name="hr_emp_mill_fltr_act" localSheetId="9">'[46]Inputs - Act &amp; F''cast'!$C$102:$T$102</definedName>
    <definedName name="hr_emp_mill_fltr_act" localSheetId="10">'[46]Inputs - Act &amp; F''cast'!$C$102:$T$102</definedName>
    <definedName name="hr_emp_mill_fltr_act" localSheetId="11">'[46]Inputs - Act &amp; F''cast'!$C$102:$T$102</definedName>
    <definedName name="hr_emp_mill_fltr_act" localSheetId="8">'[46]Inputs - Act &amp; F''cast'!$C$102:$T$102</definedName>
    <definedName name="hr_emp_mill_fltr_act">#REF!</definedName>
    <definedName name="hr_emp_mill_fltr_bud" localSheetId="9">'[46]Inputs - Budget'!$C$102:$T$102</definedName>
    <definedName name="hr_emp_mill_fltr_bud" localSheetId="10">'[46]Inputs - Budget'!$C$102:$T$102</definedName>
    <definedName name="hr_emp_mill_fltr_bud" localSheetId="11">'[46]Inputs - Budget'!$C$102:$T$102</definedName>
    <definedName name="hr_emp_mill_fltr_bud" localSheetId="8">'[46]Inputs - Budget'!$C$102:$T$102</definedName>
    <definedName name="hr_emp_mill_fltr_bud">#REF!</definedName>
    <definedName name="hr_emp_mill_fltr_hf" localSheetId="9">'[46]Inputs - Hist &amp; Future'!$C$102:$T$102</definedName>
    <definedName name="hr_emp_mill_fltr_hf" localSheetId="10">'[46]Inputs - Hist &amp; Future'!$C$102:$T$102</definedName>
    <definedName name="hr_emp_mill_fltr_hf" localSheetId="11">'[46]Inputs - Hist &amp; Future'!$C$102:$T$102</definedName>
    <definedName name="hr_emp_mill_fltr_hf" localSheetId="8">'[46]Inputs - Hist &amp; Future'!$C$102:$T$102</definedName>
    <definedName name="hr_emp_mill_fltr_hf">#REF!</definedName>
    <definedName name="hr_emp_mill_mtce_act" localSheetId="9">'[46]Inputs - Act &amp; F''cast'!$C$103:$T$103</definedName>
    <definedName name="hr_emp_mill_mtce_act" localSheetId="10">'[46]Inputs - Act &amp; F''cast'!$C$103:$T$103</definedName>
    <definedName name="hr_emp_mill_mtce_act" localSheetId="11">'[46]Inputs - Act &amp; F''cast'!$C$103:$T$103</definedName>
    <definedName name="hr_emp_mill_mtce_act" localSheetId="8">'[46]Inputs - Act &amp; F''cast'!$C$103:$T$103</definedName>
    <definedName name="hr_emp_mill_mtce_act">#REF!</definedName>
    <definedName name="hr_emp_mill_mtce_bud" localSheetId="9">'[46]Inputs - Budget'!$C$103:$T$103</definedName>
    <definedName name="hr_emp_mill_mtce_bud" localSheetId="10">'[46]Inputs - Budget'!$C$103:$T$103</definedName>
    <definedName name="hr_emp_mill_mtce_bud" localSheetId="11">'[46]Inputs - Budget'!$C$103:$T$103</definedName>
    <definedName name="hr_emp_mill_mtce_bud" localSheetId="8">'[46]Inputs - Budget'!$C$103:$T$103</definedName>
    <definedName name="hr_emp_mill_mtce_bud">#REF!</definedName>
    <definedName name="hr_emp_mill_mtce_hf" localSheetId="9">'[46]Inputs - Hist &amp; Future'!$C$103:$T$103</definedName>
    <definedName name="hr_emp_mill_mtce_hf" localSheetId="10">'[46]Inputs - Hist &amp; Future'!$C$103:$T$103</definedName>
    <definedName name="hr_emp_mill_mtce_hf" localSheetId="11">'[46]Inputs - Hist &amp; Future'!$C$103:$T$103</definedName>
    <definedName name="hr_emp_mill_mtce_hf" localSheetId="8">'[46]Inputs - Hist &amp; Future'!$C$103:$T$103</definedName>
    <definedName name="hr_emp_mill_mtce_hf">#REF!</definedName>
    <definedName name="hr_emp_mine_eng_act" localSheetId="9">'[46]Inputs - Act &amp; F''cast'!$C$101:$T$101</definedName>
    <definedName name="hr_emp_mine_eng_act" localSheetId="10">'[46]Inputs - Act &amp; F''cast'!$C$101:$T$101</definedName>
    <definedName name="hr_emp_mine_eng_act" localSheetId="11">'[46]Inputs - Act &amp; F''cast'!$C$101:$T$101</definedName>
    <definedName name="hr_emp_mine_eng_act" localSheetId="8">'[46]Inputs - Act &amp; F''cast'!$C$101:$T$101</definedName>
    <definedName name="hr_emp_mine_eng_act">#REF!</definedName>
    <definedName name="hr_emp_mine_eng_bud" localSheetId="9">'[46]Inputs - Budget'!$C$101:$T$101</definedName>
    <definedName name="hr_emp_mine_eng_bud" localSheetId="10">'[46]Inputs - Budget'!$C$101:$T$101</definedName>
    <definedName name="hr_emp_mine_eng_bud" localSheetId="11">'[46]Inputs - Budget'!$C$101:$T$101</definedName>
    <definedName name="hr_emp_mine_eng_bud" localSheetId="8">'[46]Inputs - Budget'!$C$101:$T$101</definedName>
    <definedName name="hr_emp_mine_eng_bud">#REF!</definedName>
    <definedName name="hr_emp_mine_eng_hf" localSheetId="9">'[46]Inputs - Hist &amp; Future'!$C$101:$T$101</definedName>
    <definedName name="hr_emp_mine_eng_hf" localSheetId="10">'[46]Inputs - Hist &amp; Future'!$C$101:$T$101</definedName>
    <definedName name="hr_emp_mine_eng_hf" localSheetId="11">'[46]Inputs - Hist &amp; Future'!$C$101:$T$101</definedName>
    <definedName name="hr_emp_mine_eng_hf" localSheetId="8">'[46]Inputs - Hist &amp; Future'!$C$101:$T$101</definedName>
    <definedName name="hr_emp_mine_eng_hf">#REF!</definedName>
    <definedName name="hr_emp_mine_mtce_act" localSheetId="9">'[46]Inputs - Act &amp; F''cast'!$C$100:$T$100</definedName>
    <definedName name="hr_emp_mine_mtce_act" localSheetId="10">'[46]Inputs - Act &amp; F''cast'!$C$100:$T$100</definedName>
    <definedName name="hr_emp_mine_mtce_act" localSheetId="11">'[46]Inputs - Act &amp; F''cast'!$C$100:$T$100</definedName>
    <definedName name="hr_emp_mine_mtce_act" localSheetId="8">'[46]Inputs - Act &amp; F''cast'!$C$100:$T$100</definedName>
    <definedName name="hr_emp_mine_mtce_act">#REF!</definedName>
    <definedName name="hr_emp_mine_mtce_bud" localSheetId="9">'[46]Inputs - Budget'!$C$100:$T$100</definedName>
    <definedName name="hr_emp_mine_mtce_bud" localSheetId="10">'[46]Inputs - Budget'!$C$100:$T$100</definedName>
    <definedName name="hr_emp_mine_mtce_bud" localSheetId="11">'[46]Inputs - Budget'!$C$100:$T$100</definedName>
    <definedName name="hr_emp_mine_mtce_bud" localSheetId="8">'[46]Inputs - Budget'!$C$100:$T$100</definedName>
    <definedName name="hr_emp_mine_mtce_bud">#REF!</definedName>
    <definedName name="hr_emp_mine_mtce_hf" localSheetId="9">'[46]Inputs - Hist &amp; Future'!$C$100:$T$100</definedName>
    <definedName name="hr_emp_mine_mtce_hf" localSheetId="10">'[46]Inputs - Hist &amp; Future'!$C$100:$T$100</definedName>
    <definedName name="hr_emp_mine_mtce_hf" localSheetId="11">'[46]Inputs - Hist &amp; Future'!$C$100:$T$100</definedName>
    <definedName name="hr_emp_mine_mtce_hf" localSheetId="8">'[46]Inputs - Hist &amp; Future'!$C$100:$T$100</definedName>
    <definedName name="hr_emp_mine_mtce_hf">#REF!</definedName>
    <definedName name="hr_emp_mine_ops_act" localSheetId="9">'[46]Inputs - Act &amp; F''cast'!$C$99:$T$99</definedName>
    <definedName name="hr_emp_mine_ops_act" localSheetId="10">'[46]Inputs - Act &amp; F''cast'!$C$99:$T$99</definedName>
    <definedName name="hr_emp_mine_ops_act" localSheetId="11">'[46]Inputs - Act &amp; F''cast'!$C$99:$T$99</definedName>
    <definedName name="hr_emp_mine_ops_act" localSheetId="8">'[46]Inputs - Act &amp; F''cast'!$C$99:$T$99</definedName>
    <definedName name="hr_emp_mine_ops_act">#REF!</definedName>
    <definedName name="hr_emp_mine_ops_bud" localSheetId="9">'[46]Inputs - Budget'!$C$99:$T$99</definedName>
    <definedName name="hr_emp_mine_ops_bud" localSheetId="10">'[46]Inputs - Budget'!$C$99:$T$99</definedName>
    <definedName name="hr_emp_mine_ops_bud" localSheetId="11">'[46]Inputs - Budget'!$C$99:$T$99</definedName>
    <definedName name="hr_emp_mine_ops_bud" localSheetId="8">'[46]Inputs - Budget'!$C$99:$T$99</definedName>
    <definedName name="hr_emp_mine_ops_bud">#REF!</definedName>
    <definedName name="hr_emp_mine_ops_hf" localSheetId="9">'[46]Inputs - Hist &amp; Future'!$C$99:$T$99</definedName>
    <definedName name="hr_emp_mine_ops_hf" localSheetId="10">'[46]Inputs - Hist &amp; Future'!$C$99:$T$99</definedName>
    <definedName name="hr_emp_mine_ops_hf" localSheetId="11">'[46]Inputs - Hist &amp; Future'!$C$99:$T$99</definedName>
    <definedName name="hr_emp_mine_ops_hf" localSheetId="8">'[46]Inputs - Hist &amp; Future'!$C$99:$T$99</definedName>
    <definedName name="hr_emp_mine_ops_hf">#REF!</definedName>
    <definedName name="hr_emp_op_act" localSheetId="9">'[46]Inputs - Act &amp; F''cast'!$C$109:$T$109</definedName>
    <definedName name="hr_emp_op_act" localSheetId="10">'[46]Inputs - Act &amp; F''cast'!$C$109:$T$109</definedName>
    <definedName name="hr_emp_op_act" localSheetId="11">'[46]Inputs - Act &amp; F''cast'!$C$109:$T$109</definedName>
    <definedName name="hr_emp_op_act" localSheetId="8">'[46]Inputs - Act &amp; F''cast'!$C$109:$T$109</definedName>
    <definedName name="hr_emp_op_act">#REF!</definedName>
    <definedName name="hr_emp_op_bud" localSheetId="9">'[46]Inputs - Budget'!$C$109:$T$109</definedName>
    <definedName name="hr_emp_op_bud" localSheetId="10">'[46]Inputs - Budget'!$C$109:$T$109</definedName>
    <definedName name="hr_emp_op_bud" localSheetId="11">'[46]Inputs - Budget'!$C$109:$T$109</definedName>
    <definedName name="hr_emp_op_bud" localSheetId="8">'[46]Inputs - Budget'!$C$109:$T$109</definedName>
    <definedName name="hr_emp_op_bud">#REF!</definedName>
    <definedName name="hr_emp_op_hf" localSheetId="9">'[46]Inputs - Hist &amp; Future'!$C$109:$T$109</definedName>
    <definedName name="hr_emp_op_hf" localSheetId="10">'[46]Inputs - Hist &amp; Future'!$C$109:$T$109</definedName>
    <definedName name="hr_emp_op_hf" localSheetId="11">'[46]Inputs - Hist &amp; Future'!$C$109:$T$109</definedName>
    <definedName name="hr_emp_op_hf" localSheetId="8">'[46]Inputs - Hist &amp; Future'!$C$109:$T$109</definedName>
    <definedName name="hr_emp_op_hf">#REF!</definedName>
    <definedName name="hr_emp_osm_act" localSheetId="9">'[46]Inputs - Act &amp; F''cast'!$C$112:$T$112</definedName>
    <definedName name="hr_emp_osm_act" localSheetId="10">'[46]Inputs - Act &amp; F''cast'!$C$112:$T$112</definedName>
    <definedName name="hr_emp_osm_act" localSheetId="11">'[46]Inputs - Act &amp; F''cast'!$C$112:$T$112</definedName>
    <definedName name="hr_emp_osm_act" localSheetId="8">'[46]Inputs - Act &amp; F''cast'!$C$112:$T$112</definedName>
    <definedName name="hr_emp_osm_act">#REF!</definedName>
    <definedName name="hr_emp_osm_bud" localSheetId="9">'[46]Inputs - Budget'!$C$112:$T$112</definedName>
    <definedName name="hr_emp_osm_bud" localSheetId="10">'[46]Inputs - Budget'!$C$112:$T$112</definedName>
    <definedName name="hr_emp_osm_bud" localSheetId="11">'[46]Inputs - Budget'!$C$112:$T$112</definedName>
    <definedName name="hr_emp_osm_bud" localSheetId="8">'[46]Inputs - Budget'!$C$112:$T$112</definedName>
    <definedName name="hr_emp_osm_bud">#REF!</definedName>
    <definedName name="hr_emp_osm_hf" localSheetId="9">'[46]Inputs - Hist &amp; Future'!$C$112:$T$112</definedName>
    <definedName name="hr_emp_osm_hf" localSheetId="10">'[46]Inputs - Hist &amp; Future'!$C$112:$T$112</definedName>
    <definedName name="hr_emp_osm_hf" localSheetId="11">'[46]Inputs - Hist &amp; Future'!$C$112:$T$112</definedName>
    <definedName name="hr_emp_osm_hf" localSheetId="8">'[46]Inputs - Hist &amp; Future'!$C$112:$T$112</definedName>
    <definedName name="hr_emp_osm_hf">#REF!</definedName>
    <definedName name="hr_emp_oxide_act" localSheetId="9">'[46]Inputs - Act &amp; F''cast'!$C$104:$T$104</definedName>
    <definedName name="hr_emp_oxide_act" localSheetId="10">'[46]Inputs - Act &amp; F''cast'!$C$104:$T$104</definedName>
    <definedName name="hr_emp_oxide_act" localSheetId="11">'[46]Inputs - Act &amp; F''cast'!$C$104:$T$104</definedName>
    <definedName name="hr_emp_oxide_act" localSheetId="8">'[46]Inputs - Act &amp; F''cast'!$C$104:$T$104</definedName>
    <definedName name="hr_emp_oxide_act">#REF!</definedName>
    <definedName name="hr_emp_oxide_bud" localSheetId="9">'[46]Inputs - Budget'!$C$104:$T$104</definedName>
    <definedName name="hr_emp_oxide_bud" localSheetId="10">'[46]Inputs - Budget'!$C$104:$T$104</definedName>
    <definedName name="hr_emp_oxide_bud" localSheetId="11">'[46]Inputs - Budget'!$C$104:$T$104</definedName>
    <definedName name="hr_emp_oxide_bud" localSheetId="8">'[46]Inputs - Budget'!$C$104:$T$104</definedName>
    <definedName name="hr_emp_oxide_bud">#REF!</definedName>
    <definedName name="hr_emp_oxide_hf" localSheetId="9">'[46]Inputs - Hist &amp; Future'!$C$104:$T$104</definedName>
    <definedName name="hr_emp_oxide_hf" localSheetId="10">'[46]Inputs - Hist &amp; Future'!$C$104:$T$104</definedName>
    <definedName name="hr_emp_oxide_hf" localSheetId="11">'[46]Inputs - Hist &amp; Future'!$C$104:$T$104</definedName>
    <definedName name="hr_emp_oxide_hf" localSheetId="8">'[46]Inputs - Hist &amp; Future'!$C$104:$T$104</definedName>
    <definedName name="hr_emp_oxide_hf">#REF!</definedName>
    <definedName name="hr_emp_pres_act" localSheetId="9">'[46]Inputs - Act &amp; F''cast'!$C$110:$T$110</definedName>
    <definedName name="hr_emp_pres_act" localSheetId="10">'[46]Inputs - Act &amp; F''cast'!$C$110:$T$110</definedName>
    <definedName name="hr_emp_pres_act" localSheetId="11">'[46]Inputs - Act &amp; F''cast'!$C$110:$T$110</definedName>
    <definedName name="hr_emp_pres_act" localSheetId="8">'[46]Inputs - Act &amp; F''cast'!$C$110:$T$110</definedName>
    <definedName name="hr_emp_pres_act">#REF!</definedName>
    <definedName name="hr_emp_pres_bud" localSheetId="9">'[46]Inputs - Budget'!$C$110:$T$110</definedName>
    <definedName name="hr_emp_pres_bud" localSheetId="10">'[46]Inputs - Budget'!$C$110:$T$110</definedName>
    <definedName name="hr_emp_pres_bud" localSheetId="11">'[46]Inputs - Budget'!$C$110:$T$110</definedName>
    <definedName name="hr_emp_pres_bud" localSheetId="8">'[46]Inputs - Budget'!$C$110:$T$110</definedName>
    <definedName name="hr_emp_pres_bud">#REF!</definedName>
    <definedName name="hr_emp_pres_hf" localSheetId="9">'[46]Inputs - Hist &amp; Future'!$C$110:$T$110</definedName>
    <definedName name="hr_emp_pres_hf" localSheetId="10">'[46]Inputs - Hist &amp; Future'!$C$110:$T$110</definedName>
    <definedName name="hr_emp_pres_hf" localSheetId="11">'[46]Inputs - Hist &amp; Future'!$C$110:$T$110</definedName>
    <definedName name="hr_emp_pres_hf" localSheetId="8">'[46]Inputs - Hist &amp; Future'!$C$110:$T$110</definedName>
    <definedName name="hr_emp_pres_hf">#REF!</definedName>
    <definedName name="hr_emp_res_prot_act" localSheetId="9">'[46]Inputs - Act &amp; F''cast'!$C$105:$T$105</definedName>
    <definedName name="hr_emp_res_prot_act" localSheetId="10">'[46]Inputs - Act &amp; F''cast'!$C$105:$T$105</definedName>
    <definedName name="hr_emp_res_prot_act" localSheetId="11">'[46]Inputs - Act &amp; F''cast'!$C$105:$T$105</definedName>
    <definedName name="hr_emp_res_prot_act" localSheetId="8">'[46]Inputs - Act &amp; F''cast'!$C$105:$T$105</definedName>
    <definedName name="hr_emp_res_prot_act">#REF!</definedName>
    <definedName name="hr_emp_res_prot_bud" localSheetId="9">'[46]Inputs - Budget'!$C$105:$T$105</definedName>
    <definedName name="hr_emp_res_prot_bud" localSheetId="10">'[46]Inputs - Budget'!$C$105:$T$105</definedName>
    <definedName name="hr_emp_res_prot_bud" localSheetId="11">'[46]Inputs - Budget'!$C$105:$T$105</definedName>
    <definedName name="hr_emp_res_prot_bud" localSheetId="8">'[46]Inputs - Budget'!$C$105:$T$105</definedName>
    <definedName name="hr_emp_res_prot_bud">#REF!</definedName>
    <definedName name="hr_emp_res_prot_hf" localSheetId="9">'[46]Inputs - Hist &amp; Future'!$C$105:$T$105</definedName>
    <definedName name="hr_emp_res_prot_hf" localSheetId="10">'[46]Inputs - Hist &amp; Future'!$C$105:$T$105</definedName>
    <definedName name="hr_emp_res_prot_hf" localSheetId="11">'[46]Inputs - Hist &amp; Future'!$C$105:$T$105</definedName>
    <definedName name="hr_emp_res_prot_hf" localSheetId="8">'[46]Inputs - Hist &amp; Future'!$C$105:$T$105</definedName>
    <definedName name="hr_emp_res_prot_hf">#REF!</definedName>
    <definedName name="hr_emp_tot_act_ytd" localSheetId="9">'[46]Calcs - Act &amp; F''cast'!$C$753:$T$753</definedName>
    <definedName name="hr_emp_tot_act_ytd" localSheetId="10">'[46]Calcs - Act &amp; F''cast'!$C$753:$T$753</definedName>
    <definedName name="hr_emp_tot_act_ytd" localSheetId="11">'[46]Calcs - Act &amp; F''cast'!$C$753:$T$753</definedName>
    <definedName name="hr_emp_tot_act_ytd" localSheetId="8">'[46]Calcs - Act &amp; F''cast'!$C$753:$T$753</definedName>
    <definedName name="hr_emp_tot_act_ytd">#REF!</definedName>
    <definedName name="hr_emp_tot_bud_ytd" localSheetId="9">'[46]Calcs - Budget'!$C$753:$T$753</definedName>
    <definedName name="hr_emp_tot_bud_ytd" localSheetId="10">'[46]Calcs - Budget'!$C$753:$T$753</definedName>
    <definedName name="hr_emp_tot_bud_ytd" localSheetId="11">'[46]Calcs - Budget'!$C$753:$T$753</definedName>
    <definedName name="hr_emp_tot_bud_ytd" localSheetId="8">'[46]Calcs - Budget'!$C$753:$T$753</definedName>
    <definedName name="hr_emp_tot_bud_ytd">#REF!</definedName>
    <definedName name="hr_esc_act" localSheetId="9">'[46]Inputs - Act &amp; F''cast'!$C$79:$T$79</definedName>
    <definedName name="hr_esc_act" localSheetId="10">'[46]Inputs - Act &amp; F''cast'!$C$79:$T$79</definedName>
    <definedName name="hr_esc_act" localSheetId="11">'[46]Inputs - Act &amp; F''cast'!$C$79:$T$79</definedName>
    <definedName name="hr_esc_act" localSheetId="8">'[46]Inputs - Act &amp; F''cast'!$C$79:$T$79</definedName>
    <definedName name="hr_esc_act">#REF!</definedName>
    <definedName name="hr_esc_act_ytd" localSheetId="9">'[46]Calcs - Act &amp; F''cast'!$C$79:$T$79</definedName>
    <definedName name="hr_esc_act_ytd" localSheetId="10">'[46]Calcs - Act &amp; F''cast'!$C$79:$T$79</definedName>
    <definedName name="hr_esc_act_ytd" localSheetId="11">'[46]Calcs - Act &amp; F''cast'!$C$79:$T$79</definedName>
    <definedName name="hr_esc_act_ytd" localSheetId="8">'[46]Calcs - Act &amp; F''cast'!$C$79:$T$79</definedName>
    <definedName name="hr_esc_act_ytd">#REF!</definedName>
    <definedName name="hr_esc_bud" localSheetId="9">'[46]Inputs - Budget'!$C$79:$T$79</definedName>
    <definedName name="hr_esc_bud" localSheetId="10">'[46]Inputs - Budget'!$C$79:$T$79</definedName>
    <definedName name="hr_esc_bud" localSheetId="11">'[46]Inputs - Budget'!$C$79:$T$79</definedName>
    <definedName name="hr_esc_bud" localSheetId="8">'[46]Inputs - Budget'!$C$79:$T$79</definedName>
    <definedName name="hr_esc_bud">#REF!</definedName>
    <definedName name="hr_esc_bud_ytd" localSheetId="9">'[46]Calcs - Budget'!$C$79:$T$79</definedName>
    <definedName name="hr_esc_bud_ytd" localSheetId="10">'[46]Calcs - Budget'!$C$79:$T$79</definedName>
    <definedName name="hr_esc_bud_ytd" localSheetId="11">'[46]Calcs - Budget'!$C$79:$T$79</definedName>
    <definedName name="hr_esc_bud_ytd" localSheetId="8">'[46]Calcs - Budget'!$C$79:$T$79</definedName>
    <definedName name="hr_esc_bud_ytd">#REF!</definedName>
    <definedName name="hr_esc_hf" localSheetId="9">'[46]Inputs - Hist &amp; Future'!$C$79:$T$79</definedName>
    <definedName name="hr_esc_hf" localSheetId="10">'[46]Inputs - Hist &amp; Future'!$C$79:$T$79</definedName>
    <definedName name="hr_esc_hf" localSheetId="11">'[46]Inputs - Hist &amp; Future'!$C$79:$T$79</definedName>
    <definedName name="hr_esc_hf" localSheetId="8">'[46]Inputs - Hist &amp; Future'!$C$79:$T$79</definedName>
    <definedName name="hr_esc_hf">#REF!</definedName>
    <definedName name="hr_expat_anto_act" localSheetId="9">'[46]Inputs - Act &amp; F''cast'!$C$86:$T$86</definedName>
    <definedName name="hr_expat_anto_act" localSheetId="10">'[46]Inputs - Act &amp; F''cast'!$C$86:$T$86</definedName>
    <definedName name="hr_expat_anto_act" localSheetId="11">'[46]Inputs - Act &amp; F''cast'!$C$86:$T$86</definedName>
    <definedName name="hr_expat_anto_act" localSheetId="8">'[46]Inputs - Act &amp; F''cast'!$C$86:$T$86</definedName>
    <definedName name="hr_expat_anto_act">#REF!</definedName>
    <definedName name="hr_expat_anto_act_ytd" localSheetId="9">'[46]Calcs - Act &amp; F''cast'!$C$86:$T$86</definedName>
    <definedName name="hr_expat_anto_act_ytd" localSheetId="10">'[46]Calcs - Act &amp; F''cast'!$C$86:$T$86</definedName>
    <definedName name="hr_expat_anto_act_ytd" localSheetId="11">'[46]Calcs - Act &amp; F''cast'!$C$86:$T$86</definedName>
    <definedName name="hr_expat_anto_act_ytd" localSheetId="8">'[46]Calcs - Act &amp; F''cast'!$C$86:$T$86</definedName>
    <definedName name="hr_expat_anto_act_ytd">#REF!</definedName>
    <definedName name="hr_expat_anto_bud" localSheetId="9">'[46]Inputs - Budget'!$C$86:$T$86</definedName>
    <definedName name="hr_expat_anto_bud" localSheetId="10">'[46]Inputs - Budget'!$C$86:$T$86</definedName>
    <definedName name="hr_expat_anto_bud" localSheetId="11">'[46]Inputs - Budget'!$C$86:$T$86</definedName>
    <definedName name="hr_expat_anto_bud" localSheetId="8">'[46]Inputs - Budget'!$C$86:$T$86</definedName>
    <definedName name="hr_expat_anto_bud">#REF!</definedName>
    <definedName name="hr_expat_anto_bud_ytd" localSheetId="9">'[46]Calcs - Budget'!$C$86:$T$86</definedName>
    <definedName name="hr_expat_anto_bud_ytd" localSheetId="10">'[46]Calcs - Budget'!$C$86:$T$86</definedName>
    <definedName name="hr_expat_anto_bud_ytd" localSheetId="11">'[46]Calcs - Budget'!$C$86:$T$86</definedName>
    <definedName name="hr_expat_anto_bud_ytd" localSheetId="8">'[46]Calcs - Budget'!$C$86:$T$86</definedName>
    <definedName name="hr_expat_anto_bud_ytd">#REF!</definedName>
    <definedName name="hr_expat_anto_hf" localSheetId="9">'[46]Inputs - Hist &amp; Future'!$C$86:$T$86</definedName>
    <definedName name="hr_expat_anto_hf" localSheetId="10">'[46]Inputs - Hist &amp; Future'!$C$86:$T$86</definedName>
    <definedName name="hr_expat_anto_hf" localSheetId="11">'[46]Inputs - Hist &amp; Future'!$C$86:$T$86</definedName>
    <definedName name="hr_expat_anto_hf" localSheetId="8">'[46]Inputs - Hist &amp; Future'!$C$86:$T$86</definedName>
    <definedName name="hr_expat_anto_hf">#REF!</definedName>
    <definedName name="hr_expat_col_act" localSheetId="9">'[46]Inputs - Act &amp; F''cast'!$C$87:$T$87</definedName>
    <definedName name="hr_expat_col_act" localSheetId="10">'[46]Inputs - Act &amp; F''cast'!$C$87:$T$87</definedName>
    <definedName name="hr_expat_col_act" localSheetId="11">'[46]Inputs - Act &amp; F''cast'!$C$87:$T$87</definedName>
    <definedName name="hr_expat_col_act" localSheetId="8">'[46]Inputs - Act &amp; F''cast'!$C$87:$T$87</definedName>
    <definedName name="hr_expat_col_act">#REF!</definedName>
    <definedName name="hr_expat_col_act_ytd" localSheetId="9">'[46]Calcs - Act &amp; F''cast'!$C$87:$T$87</definedName>
    <definedName name="hr_expat_col_act_ytd" localSheetId="10">'[46]Calcs - Act &amp; F''cast'!$C$87:$T$87</definedName>
    <definedName name="hr_expat_col_act_ytd" localSheetId="11">'[46]Calcs - Act &amp; F''cast'!$C$87:$T$87</definedName>
    <definedName name="hr_expat_col_act_ytd" localSheetId="8">'[46]Calcs - Act &amp; F''cast'!$C$87:$T$87</definedName>
    <definedName name="hr_expat_col_act_ytd">#REF!</definedName>
    <definedName name="hr_expat_col_bud" localSheetId="9">'[46]Inputs - Budget'!$C$87:$T$87</definedName>
    <definedName name="hr_expat_col_bud" localSheetId="10">'[46]Inputs - Budget'!$C$87:$T$87</definedName>
    <definedName name="hr_expat_col_bud" localSheetId="11">'[46]Inputs - Budget'!$C$87:$T$87</definedName>
    <definedName name="hr_expat_col_bud" localSheetId="8">'[46]Inputs - Budget'!$C$87:$T$87</definedName>
    <definedName name="hr_expat_col_bud">#REF!</definedName>
    <definedName name="hr_expat_col_bud_ytd" localSheetId="9">'[46]Calcs - Budget'!$C$87:$T$87</definedName>
    <definedName name="hr_expat_col_bud_ytd" localSheetId="10">'[46]Calcs - Budget'!$C$87:$T$87</definedName>
    <definedName name="hr_expat_col_bud_ytd" localSheetId="11">'[46]Calcs - Budget'!$C$87:$T$87</definedName>
    <definedName name="hr_expat_col_bud_ytd" localSheetId="8">'[46]Calcs - Budget'!$C$87:$T$87</definedName>
    <definedName name="hr_expat_col_bud_ytd">#REF!</definedName>
    <definedName name="hr_expat_col_hf" localSheetId="9">'[46]Inputs - Hist &amp; Future'!$C$87:$T$87</definedName>
    <definedName name="hr_expat_col_hf" localSheetId="10">'[46]Inputs - Hist &amp; Future'!$C$87:$T$87</definedName>
    <definedName name="hr_expat_col_hf" localSheetId="11">'[46]Inputs - Hist &amp; Future'!$C$87:$T$87</definedName>
    <definedName name="hr_expat_col_hf" localSheetId="8">'[46]Inputs - Hist &amp; Future'!$C$87:$T$87</definedName>
    <definedName name="hr_expat_col_hf">#REF!</definedName>
    <definedName name="hr_expat_esc_act" localSheetId="9">'[46]Inputs - Act &amp; F''cast'!$C$85:$T$85</definedName>
    <definedName name="hr_expat_esc_act" localSheetId="10">'[46]Inputs - Act &amp; F''cast'!$C$85:$T$85</definedName>
    <definedName name="hr_expat_esc_act" localSheetId="11">'[46]Inputs - Act &amp; F''cast'!$C$85:$T$85</definedName>
    <definedName name="hr_expat_esc_act" localSheetId="8">'[46]Inputs - Act &amp; F''cast'!$C$85:$T$85</definedName>
    <definedName name="hr_expat_esc_act">#REF!</definedName>
    <definedName name="hr_expat_esc_act_ytd" localSheetId="9">'[46]Calcs - Act &amp; F''cast'!$C$85:$T$85</definedName>
    <definedName name="hr_expat_esc_act_ytd" localSheetId="10">'[46]Calcs - Act &amp; F''cast'!$C$85:$T$85</definedName>
    <definedName name="hr_expat_esc_act_ytd" localSheetId="11">'[46]Calcs - Act &amp; F''cast'!$C$85:$T$85</definedName>
    <definedName name="hr_expat_esc_act_ytd" localSheetId="8">'[46]Calcs - Act &amp; F''cast'!$C$85:$T$85</definedName>
    <definedName name="hr_expat_esc_act_ytd">#REF!</definedName>
    <definedName name="hr_expat_esc_bud" localSheetId="9">'[46]Inputs - Budget'!$C$85:$T$85</definedName>
    <definedName name="hr_expat_esc_bud" localSheetId="10">'[46]Inputs - Budget'!$C$85:$T$85</definedName>
    <definedName name="hr_expat_esc_bud" localSheetId="11">'[46]Inputs - Budget'!$C$85:$T$85</definedName>
    <definedName name="hr_expat_esc_bud" localSheetId="8">'[46]Inputs - Budget'!$C$85:$T$85</definedName>
    <definedName name="hr_expat_esc_bud">#REF!</definedName>
    <definedName name="hr_expat_esc_bud_ytd" localSheetId="9">'[46]Calcs - Budget'!$C$85:$T$85</definedName>
    <definedName name="hr_expat_esc_bud_ytd" localSheetId="10">'[46]Calcs - Budget'!$C$85:$T$85</definedName>
    <definedName name="hr_expat_esc_bud_ytd" localSheetId="11">'[46]Calcs - Budget'!$C$85:$T$85</definedName>
    <definedName name="hr_expat_esc_bud_ytd" localSheetId="8">'[46]Calcs - Budget'!$C$85:$T$85</definedName>
    <definedName name="hr_expat_esc_bud_ytd">#REF!</definedName>
    <definedName name="hr_expat_esc_hf" localSheetId="9">'[46]Inputs - Hist &amp; Future'!$C$85:$T$85</definedName>
    <definedName name="hr_expat_esc_hf" localSheetId="10">'[46]Inputs - Hist &amp; Future'!$C$85:$T$85</definedName>
    <definedName name="hr_expat_esc_hf" localSheetId="11">'[46]Inputs - Hist &amp; Future'!$C$85:$T$85</definedName>
    <definedName name="hr_expat_esc_hf" localSheetId="8">'[46]Inputs - Hist &amp; Future'!$C$85:$T$85</definedName>
    <definedName name="hr_expat_esc_hf">#REF!</definedName>
    <definedName name="hr_expat_sant_act" localSheetId="9">'[46]Inputs - Act &amp; F''cast'!$C$88:$T$88</definedName>
    <definedName name="hr_expat_sant_act" localSheetId="10">'[46]Inputs - Act &amp; F''cast'!$C$88:$T$88</definedName>
    <definedName name="hr_expat_sant_act" localSheetId="11">'[46]Inputs - Act &amp; F''cast'!$C$88:$T$88</definedName>
    <definedName name="hr_expat_sant_act" localSheetId="8">'[46]Inputs - Act &amp; F''cast'!$C$88:$T$88</definedName>
    <definedName name="hr_expat_sant_act">#REF!</definedName>
    <definedName name="hr_expat_sant_act_ytd" localSheetId="9">'[46]Calcs - Act &amp; F''cast'!$C$88:$T$88</definedName>
    <definedName name="hr_expat_sant_act_ytd" localSheetId="10">'[46]Calcs - Act &amp; F''cast'!$C$88:$T$88</definedName>
    <definedName name="hr_expat_sant_act_ytd" localSheetId="11">'[46]Calcs - Act &amp; F''cast'!$C$88:$T$88</definedName>
    <definedName name="hr_expat_sant_act_ytd" localSheetId="8">'[46]Calcs - Act &amp; F''cast'!$C$88:$T$88</definedName>
    <definedName name="hr_expat_sant_act_ytd">#REF!</definedName>
    <definedName name="hr_expat_sant_bud" localSheetId="9">'[46]Inputs - Budget'!$C$88:$T$88</definedName>
    <definedName name="hr_expat_sant_bud" localSheetId="10">'[46]Inputs - Budget'!$C$88:$T$88</definedName>
    <definedName name="hr_expat_sant_bud" localSheetId="11">'[46]Inputs - Budget'!$C$88:$T$88</definedName>
    <definedName name="hr_expat_sant_bud" localSheetId="8">'[46]Inputs - Budget'!$C$88:$T$88</definedName>
    <definedName name="hr_expat_sant_bud">#REF!</definedName>
    <definedName name="hr_expat_sant_bud_ytd" localSheetId="9">'[46]Calcs - Budget'!$C$88:$T$88</definedName>
    <definedName name="hr_expat_sant_bud_ytd" localSheetId="10">'[46]Calcs - Budget'!$C$88:$T$88</definedName>
    <definedName name="hr_expat_sant_bud_ytd" localSheetId="11">'[46]Calcs - Budget'!$C$88:$T$88</definedName>
    <definedName name="hr_expat_sant_bud_ytd" localSheetId="8">'[46]Calcs - Budget'!$C$88:$T$88</definedName>
    <definedName name="hr_expat_sant_bud_ytd">#REF!</definedName>
    <definedName name="hr_expat_sant_hf" localSheetId="9">'[46]Inputs - Hist &amp; Future'!$C$88:$T$88</definedName>
    <definedName name="hr_expat_sant_hf" localSheetId="10">'[46]Inputs - Hist &amp; Future'!$C$88:$T$88</definedName>
    <definedName name="hr_expat_sant_hf" localSheetId="11">'[46]Inputs - Hist &amp; Future'!$C$88:$T$88</definedName>
    <definedName name="hr_expat_sant_hf" localSheetId="8">'[46]Inputs - Hist &amp; Future'!$C$88:$T$88</definedName>
    <definedName name="hr_expat_sant_hf">#REF!</definedName>
    <definedName name="hr_expat_tot_act_ytd" localSheetId="9">'[46]Calcs - Act &amp; F''cast'!$C$752:$T$752</definedName>
    <definedName name="hr_expat_tot_act_ytd" localSheetId="10">'[46]Calcs - Act &amp; F''cast'!$C$752:$T$752</definedName>
    <definedName name="hr_expat_tot_act_ytd" localSheetId="11">'[46]Calcs - Act &amp; F''cast'!$C$752:$T$752</definedName>
    <definedName name="hr_expat_tot_act_ytd" localSheetId="8">'[46]Calcs - Act &amp; F''cast'!$C$752:$T$752</definedName>
    <definedName name="hr_expat_tot_act_ytd">#REF!</definedName>
    <definedName name="hr_expat_tot_bud_ytd" localSheetId="9">'[46]Calcs - Budget'!$C$752:$T$752</definedName>
    <definedName name="hr_expat_tot_bud_ytd" localSheetId="10">'[46]Calcs - Budget'!$C$752:$T$752</definedName>
    <definedName name="hr_expat_tot_bud_ytd" localSheetId="11">'[46]Calcs - Budget'!$C$752:$T$752</definedName>
    <definedName name="hr_expat_tot_bud_ytd" localSheetId="8">'[46]Calcs - Budget'!$C$752:$T$752</definedName>
    <definedName name="hr_expat_tot_bud_ytd">#REF!</definedName>
    <definedName name="hr_expat_tot_hf" localSheetId="9">'[46]Inputs - Hist &amp; Future'!$C$586:$T$586</definedName>
    <definedName name="hr_expat_tot_hf" localSheetId="10">'[46]Inputs - Hist &amp; Future'!$C$586:$T$586</definedName>
    <definedName name="hr_expat_tot_hf" localSheetId="11">'[46]Inputs - Hist &amp; Future'!$C$586:$T$586</definedName>
    <definedName name="hr_expat_tot_hf" localSheetId="8">'[46]Inputs - Hist &amp; Future'!$C$586:$T$586</definedName>
    <definedName name="hr_expat_tot_hf">#REF!</definedName>
    <definedName name="hr_prt" localSheetId="9">[46]HR!$B$2:$P$48</definedName>
    <definedName name="hr_prt" localSheetId="10">[46]HR!$B$2:$P$48</definedName>
    <definedName name="hr_prt" localSheetId="11">[46]HR!$B$2:$P$48</definedName>
    <definedName name="hr_prt" localSheetId="8">[46]HR!$B$2:$P$48</definedName>
    <definedName name="hr_prt">#REF!</definedName>
    <definedName name="hr_rdo_col_act" localSheetId="9">'[46]Inputs - Act &amp; F''cast'!$C$95:$T$95</definedName>
    <definedName name="hr_rdo_col_act" localSheetId="10">'[46]Inputs - Act &amp; F''cast'!$C$95:$T$95</definedName>
    <definedName name="hr_rdo_col_act" localSheetId="11">'[46]Inputs - Act &amp; F''cast'!$C$95:$T$95</definedName>
    <definedName name="hr_rdo_col_act" localSheetId="8">'[46]Inputs - Act &amp; F''cast'!$C$95:$T$95</definedName>
    <definedName name="hr_rdo_col_act">#REF!</definedName>
    <definedName name="hr_rdo_col_bud" localSheetId="9">'[46]Inputs - Budget'!$C$95:$T$95</definedName>
    <definedName name="hr_rdo_col_bud" localSheetId="10">'[46]Inputs - Budget'!$C$95:$T$95</definedName>
    <definedName name="hr_rdo_col_bud" localSheetId="11">'[46]Inputs - Budget'!$C$95:$T$95</definedName>
    <definedName name="hr_rdo_col_bud" localSheetId="8">'[46]Inputs - Budget'!$C$95:$T$95</definedName>
    <definedName name="hr_rdo_col_bud">#REF!</definedName>
    <definedName name="hr_rdo_col_hf" localSheetId="9">'[46]Inputs - Hist &amp; Future'!$C$95:$T$95</definedName>
    <definedName name="hr_rdo_col_hf" localSheetId="10">'[46]Inputs - Hist &amp; Future'!$C$95:$T$95</definedName>
    <definedName name="hr_rdo_col_hf" localSheetId="11">'[46]Inputs - Hist &amp; Future'!$C$95:$T$95</definedName>
    <definedName name="hr_rdo_col_hf" localSheetId="8">'[46]Inputs - Hist &amp; Future'!$C$95:$T$95</definedName>
    <definedName name="hr_rdo_col_hf">#REF!</definedName>
    <definedName name="hr_rdo_mill_act" localSheetId="9">'[46]Inputs - Act &amp; F''cast'!$C$93:$T$93</definedName>
    <definedName name="hr_rdo_mill_act" localSheetId="10">'[46]Inputs - Act &amp; F''cast'!$C$93:$T$93</definedName>
    <definedName name="hr_rdo_mill_act" localSheetId="11">'[46]Inputs - Act &amp; F''cast'!$C$93:$T$93</definedName>
    <definedName name="hr_rdo_mill_act" localSheetId="8">'[46]Inputs - Act &amp; F''cast'!$C$93:$T$93</definedName>
    <definedName name="hr_rdo_mill_act">#REF!</definedName>
    <definedName name="hr_rdo_mill_bud" localSheetId="9">'[46]Inputs - Budget'!$C$93:$T$93</definedName>
    <definedName name="hr_rdo_mill_bud" localSheetId="10">'[46]Inputs - Budget'!$C$93:$T$93</definedName>
    <definedName name="hr_rdo_mill_bud" localSheetId="11">'[46]Inputs - Budget'!$C$93:$T$93</definedName>
    <definedName name="hr_rdo_mill_bud" localSheetId="8">'[46]Inputs - Budget'!$C$93:$T$93</definedName>
    <definedName name="hr_rdo_mill_bud">#REF!</definedName>
    <definedName name="hr_rdo_mill_hf" localSheetId="9">'[46]Inputs - Hist &amp; Future'!$C$93:$T$93</definedName>
    <definedName name="hr_rdo_mill_hf" localSheetId="10">'[46]Inputs - Hist &amp; Future'!$C$93:$T$93</definedName>
    <definedName name="hr_rdo_mill_hf" localSheetId="11">'[46]Inputs - Hist &amp; Future'!$C$93:$T$93</definedName>
    <definedName name="hr_rdo_mill_hf" localSheetId="8">'[46]Inputs - Hist &amp; Future'!$C$93:$T$93</definedName>
    <definedName name="hr_rdo_mill_hf">#REF!</definedName>
    <definedName name="hr_rdo_mine_act" localSheetId="9">'[46]Inputs - Act &amp; F''cast'!$C$92:$T$92</definedName>
    <definedName name="hr_rdo_mine_act" localSheetId="10">'[46]Inputs - Act &amp; F''cast'!$C$92:$T$92</definedName>
    <definedName name="hr_rdo_mine_act" localSheetId="11">'[46]Inputs - Act &amp; F''cast'!$C$92:$T$92</definedName>
    <definedName name="hr_rdo_mine_act" localSheetId="8">'[46]Inputs - Act &amp; F''cast'!$C$92:$T$92</definedName>
    <definedName name="hr_rdo_mine_act">#REF!</definedName>
    <definedName name="hr_rdo_mine_bud" localSheetId="9">'[46]Inputs - Budget'!$C$92:$T$92</definedName>
    <definedName name="hr_rdo_mine_bud" localSheetId="10">'[46]Inputs - Budget'!$C$92:$T$92</definedName>
    <definedName name="hr_rdo_mine_bud" localSheetId="11">'[46]Inputs - Budget'!$C$92:$T$92</definedName>
    <definedName name="hr_rdo_mine_bud" localSheetId="8">'[46]Inputs - Budget'!$C$92:$T$92</definedName>
    <definedName name="hr_rdo_mine_bud">#REF!</definedName>
    <definedName name="hr_rdo_mine_hf" localSheetId="9">'[46]Inputs - Hist &amp; Future'!$C$92:$T$92</definedName>
    <definedName name="hr_rdo_mine_hf" localSheetId="10">'[46]Inputs - Hist &amp; Future'!$C$92:$T$92</definedName>
    <definedName name="hr_rdo_mine_hf" localSheetId="11">'[46]Inputs - Hist &amp; Future'!$C$92:$T$92</definedName>
    <definedName name="hr_rdo_mine_hf" localSheetId="8">'[46]Inputs - Hist &amp; Future'!$C$92:$T$92</definedName>
    <definedName name="hr_rdo_mine_hf">#REF!</definedName>
    <definedName name="hr_rdo_oxide_act" localSheetId="9">'[46]Inputs - Act &amp; F''cast'!$C$94:$T$94</definedName>
    <definedName name="hr_rdo_oxide_act" localSheetId="10">'[46]Inputs - Act &amp; F''cast'!$C$94:$T$94</definedName>
    <definedName name="hr_rdo_oxide_act" localSheetId="11">'[46]Inputs - Act &amp; F''cast'!$C$94:$T$94</definedName>
    <definedName name="hr_rdo_oxide_act" localSheetId="8">'[46]Inputs - Act &amp; F''cast'!$C$94:$T$94</definedName>
    <definedName name="hr_rdo_oxide_act">#REF!</definedName>
    <definedName name="hr_rdo_oxide_bud" localSheetId="9">'[46]Inputs - Budget'!$C$94:$T$94</definedName>
    <definedName name="hr_rdo_oxide_bud" localSheetId="10">'[46]Inputs - Budget'!$C$94:$T$94</definedName>
    <definedName name="hr_rdo_oxide_bud" localSheetId="11">'[46]Inputs - Budget'!$C$94:$T$94</definedName>
    <definedName name="hr_rdo_oxide_bud" localSheetId="8">'[46]Inputs - Budget'!$C$94:$T$94</definedName>
    <definedName name="hr_rdo_oxide_bud">#REF!</definedName>
    <definedName name="hr_rdo_oxide_hf" localSheetId="9">'[46]Inputs - Hist &amp; Future'!$C$94:$T$94</definedName>
    <definedName name="hr_rdo_oxide_hf" localSheetId="10">'[46]Inputs - Hist &amp; Future'!$C$94:$T$94</definedName>
    <definedName name="hr_rdo_oxide_hf" localSheetId="11">'[46]Inputs - Hist &amp; Future'!$C$94:$T$94</definedName>
    <definedName name="hr_rdo_oxide_hf" localSheetId="8">'[46]Inputs - Hist &amp; Future'!$C$94:$T$94</definedName>
    <definedName name="hr_rdo_oxide_hf">#REF!</definedName>
    <definedName name="hr_sant_act" localSheetId="9">'[46]Inputs - Act &amp; F''cast'!$C$82:$T$82</definedName>
    <definedName name="hr_sant_act" localSheetId="10">'[46]Inputs - Act &amp; F''cast'!$C$82:$T$82</definedName>
    <definedName name="hr_sant_act" localSheetId="11">'[46]Inputs - Act &amp; F''cast'!$C$82:$T$82</definedName>
    <definedName name="hr_sant_act" localSheetId="8">'[46]Inputs - Act &amp; F''cast'!$C$82:$T$82</definedName>
    <definedName name="hr_sant_act">#REF!</definedName>
    <definedName name="hr_sant_act_ytd" localSheetId="9">'[46]Calcs - Act &amp; F''cast'!$C$82:$T$82</definedName>
    <definedName name="hr_sant_act_ytd" localSheetId="10">'[46]Calcs - Act &amp; F''cast'!$C$82:$T$82</definedName>
    <definedName name="hr_sant_act_ytd" localSheetId="11">'[46]Calcs - Act &amp; F''cast'!$C$82:$T$82</definedName>
    <definedName name="hr_sant_act_ytd" localSheetId="8">'[46]Calcs - Act &amp; F''cast'!$C$82:$T$82</definedName>
    <definedName name="hr_sant_act_ytd">#REF!</definedName>
    <definedName name="hr_sant_bud" localSheetId="9">'[46]Inputs - Budget'!$C$82:$T$82</definedName>
    <definedName name="hr_sant_bud" localSheetId="10">'[46]Inputs - Budget'!$C$82:$T$82</definedName>
    <definedName name="hr_sant_bud" localSheetId="11">'[46]Inputs - Budget'!$C$82:$T$82</definedName>
    <definedName name="hr_sant_bud" localSheetId="8">'[46]Inputs - Budget'!$C$82:$T$82</definedName>
    <definedName name="hr_sant_bud">#REF!</definedName>
    <definedName name="hr_sant_bud_ytd" localSheetId="9">'[46]Calcs - Budget'!$C$82:$T$82</definedName>
    <definedName name="hr_sant_bud_ytd" localSheetId="10">'[46]Calcs - Budget'!$C$82:$T$82</definedName>
    <definedName name="hr_sant_bud_ytd" localSheetId="11">'[46]Calcs - Budget'!$C$82:$T$82</definedName>
    <definedName name="hr_sant_bud_ytd" localSheetId="8">'[46]Calcs - Budget'!$C$82:$T$82</definedName>
    <definedName name="hr_sant_bud_ytd">#REF!</definedName>
    <definedName name="hr_sant_hf" localSheetId="9">'[46]Inputs - Hist &amp; Future'!$C$82:$T$82</definedName>
    <definedName name="hr_sant_hf" localSheetId="10">'[46]Inputs - Hist &amp; Future'!$C$82:$T$82</definedName>
    <definedName name="hr_sant_hf" localSheetId="11">'[46]Inputs - Hist &amp; Future'!$C$82:$T$82</definedName>
    <definedName name="hr_sant_hf" localSheetId="8">'[46]Inputs - Hist &amp; Future'!$C$82:$T$82</definedName>
    <definedName name="hr_sant_hf">#REF!</definedName>
    <definedName name="hr_union_act" localSheetId="9">'[46]Inputs - Act &amp; F''cast'!$C$90:$T$90</definedName>
    <definedName name="hr_union_act" localSheetId="10">'[46]Inputs - Act &amp; F''cast'!$C$90:$T$90</definedName>
    <definedName name="hr_union_act" localSheetId="11">'[46]Inputs - Act &amp; F''cast'!$C$90:$T$90</definedName>
    <definedName name="hr_union_act" localSheetId="8">'[46]Inputs - Act &amp; F''cast'!$C$90:$T$90</definedName>
    <definedName name="hr_union_act">#REF!</definedName>
    <definedName name="hr_union_bud" localSheetId="9">'[46]Inputs - Budget'!$C$90:$T$90</definedName>
    <definedName name="hr_union_bud" localSheetId="10">'[46]Inputs - Budget'!$C$90:$T$90</definedName>
    <definedName name="hr_union_bud" localSheetId="11">'[46]Inputs - Budget'!$C$90:$T$90</definedName>
    <definedName name="hr_union_bud" localSheetId="8">'[46]Inputs - Budget'!$C$90:$T$90</definedName>
    <definedName name="hr_union_bud">#REF!</definedName>
    <definedName name="hr_union_hf" localSheetId="9">'[46]Inputs - Hist &amp; Future'!$C$90:$T$90</definedName>
    <definedName name="hr_union_hf" localSheetId="10">'[46]Inputs - Hist &amp; Future'!$C$90:$T$90</definedName>
    <definedName name="hr_union_hf" localSheetId="11">'[46]Inputs - Hist &amp; Future'!$C$90:$T$90</definedName>
    <definedName name="hr_union_hf" localSheetId="8">'[46]Inputs - Hist &amp; Future'!$C$90:$T$90</definedName>
    <definedName name="hr_union_hf">#REF!</definedName>
    <definedName name="hr_union_pc_act_ytd" localSheetId="9">'[46]Calcs - Act &amp; F''cast'!$C$751:$T$751</definedName>
    <definedName name="hr_union_pc_act_ytd" localSheetId="10">'[46]Calcs - Act &amp; F''cast'!$C$751:$T$751</definedName>
    <definedName name="hr_union_pc_act_ytd" localSheetId="11">'[46]Calcs - Act &amp; F''cast'!$C$751:$T$751</definedName>
    <definedName name="hr_union_pc_act_ytd" localSheetId="8">'[46]Calcs - Act &amp; F''cast'!$C$751:$T$751</definedName>
    <definedName name="hr_union_pc_act_ytd">#REF!</definedName>
    <definedName name="hr_union_pc_bud_ytd" localSheetId="9">'[46]Calcs - Budget'!$C$751:$T$751</definedName>
    <definedName name="hr_union_pc_bud_ytd" localSheetId="10">'[46]Calcs - Budget'!$C$751:$T$751</definedName>
    <definedName name="hr_union_pc_bud_ytd" localSheetId="11">'[46]Calcs - Budget'!$C$751:$T$751</definedName>
    <definedName name="hr_union_pc_bud_ytd" localSheetId="8">'[46]Calcs - Budget'!$C$751:$T$751</definedName>
    <definedName name="hr_union_pc_bud_ytd">#REF!</definedName>
    <definedName name="hr_union_pc_hf" localSheetId="9">'[46]Inputs - Hist &amp; Future'!$C$585:$T$585</definedName>
    <definedName name="hr_union_pc_hf" localSheetId="10">'[46]Inputs - Hist &amp; Future'!$C$585:$T$585</definedName>
    <definedName name="hr_union_pc_hf" localSheetId="11">'[46]Inputs - Hist &amp; Future'!$C$585:$T$585</definedName>
    <definedName name="hr_union_pc_hf" localSheetId="8">'[46]Inputs - Hist &amp; Future'!$C$585:$T$585</definedName>
    <definedName name="hr_union_pc_hf">#REF!</definedName>
    <definedName name="HR1CockpitDataSource" localSheetId="9">[105]HR1Query!$B$28:$D$36</definedName>
    <definedName name="HR1CockpitDataSource" localSheetId="10">[105]HR1Query!$B$28:$D$36</definedName>
    <definedName name="HR1CockpitDataSource" localSheetId="11">[105]HR1Query!$B$28:$D$36</definedName>
    <definedName name="HR1CockpitDataSource" localSheetId="8">[105]HR1Query!$B$28:$D$36</definedName>
    <definedName name="HR1CockpitDataSource">#REF!</definedName>
    <definedName name="HTML_CodePage" hidden="1">1252</definedName>
    <definedName name="HTML_Control" localSheetId="9" hidden="1">{"'Fr-Pay TV Mkt'!$A$26:$S$34"}</definedName>
    <definedName name="HTML_Control" localSheetId="10" hidden="1">{"'Fr-Pay TV Mkt'!$A$26:$S$34"}</definedName>
    <definedName name="HTML_Control" localSheetId="7" hidden="1">{"'Fr-Pay TV Mkt'!$A$26:$S$34"}</definedName>
    <definedName name="HTML_Control" localSheetId="6" hidden="1">{"'Fr-Pay TV Mkt'!$A$26:$S$34"}</definedName>
    <definedName name="HTML_Control" localSheetId="11" hidden="1">{"'Fr-Pay TV Mkt'!$A$26:$S$34"}</definedName>
    <definedName name="HTML_Control" localSheetId="8" hidden="1">{"'Fr-Pay TV Mkt'!$A$26:$S$34"}</definedName>
    <definedName name="HTML_Control" hidden="1">{"'Fr-Pay TV Mkt'!$A$26:$S$34"}</definedName>
    <definedName name="HTML_Description" hidden="1">""</definedName>
    <definedName name="HTML_Email" hidden="1">""</definedName>
    <definedName name="HTML_Header" hidden="1">"Pay- TV Market"</definedName>
    <definedName name="HTML_LastUpdate" hidden="1">"07/01/99"</definedName>
    <definedName name="HTML_LineAfter" hidden="1">TRUE</definedName>
    <definedName name="HTML_LineBefore" hidden="1">TRUE</definedName>
    <definedName name="HTML_Name" hidden="1">"hilton_m"</definedName>
    <definedName name="HTML_OBDlg2" hidden="1">TRUE</definedName>
    <definedName name="HTML_OBDlg4" hidden="1">TRUE</definedName>
    <definedName name="HTML_OS" hidden="1">0</definedName>
    <definedName name="HTML_PathFile" hidden="1">"c:\mike.html"</definedName>
    <definedName name="HTML_Title" hidden="1">"Canal +"</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Y_CUR">[1]Sheet1!$C$844:$H$931</definedName>
    <definedName name="HYdeal">[41]HS!#REF!</definedName>
    <definedName name="Hyousoku">#REF!</definedName>
    <definedName name="HyousokuArea">#REF!</definedName>
    <definedName name="HyousokuEnd">#REF!</definedName>
    <definedName name="Hyoutou">#REF!</definedName>
    <definedName name="HYrate">[41]HS!#REF!</definedName>
    <definedName name="i_CaseDescript" localSheetId="9">'[43]Model Assumptions'!$H$172</definedName>
    <definedName name="i_CaseDescript">#REF!</definedName>
    <definedName name="i_CaseNumber" localSheetId="9">'[43]Model Assumptions'!$B$154</definedName>
    <definedName name="i_CaseNumber">#REF!</definedName>
    <definedName name="i_Closing.Yr.Acq" localSheetId="9">'[43]Model Assumptions'!$C$34</definedName>
    <definedName name="i_Closing.Yr.Acq">#REF!</definedName>
    <definedName name="i_Closing.Yr.Tar" localSheetId="9">'[43]Model Assumptions'!$C$57</definedName>
    <definedName name="i_Closing.Yr.Tar">#REF!</definedName>
    <definedName name="i_ConYrCPS.Deal" localSheetId="9">'[43]Model Assumptions'!$C$79</definedName>
    <definedName name="i_ConYrCPS.Deal">#REF!</definedName>
    <definedName name="i_ConYrCSD.Deal" localSheetId="9">'[43]Model Assumptions'!$C$75</definedName>
    <definedName name="i_ConYrCSD.Deal">#REF!</definedName>
    <definedName name="i_DebtCapacity.Deal" localSheetId="9">'[43]Model Assumptions'!$C$83</definedName>
    <definedName name="i_DebtCapacity.Deal">#REF!</definedName>
    <definedName name="i_DefFees.Deal" localSheetId="9">'[43]Model Assumptions'!$C$68</definedName>
    <definedName name="i_DefFees.Deal">#REF!</definedName>
    <definedName name="i_DGWDepPd.Deal" localSheetId="9">'[43]Model Assumptions'!$C$98</definedName>
    <definedName name="i_DGWDepPd.Deal">#REF!</definedName>
    <definedName name="i_DGWDepPd.Deal.Asset" localSheetId="9">'[43]Model Assumptions'!$C$101</definedName>
    <definedName name="i_DGWDepPd.Deal.Asset">#REF!</definedName>
    <definedName name="i_IdentIntan.Deal" localSheetId="9">'[43]Model Assumptions'!$C$94</definedName>
    <definedName name="i_IdentIntan.Deal">#REF!</definedName>
    <definedName name="i_IdentIntan.Deal.Tax" localSheetId="9">'[43]Model Assumptions'!$C$95</definedName>
    <definedName name="i_IdentIntan.Deal.Tax">#REF!</definedName>
    <definedName name="i_NOL.Deal" localSheetId="9">'[43]Model Assumptions'!$C$86</definedName>
    <definedName name="i_NOL.Deal">#REF!</definedName>
    <definedName name="i_PIKDiv.Deal" localSheetId="9">'[43]Model Assumptions'!$C$72</definedName>
    <definedName name="i_PIKDiv.Deal">#REF!</definedName>
    <definedName name="i_Synergy.Deal" localSheetId="9">'[43]Model Assumptions'!$C$84</definedName>
    <definedName name="i_Synergy.Deal">#REF!</definedName>
    <definedName name="iBalance_Sheet" localSheetId="9">'[36]Annual Model'!#REF!</definedName>
    <definedName name="iBalance_Sheet">#REF!</definedName>
    <definedName name="IC_1" localSheetId="9">[42]Data_Download!$P$1:$P$65536</definedName>
    <definedName name="IC_1" localSheetId="10">[42]Data_Download!$P$1:$P$65536</definedName>
    <definedName name="IC_1" localSheetId="11">[42]Data_Download!$P$1:$P$65536</definedName>
    <definedName name="IC_1" localSheetId="8">[42]Data_Download!$P$1:$P$65536</definedName>
    <definedName name="IC_1">#REF!</definedName>
    <definedName name="IC_10" localSheetId="9">[42]Data_Download!$G$1:$G$65536</definedName>
    <definedName name="IC_10" localSheetId="10">[42]Data_Download!$G$1:$G$65536</definedName>
    <definedName name="IC_10" localSheetId="11">[42]Data_Download!$G$1:$G$65536</definedName>
    <definedName name="IC_10" localSheetId="8">[42]Data_Download!$G$1:$G$65536</definedName>
    <definedName name="IC_10">#REF!</definedName>
    <definedName name="IC_11" localSheetId="9">[42]Data_Download!$F$1:$F$65536</definedName>
    <definedName name="IC_11" localSheetId="10">[42]Data_Download!$F$1:$F$65536</definedName>
    <definedName name="IC_11" localSheetId="11">[42]Data_Download!$F$1:$F$65536</definedName>
    <definedName name="IC_11" localSheetId="8">[42]Data_Download!$F$1:$F$65536</definedName>
    <definedName name="IC_11">#REF!</definedName>
    <definedName name="IC_12" localSheetId="9">[42]Data_Download!$E$1:$E$65536</definedName>
    <definedName name="IC_12" localSheetId="10">[42]Data_Download!$E$1:$E$65536</definedName>
    <definedName name="IC_12" localSheetId="11">[42]Data_Download!$E$1:$E$65536</definedName>
    <definedName name="IC_12" localSheetId="8">[42]Data_Download!$E$1:$E$65536</definedName>
    <definedName name="IC_12">#REF!</definedName>
    <definedName name="IC_13" localSheetId="9">[42]Data_Download!$D$1:$D$65536</definedName>
    <definedName name="IC_13" localSheetId="10">[42]Data_Download!$D$1:$D$65536</definedName>
    <definedName name="IC_13" localSheetId="11">[42]Data_Download!$D$1:$D$65536</definedName>
    <definedName name="IC_13" localSheetId="8">[42]Data_Download!$D$1:$D$65536</definedName>
    <definedName name="IC_13">#REF!</definedName>
    <definedName name="IC_14" localSheetId="9">[42]Data_Download!$C$1:$C$65536</definedName>
    <definedName name="IC_14" localSheetId="10">[42]Data_Download!$C$1:$C$65536</definedName>
    <definedName name="IC_14" localSheetId="11">[42]Data_Download!$C$1:$C$65536</definedName>
    <definedName name="IC_14" localSheetId="8">[42]Data_Download!$C$1:$C$65536</definedName>
    <definedName name="IC_14">#REF!</definedName>
    <definedName name="IC_2" localSheetId="9">[42]Data_Download!$O$1:$O$65536</definedName>
    <definedName name="IC_2" localSheetId="10">[42]Data_Download!$O$1:$O$65536</definedName>
    <definedName name="IC_2" localSheetId="11">[42]Data_Download!$O$1:$O$65536</definedName>
    <definedName name="IC_2" localSheetId="8">[42]Data_Download!$O$1:$O$65536</definedName>
    <definedName name="IC_2">#REF!</definedName>
    <definedName name="IC_3" localSheetId="9">[42]Data_Download!$N$1:$N$65536</definedName>
    <definedName name="IC_3" localSheetId="10">[42]Data_Download!$N$1:$N$65536</definedName>
    <definedName name="IC_3" localSheetId="11">[42]Data_Download!$N$1:$N$65536</definedName>
    <definedName name="IC_3" localSheetId="8">[42]Data_Download!$N$1:$N$65536</definedName>
    <definedName name="IC_3">#REF!</definedName>
    <definedName name="IC_4" localSheetId="9">[42]Data_Download!$M$1:$M$65536</definedName>
    <definedName name="IC_4" localSheetId="10">[42]Data_Download!$M$1:$M$65536</definedName>
    <definedName name="IC_4" localSheetId="11">[42]Data_Download!$M$1:$M$65536</definedName>
    <definedName name="IC_4" localSheetId="8">[42]Data_Download!$M$1:$M$65536</definedName>
    <definedName name="IC_4">#REF!</definedName>
    <definedName name="IC_5" localSheetId="9">[42]Data_Download!$L$1:$L$65536</definedName>
    <definedName name="IC_5" localSheetId="10">[42]Data_Download!$L$1:$L$65536</definedName>
    <definedName name="IC_5" localSheetId="11">[42]Data_Download!$L$1:$L$65536</definedName>
    <definedName name="IC_5" localSheetId="8">[42]Data_Download!$L$1:$L$65536</definedName>
    <definedName name="IC_5">#REF!</definedName>
    <definedName name="IC_6" localSheetId="9">[42]Data_Download!$K$1:$K$65536</definedName>
    <definedName name="IC_6" localSheetId="10">[42]Data_Download!$K$1:$K$65536</definedName>
    <definedName name="IC_6" localSheetId="11">[42]Data_Download!$K$1:$K$65536</definedName>
    <definedName name="IC_6" localSheetId="8">[42]Data_Download!$K$1:$K$65536</definedName>
    <definedName name="IC_6">#REF!</definedName>
    <definedName name="IC_7" localSheetId="9">[42]Data_Download!$J$1:$J$65536</definedName>
    <definedName name="IC_7" localSheetId="10">[42]Data_Download!$J$1:$J$65536</definedName>
    <definedName name="IC_7" localSheetId="11">[42]Data_Download!$J$1:$J$65536</definedName>
    <definedName name="IC_7" localSheetId="8">[42]Data_Download!$J$1:$J$65536</definedName>
    <definedName name="IC_7">#REF!</definedName>
    <definedName name="IC_8" localSheetId="9">[42]Data_Download!$I$1:$I$65536</definedName>
    <definedName name="IC_8" localSheetId="10">[42]Data_Download!$I$1:$I$65536</definedName>
    <definedName name="IC_8" localSheetId="11">[42]Data_Download!$I$1:$I$65536</definedName>
    <definedName name="IC_8" localSheetId="8">[42]Data_Download!$I$1:$I$65536</definedName>
    <definedName name="IC_8">#REF!</definedName>
    <definedName name="IC_9" localSheetId="9">[42]Data_Download!$H$1:$H$65536</definedName>
    <definedName name="IC_9" localSheetId="10">[42]Data_Download!$H$1:$H$65536</definedName>
    <definedName name="IC_9" localSheetId="11">[42]Data_Download!$H$1:$H$65536</definedName>
    <definedName name="IC_9" localSheetId="8">[42]Data_Download!$H$1:$H$65536</definedName>
    <definedName name="IC_9">#REF!</definedName>
    <definedName name="IC_P" localSheetId="9">[42]Data_Download!$Q$1:$Q$65536</definedName>
    <definedName name="IC_P" localSheetId="10">[42]Data_Download!$Q$1:$Q$65536</definedName>
    <definedName name="IC_P" localSheetId="11">[42]Data_Download!$Q$1:$Q$65536</definedName>
    <definedName name="IC_P" localSheetId="8">[42]Data_Download!$Q$1:$Q$65536</definedName>
    <definedName name="IC_P">#REF!</definedName>
    <definedName name="IC_P1" localSheetId="9">[42]Data_Download!$R$1:$R$65536</definedName>
    <definedName name="IC_P1" localSheetId="10">[42]Data_Download!$R$1:$R$65536</definedName>
    <definedName name="IC_P1" localSheetId="11">[42]Data_Download!$R$1:$R$65536</definedName>
    <definedName name="IC_P1" localSheetId="8">[42]Data_Download!$R$1:$R$65536</definedName>
    <definedName name="IC_P1">#REF!</definedName>
    <definedName name="IC_P2" localSheetId="9">[42]Data_Download!$S$1:$S$65536</definedName>
    <definedName name="IC_P2" localSheetId="10">[42]Data_Download!$S$1:$S$65536</definedName>
    <definedName name="IC_P2" localSheetId="11">[42]Data_Download!$S$1:$S$65536</definedName>
    <definedName name="IC_P2" localSheetId="8">[42]Data_Download!$S$1:$S$65536</definedName>
    <definedName name="IC_P2">#REF!</definedName>
    <definedName name="IC_P3" localSheetId="9">[42]Data_Download!$T$1:$T$65536</definedName>
    <definedName name="IC_P3" localSheetId="10">[42]Data_Download!$T$1:$T$65536</definedName>
    <definedName name="IC_P3" localSheetId="11">[42]Data_Download!$T$1:$T$65536</definedName>
    <definedName name="IC_P3" localSheetId="8">[42]Data_Download!$T$1:$T$65536</definedName>
    <definedName name="IC_P3">#REF!</definedName>
    <definedName name="IDDPrices">#REF!</definedName>
    <definedName name="IDEC_Pharmaceuticals_Corporation">#REF!:#REF!</definedName>
    <definedName name="Idioma">#REF!</definedName>
    <definedName name="II">#REF!</definedName>
    <definedName name="III">#REF!</definedName>
    <definedName name="IMCL">#REF!</definedName>
    <definedName name="Img_ML_3c7g1a7g" hidden="1">"IMG_12"</definedName>
    <definedName name="Img_ML_4d2b6f6f" hidden="1">"IMG_12"</definedName>
    <definedName name="Img_ML_8h7g3c9i" hidden="1">"IMG_12"</definedName>
    <definedName name="Img_ML_8r1k8t4y" hidden="1">"IMG_12"</definedName>
    <definedName name="IMP">#N/A</definedName>
    <definedName name="Implied_Terminal_Growth">#REF!</definedName>
    <definedName name="IMPTOT">#REF!</definedName>
    <definedName name="IMS_MTRx">#REF!</definedName>
    <definedName name="In_Construction" localSheetId="9">[44]PROJECTION!#REF!</definedName>
    <definedName name="In_Construction" localSheetId="10">[44]PROJECTION!#REF!</definedName>
    <definedName name="In_Construction" localSheetId="11">[44]PROJECTION!#REF!</definedName>
    <definedName name="In_Construction" localSheetId="8">[44]PROJECTION!#REF!</definedName>
    <definedName name="In_Construction">#REF!</definedName>
    <definedName name="In_Operation" localSheetId="9">[44]PROJECTION!#REF!</definedName>
    <definedName name="In_Operation" localSheetId="10">[44]PROJECTION!#REF!</definedName>
    <definedName name="In_Operation" localSheetId="11">[44]PROJECTION!#REF!</definedName>
    <definedName name="In_Operation" localSheetId="8">[44]PROJECTION!#REF!</definedName>
    <definedName name="In_Operation">#REF!</definedName>
    <definedName name="INC_98" localSheetId="9">[151]MedImmune!#REF!</definedName>
    <definedName name="INC_98" localSheetId="10">[151]MedImmune!#REF!</definedName>
    <definedName name="INC_98" localSheetId="11">[151]MedImmune!#REF!</definedName>
    <definedName name="INC_98" localSheetId="8">[151]MedImmune!#REF!</definedName>
    <definedName name="INC_98">#REF!</definedName>
    <definedName name="INC_99" localSheetId="9">[151]MedImmune!#REF!</definedName>
    <definedName name="INC_99" localSheetId="10">[151]MedImmune!#REF!</definedName>
    <definedName name="INC_99" localSheetId="11">[151]MedImmune!#REF!</definedName>
    <definedName name="INC_99" localSheetId="8">[151]MedImmune!#REF!</definedName>
    <definedName name="INC_99">#REF!</definedName>
    <definedName name="Inc_cap_RnD_fore" localSheetId="9">[42]Data_Download!$E$21:$X$21</definedName>
    <definedName name="Inc_cap_RnD_fore" localSheetId="10">[42]Data_Download!$E$21:$X$21</definedName>
    <definedName name="Inc_cap_RnD_fore" localSheetId="11">[42]Data_Download!$E$21:$X$21</definedName>
    <definedName name="Inc_cap_RnD_fore" localSheetId="8">[42]Data_Download!$E$21:$X$21</definedName>
    <definedName name="Inc_cap_RnD_fore">#REF!</definedName>
    <definedName name="inc_tax">#REF!</definedName>
    <definedName name="Inc00">#REF!</definedName>
    <definedName name="income">#REF!</definedName>
    <definedName name="Income_before_taxes" localSheetId="9">[42]Data_Download!#REF!</definedName>
    <definedName name="Income_before_taxes" localSheetId="10">[42]Data_Download!#REF!</definedName>
    <definedName name="Income_before_taxes" localSheetId="11">[42]Data_Download!#REF!</definedName>
    <definedName name="Income_before_taxes" localSheetId="8">[42]Data_Download!#REF!</definedName>
    <definedName name="Income_before_taxes">#REF!</definedName>
    <definedName name="Income_equivalents" localSheetId="9">[42]Data_Download!$C$30:$AZ$30</definedName>
    <definedName name="Income_equivalents" localSheetId="10">[42]Data_Download!$C$30:$AZ$30</definedName>
    <definedName name="Income_equivalents" localSheetId="11">[42]Data_Download!$C$30:$AZ$30</definedName>
    <definedName name="Income_equivalents" localSheetId="8">[42]Data_Download!$C$30:$AZ$30</definedName>
    <definedName name="Income_equivalents">#REF!</definedName>
    <definedName name="Income_equivalents_fore" localSheetId="9">[42]Data_Download!$E$26:$X$26</definedName>
    <definedName name="Income_equivalents_fore" localSheetId="10">[42]Data_Download!$E$26:$X$26</definedName>
    <definedName name="Income_equivalents_fore" localSheetId="11">[42]Data_Download!$E$26:$X$26</definedName>
    <definedName name="Income_equivalents_fore" localSheetId="8">[42]Data_Download!$E$26:$X$26</definedName>
    <definedName name="Income_equivalents_fore">#REF!</definedName>
    <definedName name="Income_form_uncons_subs_fore" localSheetId="9">[42]Data_Download!$E$32:$G$32</definedName>
    <definedName name="Income_form_uncons_subs_fore" localSheetId="10">[42]Data_Download!$E$32:$G$32</definedName>
    <definedName name="Income_form_uncons_subs_fore" localSheetId="11">[42]Data_Download!$E$32:$G$32</definedName>
    <definedName name="Income_form_uncons_subs_fore" localSheetId="8">[42]Data_Download!$E$32:$G$32</definedName>
    <definedName name="Income_form_uncons_subs_fore">#REF!</definedName>
    <definedName name="Income_from_Unconsolidated_Subs" localSheetId="9">[42]Data_Download!$C$48:$AZ$48</definedName>
    <definedName name="Income_from_Unconsolidated_Subs" localSheetId="10">[42]Data_Download!$C$48:$AZ$48</definedName>
    <definedName name="Income_from_Unconsolidated_Subs" localSheetId="11">[42]Data_Download!$C$48:$AZ$48</definedName>
    <definedName name="Income_from_Unconsolidated_Subs" localSheetId="8">[42]Data_Download!$C$48:$AZ$48</definedName>
    <definedName name="Income_from_Unconsolidated_Subs">#REF!</definedName>
    <definedName name="Income_Statement">#REF!</definedName>
    <definedName name="Income_tax">#REF!</definedName>
    <definedName name="Income_tax_fore" localSheetId="9">[42]Data_Download!$E$39:$M$39</definedName>
    <definedName name="Income_tax_fore" localSheetId="10">[42]Data_Download!$E$39:$M$39</definedName>
    <definedName name="Income_tax_fore" localSheetId="11">[42]Data_Download!$E$39:$M$39</definedName>
    <definedName name="Income_tax_fore" localSheetId="8">[42]Data_Download!$E$39:$M$39</definedName>
    <definedName name="Income_tax_fore">#REF!</definedName>
    <definedName name="INCOME_TAX_FROM_BRGAAP__R" localSheetId="9">[44]PROJECTION!#REF!</definedName>
    <definedName name="INCOME_TAX_FROM_BRGAAP__R" localSheetId="10">[44]PROJECTION!#REF!</definedName>
    <definedName name="INCOME_TAX_FROM_BRGAAP__R" localSheetId="11">[44]PROJECTION!#REF!</definedName>
    <definedName name="INCOME_TAX_FROM_BRGAAP__R" localSheetId="8">[44]PROJECTION!#REF!</definedName>
    <definedName name="INCOME_TAX_FROM_BRGAAP__R">#REF!</definedName>
    <definedName name="INCOME_TAX_FROM_BRGAAP__US" localSheetId="9">[44]PROJECTION!#REF!</definedName>
    <definedName name="INCOME_TAX_FROM_BRGAAP__US" localSheetId="10">[44]PROJECTION!#REF!</definedName>
    <definedName name="INCOME_TAX_FROM_BRGAAP__US" localSheetId="11">[44]PROJECTION!#REF!</definedName>
    <definedName name="INCOME_TAX_FROM_BRGAAP__US" localSheetId="8">[44]PROJECTION!#REF!</definedName>
    <definedName name="INCOME_TAX_FROM_BRGAAP__US">#REF!</definedName>
    <definedName name="Income_tax_growth_fore" localSheetId="9">[42]Data_Download!$H$143:$K$143</definedName>
    <definedName name="Income_tax_growth_fore" localSheetId="10">[42]Data_Download!$H$143:$K$143</definedName>
    <definedName name="Income_tax_growth_fore" localSheetId="11">[42]Data_Download!$H$143:$K$143</definedName>
    <definedName name="Income_tax_growth_fore" localSheetId="8">[42]Data_Download!$H$143:$K$143</definedName>
    <definedName name="Income_tax_growth_fore">#REF!</definedName>
    <definedName name="Income_tax_rate" localSheetId="9">[42]Data_Download!$C$98:$Q$98</definedName>
    <definedName name="Income_tax_rate" localSheetId="10">[42]Data_Download!$C$98:$Q$98</definedName>
    <definedName name="Income_tax_rate" localSheetId="11">[42]Data_Download!$C$98:$Q$98</definedName>
    <definedName name="Income_tax_rate" localSheetId="8">[42]Data_Download!$C$98:$Q$98</definedName>
    <definedName name="Income_tax_rate">#REF!</definedName>
    <definedName name="Income_taxes_payable" localSheetId="9">[42]Data_Download!$C$21:$AE$21</definedName>
    <definedName name="Income_taxes_payable" localSheetId="10">[42]Data_Download!$C$21:$AE$21</definedName>
    <definedName name="Income_taxes_payable" localSheetId="11">[42]Data_Download!$C$21:$AE$21</definedName>
    <definedName name="Income_taxes_payable" localSheetId="8">[42]Data_Download!$C$21:$AE$21</definedName>
    <definedName name="Income_taxes_payable">#REF!</definedName>
    <definedName name="Income_taxes_payable_growth_fore" localSheetId="9">[42]Data_Download!$H$154:$K$154</definedName>
    <definedName name="Income_taxes_payable_growth_fore" localSheetId="10">[42]Data_Download!$H$154:$K$154</definedName>
    <definedName name="Income_taxes_payable_growth_fore" localSheetId="11">[42]Data_Download!$H$154:$K$154</definedName>
    <definedName name="Income_taxes_payable_growth_fore" localSheetId="8">[42]Data_Download!$H$154:$K$154</definedName>
    <definedName name="Income_taxes_payable_growth_fore">#REF!</definedName>
    <definedName name="INCOME1" localSheetId="9">[33]Sheet1!$A$1:$S$39</definedName>
    <definedName name="INCOME1">#REF!</definedName>
    <definedName name="INCOME2" localSheetId="9">[33]Sheet1!$U$1:$AK$39</definedName>
    <definedName name="INCOME2">#REF!</definedName>
    <definedName name="INCOME3" localSheetId="9">[33]Sheet1!$AM$1:$AP$39</definedName>
    <definedName name="INCOME3">#REF!</definedName>
    <definedName name="IncomeBottom">#REF!</definedName>
    <definedName name="INCOMEBottomupdated" localSheetId="9">[152]ISRA2!$A$18:$N$65</definedName>
    <definedName name="INCOMEBottomupdated">#REF!</definedName>
    <definedName name="IncomeState">#REF!</definedName>
    <definedName name="IncomeTop">#REF!</definedName>
    <definedName name="Increase_cap_RnD_fore" localSheetId="9">[42]Data_Download!$E$21:$Z$21</definedName>
    <definedName name="Increase_cap_RnD_fore" localSheetId="10">[42]Data_Download!$E$21:$Z$21</definedName>
    <definedName name="Increase_cap_RnD_fore" localSheetId="11">[42]Data_Download!$E$21:$Z$21</definedName>
    <definedName name="Increase_cap_RnD_fore" localSheetId="8">[42]Data_Download!$E$21:$Z$21</definedName>
    <definedName name="Increase_cap_RnD_fore">#REF!</definedName>
    <definedName name="Increase_Capitalized_R_D_net" localSheetId="9">[42]Data_Download!$C$22:$AZ$22</definedName>
    <definedName name="Increase_Capitalized_R_D_net" localSheetId="10">[42]Data_Download!$C$22:$AZ$22</definedName>
    <definedName name="Increase_Capitalized_R_D_net" localSheetId="11">[42]Data_Download!$C$22:$AZ$22</definedName>
    <definedName name="Increase_Capitalized_R_D_net" localSheetId="8">[42]Data_Download!$C$22:$AZ$22</definedName>
    <definedName name="Increase_Capitalized_R_D_net">#REF!</definedName>
    <definedName name="Increase_Deferred_Taxes" localSheetId="9">[42]Data_Download!$C$51:$AE$51</definedName>
    <definedName name="Increase_Deferred_Taxes" localSheetId="10">[42]Data_Download!$C$51:$AE$51</definedName>
    <definedName name="Increase_Deferred_Taxes" localSheetId="11">[42]Data_Download!$C$51:$AE$51</definedName>
    <definedName name="Increase_Deferred_Taxes" localSheetId="8">[42]Data_Download!$C$51:$AE$51</definedName>
    <definedName name="Increase_Deferred_Taxes">#REF!</definedName>
    <definedName name="Increase_in_other_liabilities" localSheetId="9">[42]Data_Download!#REF!</definedName>
    <definedName name="Increase_in_other_liabilities" localSheetId="10">[42]Data_Download!#REF!</definedName>
    <definedName name="Increase_in_other_liabilities" localSheetId="11">[42]Data_Download!#REF!</definedName>
    <definedName name="Increase_in_other_liabilities" localSheetId="8">[42]Data_Download!#REF!</definedName>
    <definedName name="Increase_in_other_liabilities">#REF!</definedName>
    <definedName name="Increase_in_other_reserves" localSheetId="9">[42]Data_Download!$C$53:$AU$53</definedName>
    <definedName name="Increase_in_other_reserves" localSheetId="10">[42]Data_Download!$C$53:$AU$53</definedName>
    <definedName name="Increase_in_other_reserves" localSheetId="11">[42]Data_Download!$C$53:$AU$53</definedName>
    <definedName name="Increase_in_other_reserves" localSheetId="8">[42]Data_Download!$C$53:$AU$53</definedName>
    <definedName name="Increase_in_other_reserves">#REF!</definedName>
    <definedName name="Increase_LIFO_Reserve" localSheetId="9">[42]Data_Download!$C$52:$AX$52</definedName>
    <definedName name="Increase_LIFO_Reserve" localSheetId="10">[42]Data_Download!$C$52:$AX$52</definedName>
    <definedName name="Increase_LIFO_Reserve" localSheetId="11">[42]Data_Download!$C$52:$AX$52</definedName>
    <definedName name="Increase_LIFO_Reserve" localSheetId="8">[42]Data_Download!$C$52:$AX$52</definedName>
    <definedName name="Increase_LIFO_Reserve">#REF!</definedName>
    <definedName name="increment">#REF!</definedName>
    <definedName name="Incremental_investment" localSheetId="9">[42]Data_Download!$C$21:$AZ$21</definedName>
    <definedName name="Incremental_investment" localSheetId="10">[42]Data_Download!$C$21:$AZ$21</definedName>
    <definedName name="Incremental_investment" localSheetId="11">[42]Data_Download!$C$21:$AZ$21</definedName>
    <definedName name="Incremental_investment" localSheetId="8">[42]Data_Download!$C$21:$AZ$21</definedName>
    <definedName name="Incremental_investment">#REF!</definedName>
    <definedName name="Incremental_ROIC" localSheetId="9">[42]Data_Download!$C$91:$BZ$91</definedName>
    <definedName name="Incremental_ROIC" localSheetId="10">[42]Data_Download!$C$91:$BZ$91</definedName>
    <definedName name="Incremental_ROIC" localSheetId="11">[42]Data_Download!$C$91:$BZ$91</definedName>
    <definedName name="Incremental_ROIC" localSheetId="8">[42]Data_Download!$C$91:$BZ$91</definedName>
    <definedName name="Incremental_ROIC">#REF!</definedName>
    <definedName name="Incremental_ROIC_DCF" localSheetId="9">[42]Data_Download!$C$93:$BZ$93</definedName>
    <definedName name="Incremental_ROIC_DCF" localSheetId="10">[42]Data_Download!$C$93:$BZ$93</definedName>
    <definedName name="Incremental_ROIC_DCF" localSheetId="11">[42]Data_Download!$C$93:$BZ$93</definedName>
    <definedName name="Incremental_ROIC_DCF" localSheetId="8">[42]Data_Download!$C$93:$BZ$93</definedName>
    <definedName name="Incremental_ROIC_DCF">#REF!</definedName>
    <definedName name="IncrementCustomNote" localSheetId="9">[65]Sheet1!$M$6</definedName>
    <definedName name="IncrementCustomNote">#REF!</definedName>
    <definedName name="IncrementCustomSet" localSheetId="9">[65]Sheet1!$AH$7</definedName>
    <definedName name="IncrementCustomSet">#REF!</definedName>
    <definedName name="IncrementNote" localSheetId="9">[65]Sheet1!$M$3</definedName>
    <definedName name="IncrementNote">#REF!</definedName>
    <definedName name="IncrementSet" localSheetId="9">[65]Sheet1!$AH$1</definedName>
    <definedName name="IncrementSet">#REF!</definedName>
    <definedName name="incstat1991">#REF!</definedName>
    <definedName name="incstat1992">#REF!</definedName>
    <definedName name="incstat1993">#REF!</definedName>
    <definedName name="incstat1994">#REF!</definedName>
    <definedName name="incstat1995">#REF!</definedName>
    <definedName name="incstat1996">#REF!</definedName>
    <definedName name="incstat1997">#REF!</definedName>
    <definedName name="incstat1998">#REF!</definedName>
    <definedName name="incstat1999">#REF!</definedName>
    <definedName name="incstat2000">#REF!</definedName>
    <definedName name="IncStatGraphs">#REF!</definedName>
    <definedName name="incstmt" localSheetId="9">[33]Sheet1!$A$1:$AP$32</definedName>
    <definedName name="incstmt">#REF!</definedName>
    <definedName name="index_no" localSheetId="9">'[153]Misc Calcs'!$B$11</definedName>
    <definedName name="index_no" localSheetId="10">'[153]Misc Calcs'!$B$11</definedName>
    <definedName name="index_no" localSheetId="11">'[153]Misc Calcs'!$B$11</definedName>
    <definedName name="index_no" localSheetId="8">'[153]Misc Calcs'!$B$11</definedName>
    <definedName name="index_no">#REF!</definedName>
    <definedName name="Indiana" localSheetId="9">#REF!</definedName>
    <definedName name="Indiana" localSheetId="16">#REF!</definedName>
    <definedName name="Indiana" localSheetId="7">#REF!</definedName>
    <definedName name="Indiana" localSheetId="6">#REF!</definedName>
    <definedName name="Indiana">#REF!</definedName>
    <definedName name="indication" localSheetId="9">[154]Sheet6!$A:$L</definedName>
    <definedName name="indication" localSheetId="10">[154]Sheet6!$A:$L</definedName>
    <definedName name="indication" localSheetId="11">[154]Sheet6!$A:$L</definedName>
    <definedName name="indication" localSheetId="8">[154]Sheet6!$A:$L</definedName>
    <definedName name="indication">#REF!</definedName>
    <definedName name="Indiplon1" localSheetId="9">[155]Annual!#REF!</definedName>
    <definedName name="Indiplon1">#REF!</definedName>
    <definedName name="Indiplon2" localSheetId="9">[155]Annual!#REF!</definedName>
    <definedName name="Indiplon2">#REF!</definedName>
    <definedName name="Indo_switch" localSheetId="9">[70]Offshore!$G$20</definedName>
    <definedName name="Indo_switch" localSheetId="10">[70]Offshore!$G$20</definedName>
    <definedName name="Indo_switch" localSheetId="11">[70]Offshore!$G$20</definedName>
    <definedName name="Indo_switch" localSheetId="8">[70]Offshore!$G$20</definedName>
    <definedName name="Indo_switch">#REF!</definedName>
    <definedName name="Infer98" localSheetId="9">[6]Amgen!#REF!</definedName>
    <definedName name="Infer98" localSheetId="10">[6]Amgen!#REF!</definedName>
    <definedName name="Infer98" localSheetId="11">[6]Amgen!#REF!</definedName>
    <definedName name="Infer98" localSheetId="8">[6]Amgen!#REF!</definedName>
    <definedName name="Infer98">#REF!</definedName>
    <definedName name="Infergen">#REF!</definedName>
    <definedName name="Infgod" localSheetId="9" hidden="1">{"monthlyunits",#N/A,FALSE,"openings"}</definedName>
    <definedName name="Infgod" localSheetId="15" hidden="1">{"monthlyunits",#N/A,FALSE,"openings"}</definedName>
    <definedName name="Infgod" localSheetId="10" hidden="1">{"monthlyunits",#N/A,FALSE,"openings"}</definedName>
    <definedName name="Infgod" localSheetId="16" hidden="1">{"monthlyunits",#N/A,FALSE,"openings"}</definedName>
    <definedName name="Infgod" localSheetId="7" hidden="1">{"monthlyunits",#N/A,FALSE,"openings"}</definedName>
    <definedName name="Infgod" localSheetId="6" hidden="1">{"monthlyunits",#N/A,FALSE,"openings"}</definedName>
    <definedName name="Infgod" localSheetId="11" hidden="1">{"monthlyunits",#N/A,FALSE,"openings"}</definedName>
    <definedName name="Infgod" localSheetId="8" hidden="1">{"monthlyunits",#N/A,FALSE,"openings"}</definedName>
    <definedName name="Infgod" localSheetId="5" hidden="1">{"monthlyunits",#N/A,FALSE,"openings"}</definedName>
    <definedName name="Infgod" hidden="1">{"monthlyunits",#N/A,FALSE,"openings"}</definedName>
    <definedName name="Infosed" localSheetId="9" hidden="1">{"quartfin",#N/A,FALSE,"quartfin"}</definedName>
    <definedName name="Infosed" localSheetId="15" hidden="1">{"quartfin",#N/A,FALSE,"quartfin"}</definedName>
    <definedName name="Infosed" localSheetId="10" hidden="1">{"quartfin",#N/A,FALSE,"quartfin"}</definedName>
    <definedName name="Infosed" localSheetId="16" hidden="1">{"quartfin",#N/A,FALSE,"quartfin"}</definedName>
    <definedName name="Infosed" localSheetId="7" hidden="1">{"quartfin",#N/A,FALSE,"quartfin"}</definedName>
    <definedName name="Infosed" localSheetId="6" hidden="1">{"quartfin",#N/A,FALSE,"quartfin"}</definedName>
    <definedName name="Infosed" localSheetId="11" hidden="1">{"quartfin",#N/A,FALSE,"quartfin"}</definedName>
    <definedName name="Infosed" localSheetId="8" hidden="1">{"quartfin",#N/A,FALSE,"quartfin"}</definedName>
    <definedName name="Infosed" localSheetId="5" hidden="1">{"quartfin",#N/A,FALSE,"quartfin"}</definedName>
    <definedName name="Infosed" hidden="1">{"quartfin",#N/A,FALSE,"quartfin"}</definedName>
    <definedName name="INL_NonE00">#REF!</definedName>
    <definedName name="inlicense" localSheetId="9">'[96]IS A'!#REF!</definedName>
    <definedName name="inlicense">#REF!</definedName>
    <definedName name="input" localSheetId="9">[156]Input!$C$29:$HC$89</definedName>
    <definedName name="input">#REF!</definedName>
    <definedName name="Inputs">#REF!,#REF!,#REF!</definedName>
    <definedName name="inputs_act" localSheetId="9">'[46]Inputs - Act &amp; F''cast'!$B$6</definedName>
    <definedName name="inputs_act" localSheetId="10">'[46]Inputs - Act &amp; F''cast'!$B$6</definedName>
    <definedName name="inputs_act" localSheetId="11">'[46]Inputs - Act &amp; F''cast'!$B$6</definedName>
    <definedName name="inputs_act" localSheetId="8">'[46]Inputs - Act &amp; F''cast'!$B$6</definedName>
    <definedName name="inputs_act">#REF!</definedName>
    <definedName name="inputs_bud" localSheetId="9">'[46]Inputs - Budget'!$B$6</definedName>
    <definedName name="inputs_bud" localSheetId="10">'[46]Inputs - Budget'!$B$6</definedName>
    <definedName name="inputs_bud" localSheetId="11">'[46]Inputs - Budget'!$B$6</definedName>
    <definedName name="inputs_bud" localSheetId="8">'[46]Inputs - Budget'!$B$6</definedName>
    <definedName name="inputs_bud">#REF!</definedName>
    <definedName name="inputs_hf" localSheetId="9">'[46]Inputs - Hist &amp; Future'!$B$6</definedName>
    <definedName name="inputs_hf" localSheetId="10">'[46]Inputs - Hist &amp; Future'!$B$6</definedName>
    <definedName name="inputs_hf" localSheetId="11">'[46]Inputs - Hist &amp; Future'!$B$6</definedName>
    <definedName name="inputs_hf" localSheetId="8">'[46]Inputs - Hist &amp; Future'!$B$6</definedName>
    <definedName name="inputs_hf">#REF!</definedName>
    <definedName name="inputs_misc" localSheetId="9">'[46]Inputs - Misc Fields'!$A$1</definedName>
    <definedName name="inputs_misc" localSheetId="10">'[46]Inputs - Misc Fields'!$A$1</definedName>
    <definedName name="inputs_misc" localSheetId="11">'[46]Inputs - Misc Fields'!$A$1</definedName>
    <definedName name="inputs_misc" localSheetId="8">'[46]Inputs - Misc Fields'!$A$1</definedName>
    <definedName name="inputs_misc">#REF!</definedName>
    <definedName name="inputs_qtrly" localSheetId="9">'[46]Inputs - Qtrly Forecasts'!$B$7</definedName>
    <definedName name="inputs_qtrly" localSheetId="10">'[46]Inputs - Qtrly Forecasts'!$B$7</definedName>
    <definedName name="inputs_qtrly" localSheetId="11">'[46]Inputs - Qtrly Forecasts'!$B$7</definedName>
    <definedName name="inputs_qtrly" localSheetId="8">'[46]Inputs - Qtrly Forecasts'!$B$7</definedName>
    <definedName name="inputs_qtrly">#REF!</definedName>
    <definedName name="Inputs2">#REF!</definedName>
    <definedName name="Inputs3">#REF!</definedName>
    <definedName name="Inputs4">#REF!</definedName>
    <definedName name="Inputs5">#REF!</definedName>
    <definedName name="Instance" localSheetId="9">#REF!</definedName>
    <definedName name="Instance" localSheetId="16">#REF!</definedName>
    <definedName name="Instance" localSheetId="7">#REF!</definedName>
    <definedName name="Instance" localSheetId="6">#REF!</definedName>
    <definedName name="Instance">#REF!</definedName>
    <definedName name="instructions">#REF!</definedName>
    <definedName name="InstrumentASP">'[82]Global Variables'!$C$6:$L$6</definedName>
    <definedName name="INT_COV">#REF!</definedName>
    <definedName name="INT_EXP">#REF!</definedName>
    <definedName name="Int_exp_OL" localSheetId="9">[42]Data_Download!$C$62:$AZ$62</definedName>
    <definedName name="Int_exp_OL" localSheetId="10">[42]Data_Download!$C$62:$AZ$62</definedName>
    <definedName name="Int_exp_OL" localSheetId="11">[42]Data_Download!$C$62:$AZ$62</definedName>
    <definedName name="Int_exp_OL" localSheetId="8">[42]Data_Download!$C$62:$AZ$62</definedName>
    <definedName name="Int_exp_OL">#REF!</definedName>
    <definedName name="int_fydata">[1]Sheet1!#REF!</definedName>
    <definedName name="INT_INC">#REF!</definedName>
    <definedName name="Int_oper_lease_fore">#REF!</definedName>
    <definedName name="Intangible_Assets">#REF!</definedName>
    <definedName name="IntangibleAssets">'[79]V-Data'!#REF!</definedName>
    <definedName name="IntangiblesWriteUp" localSheetId="9">'[43]Model Assumptions'!$C$93</definedName>
    <definedName name="IntangiblesWriteUp">#REF!</definedName>
    <definedName name="IntCalc" localSheetId="9">'[43]Model Assumptions'!$C$13</definedName>
    <definedName name="IntCalc">#REF!</definedName>
    <definedName name="INTEREST" localSheetId="9">[1]Sheet1!#REF!</definedName>
    <definedName name="interest">#REF!</definedName>
    <definedName name="Interest_exp_growth_fore" localSheetId="9">[42]Data_Download!$H$144:$K$144</definedName>
    <definedName name="Interest_exp_growth_fore" localSheetId="10">[42]Data_Download!$H$144:$K$144</definedName>
    <definedName name="Interest_exp_growth_fore" localSheetId="11">[42]Data_Download!$H$144:$K$144</definedName>
    <definedName name="Interest_exp_growth_fore" localSheetId="8">[42]Data_Download!$H$144:$K$144</definedName>
    <definedName name="Interest_exp_growth_fore">#REF!</definedName>
    <definedName name="Interest_exp_inc_fore" localSheetId="9">[42]Data_Download!$E$33:$M$33</definedName>
    <definedName name="Interest_exp_inc_fore" localSheetId="10">[42]Data_Download!$E$33:$M$33</definedName>
    <definedName name="Interest_exp_inc_fore" localSheetId="11">[42]Data_Download!$E$33:$M$33</definedName>
    <definedName name="Interest_exp_inc_fore" localSheetId="8">[42]Data_Download!$E$33:$M$33</definedName>
    <definedName name="Interest_exp_inc_fore">#REF!</definedName>
    <definedName name="Interest_expense_after_taxes" localSheetId="9">[42]Data_Download!$C$67:$AE$67</definedName>
    <definedName name="Interest_expense_after_taxes" localSheetId="10">[42]Data_Download!$C$67:$AE$67</definedName>
    <definedName name="Interest_expense_after_taxes" localSheetId="11">[42]Data_Download!$C$67:$AE$67</definedName>
    <definedName name="Interest_expense_after_taxes" localSheetId="8">[42]Data_Download!$C$67:$AE$67</definedName>
    <definedName name="Interest_expense_after_taxes">#REF!</definedName>
    <definedName name="Interest_expense_income" localSheetId="9">[42]Data_Download!$C$63:$AE$63</definedName>
    <definedName name="Interest_expense_income" localSheetId="10">[42]Data_Download!$C$63:$AE$63</definedName>
    <definedName name="Interest_expense_income" localSheetId="11">[42]Data_Download!$C$63:$AE$63</definedName>
    <definedName name="Interest_expense_income" localSheetId="8">[42]Data_Download!$C$63:$AE$63</definedName>
    <definedName name="Interest_expense_income">#REF!</definedName>
    <definedName name="Interest_expense_oper_leases" localSheetId="9">[42]Data_Download!$D$63:$AZ$63</definedName>
    <definedName name="Interest_expense_oper_leases" localSheetId="10">[42]Data_Download!$D$63:$AZ$63</definedName>
    <definedName name="Interest_expense_oper_leases" localSheetId="11">[42]Data_Download!$D$63:$AZ$63</definedName>
    <definedName name="Interest_expense_oper_leases" localSheetId="8">[42]Data_Download!$D$63:$AZ$63</definedName>
    <definedName name="Interest_expense_oper_leases">#REF!</definedName>
    <definedName name="Interest_on_Perpetual_debentures" localSheetId="9">[44]PROJECTION!#REF!</definedName>
    <definedName name="Interest_on_Perpetual_debentures" localSheetId="10">[44]PROJECTION!#REF!</definedName>
    <definedName name="Interest_on_Perpetual_debentures" localSheetId="11">[44]PROJECTION!#REF!</definedName>
    <definedName name="Interest_on_Perpetual_debentures" localSheetId="8">[44]PROJECTION!#REF!</definedName>
    <definedName name="Interest_on_Perpetual_debentures">#REF!</definedName>
    <definedName name="Interest_oper_lease" localSheetId="9">[42]Data_Download!$C$63:$AW$63</definedName>
    <definedName name="Interest_oper_lease" localSheetId="10">[42]Data_Download!$C$63:$AW$63</definedName>
    <definedName name="Interest_oper_lease" localSheetId="11">[42]Data_Download!$C$63:$AW$63</definedName>
    <definedName name="Interest_oper_lease" localSheetId="8">[42]Data_Download!$C$63:$AW$63</definedName>
    <definedName name="Interest_oper_lease">#REF!</definedName>
    <definedName name="INTEXP00">#REF!</definedName>
    <definedName name="INTEXP00PF">#REF!</definedName>
    <definedName name="INTEXP01">#REF!</definedName>
    <definedName name="INTEXP02">#REF!</definedName>
    <definedName name="INTEXP98">#REF!</definedName>
    <definedName name="INTEXP99">#REF!</definedName>
    <definedName name="Inv_in_Subsidiaries" localSheetId="9">[44]PROJECTION!#REF!</definedName>
    <definedName name="Inv_in_Subsidiaries" localSheetId="10">[44]PROJECTION!#REF!</definedName>
    <definedName name="Inv_in_Subsidiaries" localSheetId="11">[44]PROJECTION!#REF!</definedName>
    <definedName name="Inv_in_Subsidiaries" localSheetId="8">[44]PROJECTION!#REF!</definedName>
    <definedName name="Inv_in_Subsidiaries">#REF!</definedName>
    <definedName name="inv_qty_conc_dry_act" localSheetId="9">'[46]Inputs - Act &amp; F''cast'!$C$375:$T$375</definedName>
    <definedName name="inv_qty_conc_dry_act" localSheetId="10">'[46]Inputs - Act &amp; F''cast'!$C$375:$T$375</definedName>
    <definedName name="inv_qty_conc_dry_act" localSheetId="11">'[46]Inputs - Act &amp; F''cast'!$C$375:$T$375</definedName>
    <definedName name="inv_qty_conc_dry_act" localSheetId="8">'[46]Inputs - Act &amp; F''cast'!$C$375:$T$375</definedName>
    <definedName name="inv_qty_conc_dry_act">#REF!</definedName>
    <definedName name="inv_qty_conc_dry_act_ytd" localSheetId="9">'[46]Calcs - Act &amp; F''cast'!$C$375:$T$375</definedName>
    <definedName name="inv_qty_conc_dry_act_ytd" localSheetId="10">'[46]Calcs - Act &amp; F''cast'!$C$375:$T$375</definedName>
    <definedName name="inv_qty_conc_dry_act_ytd" localSheetId="11">'[46]Calcs - Act &amp; F''cast'!$C$375:$T$375</definedName>
    <definedName name="inv_qty_conc_dry_act_ytd" localSheetId="8">'[46]Calcs - Act &amp; F''cast'!$C$375:$T$375</definedName>
    <definedName name="inv_qty_conc_dry_act_ytd">#REF!</definedName>
    <definedName name="inv_qty_conc_dry_bud" localSheetId="9">'[46]Inputs - Budget'!$C$375:$T$375</definedName>
    <definedName name="inv_qty_conc_dry_bud" localSheetId="10">'[46]Inputs - Budget'!$C$375:$T$375</definedName>
    <definedName name="inv_qty_conc_dry_bud" localSheetId="11">'[46]Inputs - Budget'!$C$375:$T$375</definedName>
    <definedName name="inv_qty_conc_dry_bud" localSheetId="8">'[46]Inputs - Budget'!$C$375:$T$375</definedName>
    <definedName name="inv_qty_conc_dry_bud">#REF!</definedName>
    <definedName name="inv_qty_conc_dry_bud_ytd" localSheetId="9">'[46]Calcs - Budget'!$C$375:$T$375</definedName>
    <definedName name="inv_qty_conc_dry_bud_ytd" localSheetId="10">'[46]Calcs - Budget'!$C$375:$T$375</definedName>
    <definedName name="inv_qty_conc_dry_bud_ytd" localSheetId="11">'[46]Calcs - Budget'!$C$375:$T$375</definedName>
    <definedName name="inv_qty_conc_dry_bud_ytd" localSheetId="8">'[46]Calcs - Budget'!$C$375:$T$375</definedName>
    <definedName name="inv_qty_conc_dry_bud_ytd">#REF!</definedName>
    <definedName name="inv_qty_conc_dry_hf" localSheetId="9">'[46]Inputs - Hist &amp; Future'!$C$375:$T$375</definedName>
    <definedName name="inv_qty_conc_dry_hf" localSheetId="10">'[46]Inputs - Hist &amp; Future'!$C$375:$T$375</definedName>
    <definedName name="inv_qty_conc_dry_hf" localSheetId="11">'[46]Inputs - Hist &amp; Future'!$C$375:$T$375</definedName>
    <definedName name="inv_qty_conc_dry_hf" localSheetId="8">'[46]Inputs - Hist &amp; Future'!$C$375:$T$375</definedName>
    <definedName name="inv_qty_conc_dry_hf">#REF!</definedName>
    <definedName name="inv_qty_conc_ip_act" localSheetId="9">'[46]Inputs - Act &amp; F''cast'!$C$374:$T$374</definedName>
    <definedName name="inv_qty_conc_ip_act" localSheetId="10">'[46]Inputs - Act &amp; F''cast'!$C$374:$T$374</definedName>
    <definedName name="inv_qty_conc_ip_act" localSheetId="11">'[46]Inputs - Act &amp; F''cast'!$C$374:$T$374</definedName>
    <definedName name="inv_qty_conc_ip_act" localSheetId="8">'[46]Inputs - Act &amp; F''cast'!$C$374:$T$374</definedName>
    <definedName name="inv_qty_conc_ip_act">#REF!</definedName>
    <definedName name="inv_qty_conc_ip_act_ytd" localSheetId="9">'[46]Calcs - Act &amp; F''cast'!$C$374:$T$374</definedName>
    <definedName name="inv_qty_conc_ip_act_ytd" localSheetId="10">'[46]Calcs - Act &amp; F''cast'!$C$374:$T$374</definedName>
    <definedName name="inv_qty_conc_ip_act_ytd" localSheetId="11">'[46]Calcs - Act &amp; F''cast'!$C$374:$T$374</definedName>
    <definedName name="inv_qty_conc_ip_act_ytd" localSheetId="8">'[46]Calcs - Act &amp; F''cast'!$C$374:$T$374</definedName>
    <definedName name="inv_qty_conc_ip_act_ytd">#REF!</definedName>
    <definedName name="inv_qty_conc_ip_bud" localSheetId="9">'[46]Inputs - Budget'!$C$374:$T$374</definedName>
    <definedName name="inv_qty_conc_ip_bud" localSheetId="10">'[46]Inputs - Budget'!$C$374:$T$374</definedName>
    <definedName name="inv_qty_conc_ip_bud" localSheetId="11">'[46]Inputs - Budget'!$C$374:$T$374</definedName>
    <definedName name="inv_qty_conc_ip_bud" localSheetId="8">'[46]Inputs - Budget'!$C$374:$T$374</definedName>
    <definedName name="inv_qty_conc_ip_bud">#REF!</definedName>
    <definedName name="inv_qty_conc_ip_bud_ytd" localSheetId="9">'[46]Calcs - Budget'!$C$374:$T$374</definedName>
    <definedName name="inv_qty_conc_ip_bud_ytd" localSheetId="10">'[46]Calcs - Budget'!$C$374:$T$374</definedName>
    <definedName name="inv_qty_conc_ip_bud_ytd" localSheetId="11">'[46]Calcs - Budget'!$C$374:$T$374</definedName>
    <definedName name="inv_qty_conc_ip_bud_ytd" localSheetId="8">'[46]Calcs - Budget'!$C$374:$T$374</definedName>
    <definedName name="inv_qty_conc_ip_bud_ytd">#REF!</definedName>
    <definedName name="inv_qty_conc_ip_hf" localSheetId="9">'[46]Inputs - Hist &amp; Future'!$C$374:$T$374</definedName>
    <definedName name="inv_qty_conc_ip_hf" localSheetId="10">'[46]Inputs - Hist &amp; Future'!$C$374:$T$374</definedName>
    <definedName name="inv_qty_conc_ip_hf" localSheetId="11">'[46]Inputs - Hist &amp; Future'!$C$374:$T$374</definedName>
    <definedName name="inv_qty_conc_ip_hf" localSheetId="8">'[46]Inputs - Hist &amp; Future'!$C$374:$T$374</definedName>
    <definedName name="inv_qty_conc_ip_hf">#REF!</definedName>
    <definedName name="inv_qty_ore_act" localSheetId="9">'[46]Inputs - Act &amp; F''cast'!$C$373:$T$373</definedName>
    <definedName name="inv_qty_ore_act" localSheetId="10">'[46]Inputs - Act &amp; F''cast'!$C$373:$T$373</definedName>
    <definedName name="inv_qty_ore_act" localSheetId="11">'[46]Inputs - Act &amp; F''cast'!$C$373:$T$373</definedName>
    <definedName name="inv_qty_ore_act" localSheetId="8">'[46]Inputs - Act &amp; F''cast'!$C$373:$T$373</definedName>
    <definedName name="inv_qty_ore_act">#REF!</definedName>
    <definedName name="inv_qty_ore_act_ytd" localSheetId="9">'[46]Calcs - Act &amp; F''cast'!$C$373:$T$373</definedName>
    <definedName name="inv_qty_ore_act_ytd" localSheetId="10">'[46]Calcs - Act &amp; F''cast'!$C$373:$T$373</definedName>
    <definedName name="inv_qty_ore_act_ytd" localSheetId="11">'[46]Calcs - Act &amp; F''cast'!$C$373:$T$373</definedName>
    <definedName name="inv_qty_ore_act_ytd" localSheetId="8">'[46]Calcs - Act &amp; F''cast'!$C$373:$T$373</definedName>
    <definedName name="inv_qty_ore_act_ytd">#REF!</definedName>
    <definedName name="inv_qty_ore_bud" localSheetId="9">'[46]Inputs - Budget'!$C$373:$T$373</definedName>
    <definedName name="inv_qty_ore_bud" localSheetId="10">'[46]Inputs - Budget'!$C$373:$T$373</definedName>
    <definedName name="inv_qty_ore_bud" localSheetId="11">'[46]Inputs - Budget'!$C$373:$T$373</definedName>
    <definedName name="inv_qty_ore_bud" localSheetId="8">'[46]Inputs - Budget'!$C$373:$T$373</definedName>
    <definedName name="inv_qty_ore_bud">#REF!</definedName>
    <definedName name="inv_qty_ore_bud_ytd" localSheetId="9">'[46]Calcs - Budget'!$C$373:$T$373</definedName>
    <definedName name="inv_qty_ore_bud_ytd" localSheetId="10">'[46]Calcs - Budget'!$C$373:$T$373</definedName>
    <definedName name="inv_qty_ore_bud_ytd" localSheetId="11">'[46]Calcs - Budget'!$C$373:$T$373</definedName>
    <definedName name="inv_qty_ore_bud_ytd" localSheetId="8">'[46]Calcs - Budget'!$C$373:$T$373</definedName>
    <definedName name="inv_qty_ore_bud_ytd">#REF!</definedName>
    <definedName name="inv_qty_ore_hf" localSheetId="9">'[46]Inputs - Hist &amp; Future'!$C$373:$T$373</definedName>
    <definedName name="inv_qty_ore_hf" localSheetId="10">'[46]Inputs - Hist &amp; Future'!$C$373:$T$373</definedName>
    <definedName name="inv_qty_ore_hf" localSheetId="11">'[46]Inputs - Hist &amp; Future'!$C$373:$T$373</definedName>
    <definedName name="inv_qty_ore_hf" localSheetId="8">'[46]Inputs - Hist &amp; Future'!$C$373:$T$373</definedName>
    <definedName name="inv_qty_ore_hf">#REF!</definedName>
    <definedName name="inv_qty_ox_agl_act" localSheetId="9">'[46]Inputs - Act &amp; F''cast'!$C$376:$T$376</definedName>
    <definedName name="inv_qty_ox_agl_act" localSheetId="10">'[46]Inputs - Act &amp; F''cast'!$C$376:$T$376</definedName>
    <definedName name="inv_qty_ox_agl_act" localSheetId="11">'[46]Inputs - Act &amp; F''cast'!$C$376:$T$376</definedName>
    <definedName name="inv_qty_ox_agl_act" localSheetId="8">'[46]Inputs - Act &amp; F''cast'!$C$376:$T$376</definedName>
    <definedName name="inv_qty_ox_agl_act">#REF!</definedName>
    <definedName name="inv_qty_ox_agl_act_ytd" localSheetId="9">'[46]Calcs - Act &amp; F''cast'!$C$376:$T$376</definedName>
    <definedName name="inv_qty_ox_agl_act_ytd" localSheetId="10">'[46]Calcs - Act &amp; F''cast'!$C$376:$T$376</definedName>
    <definedName name="inv_qty_ox_agl_act_ytd" localSheetId="11">'[46]Calcs - Act &amp; F''cast'!$C$376:$T$376</definedName>
    <definedName name="inv_qty_ox_agl_act_ytd" localSheetId="8">'[46]Calcs - Act &amp; F''cast'!$C$376:$T$376</definedName>
    <definedName name="inv_qty_ox_agl_act_ytd">#REF!</definedName>
    <definedName name="inv_qty_ox_agl_bud" localSheetId="9">'[46]Inputs - Budget'!$C$376:$T$376</definedName>
    <definedName name="inv_qty_ox_agl_bud" localSheetId="10">'[46]Inputs - Budget'!$C$376:$T$376</definedName>
    <definedName name="inv_qty_ox_agl_bud" localSheetId="11">'[46]Inputs - Budget'!$C$376:$T$376</definedName>
    <definedName name="inv_qty_ox_agl_bud" localSheetId="8">'[46]Inputs - Budget'!$C$376:$T$376</definedName>
    <definedName name="inv_qty_ox_agl_bud">#REF!</definedName>
    <definedName name="inv_qty_ox_agl_bud_ytd" localSheetId="9">'[46]Calcs - Budget'!$C$376:$T$376</definedName>
    <definedName name="inv_qty_ox_agl_bud_ytd" localSheetId="10">'[46]Calcs - Budget'!$C$376:$T$376</definedName>
    <definedName name="inv_qty_ox_agl_bud_ytd" localSheetId="11">'[46]Calcs - Budget'!$C$376:$T$376</definedName>
    <definedName name="inv_qty_ox_agl_bud_ytd" localSheetId="8">'[46]Calcs - Budget'!$C$376:$T$376</definedName>
    <definedName name="inv_qty_ox_agl_bud_ytd">#REF!</definedName>
    <definedName name="inv_qty_ox_agl_hf" localSheetId="9">'[46]Inputs - Hist &amp; Future'!$C$376:$T$376</definedName>
    <definedName name="inv_qty_ox_agl_hf" localSheetId="10">'[46]Inputs - Hist &amp; Future'!$C$376:$T$376</definedName>
    <definedName name="inv_qty_ox_agl_hf" localSheetId="11">'[46]Inputs - Hist &amp; Future'!$C$376:$T$376</definedName>
    <definedName name="inv_qty_ox_agl_hf" localSheetId="8">'[46]Inputs - Hist &amp; Future'!$C$376:$T$376</definedName>
    <definedName name="inv_qty_ox_agl_hf">#REF!</definedName>
    <definedName name="inv_qty_ox_cath_act" localSheetId="9">'[46]Inputs - Act &amp; F''cast'!$C$377:$T$377</definedName>
    <definedName name="inv_qty_ox_cath_act" localSheetId="10">'[46]Inputs - Act &amp; F''cast'!$C$377:$T$377</definedName>
    <definedName name="inv_qty_ox_cath_act" localSheetId="11">'[46]Inputs - Act &amp; F''cast'!$C$377:$T$377</definedName>
    <definedName name="inv_qty_ox_cath_act" localSheetId="8">'[46]Inputs - Act &amp; F''cast'!$C$377:$T$377</definedName>
    <definedName name="inv_qty_ox_cath_act">#REF!</definedName>
    <definedName name="inv_qty_ox_cath_act_ytd" localSheetId="9">'[46]Calcs - Act &amp; F''cast'!$C$377:$T$377</definedName>
    <definedName name="inv_qty_ox_cath_act_ytd" localSheetId="10">'[46]Calcs - Act &amp; F''cast'!$C$377:$T$377</definedName>
    <definedName name="inv_qty_ox_cath_act_ytd" localSheetId="11">'[46]Calcs - Act &amp; F''cast'!$C$377:$T$377</definedName>
    <definedName name="inv_qty_ox_cath_act_ytd" localSheetId="8">'[46]Calcs - Act &amp; F''cast'!$C$377:$T$377</definedName>
    <definedName name="inv_qty_ox_cath_act_ytd">#REF!</definedName>
    <definedName name="inv_qty_ox_cath_bud" localSheetId="9">'[46]Inputs - Budget'!$C$377:$T$377</definedName>
    <definedName name="inv_qty_ox_cath_bud" localSheetId="10">'[46]Inputs - Budget'!$C$377:$T$377</definedName>
    <definedName name="inv_qty_ox_cath_bud" localSheetId="11">'[46]Inputs - Budget'!$C$377:$T$377</definedName>
    <definedName name="inv_qty_ox_cath_bud" localSheetId="8">'[46]Inputs - Budget'!$C$377:$T$377</definedName>
    <definedName name="inv_qty_ox_cath_bud">#REF!</definedName>
    <definedName name="inv_qty_ox_cath_bud_ytd" localSheetId="9">'[46]Calcs - Budget'!$C$377:$T$377</definedName>
    <definedName name="inv_qty_ox_cath_bud_ytd" localSheetId="10">'[46]Calcs - Budget'!$C$377:$T$377</definedName>
    <definedName name="inv_qty_ox_cath_bud_ytd" localSheetId="11">'[46]Calcs - Budget'!$C$377:$T$377</definedName>
    <definedName name="inv_qty_ox_cath_bud_ytd" localSheetId="8">'[46]Calcs - Budget'!$C$377:$T$377</definedName>
    <definedName name="inv_qty_ox_cath_bud_ytd">#REF!</definedName>
    <definedName name="inv_qty_ox_cath_hf" localSheetId="9">'[46]Inputs - Hist &amp; Future'!$C$377:$T$377</definedName>
    <definedName name="inv_qty_ox_cath_hf" localSheetId="10">'[46]Inputs - Hist &amp; Future'!$C$377:$T$377</definedName>
    <definedName name="inv_qty_ox_cath_hf" localSheetId="11">'[46]Inputs - Hist &amp; Future'!$C$377:$T$377</definedName>
    <definedName name="inv_qty_ox_cath_hf" localSheetId="8">'[46]Inputs - Hist &amp; Future'!$C$377:$T$377</definedName>
    <definedName name="inv_qty_ox_cath_hf">#REF!</definedName>
    <definedName name="inv_qty_ox_leach_act" localSheetId="9">'[46]Inputs - Act &amp; F''cast'!$C$379:$T$379</definedName>
    <definedName name="inv_qty_ox_leach_act" localSheetId="10">'[46]Inputs - Act &amp; F''cast'!$C$379:$T$379</definedName>
    <definedName name="inv_qty_ox_leach_act" localSheetId="11">'[46]Inputs - Act &amp; F''cast'!$C$379:$T$379</definedName>
    <definedName name="inv_qty_ox_leach_act" localSheetId="8">'[46]Inputs - Act &amp; F''cast'!$C$379:$T$379</definedName>
    <definedName name="inv_qty_ox_leach_act">#REF!</definedName>
    <definedName name="inv_qty_ox_leach_act_ytd" localSheetId="9">'[46]Calcs - Act &amp; F''cast'!$C$379:$T$379</definedName>
    <definedName name="inv_qty_ox_leach_act_ytd" localSheetId="10">'[46]Calcs - Act &amp; F''cast'!$C$379:$T$379</definedName>
    <definedName name="inv_qty_ox_leach_act_ytd" localSheetId="11">'[46]Calcs - Act &amp; F''cast'!$C$379:$T$379</definedName>
    <definedName name="inv_qty_ox_leach_act_ytd" localSheetId="8">'[46]Calcs - Act &amp; F''cast'!$C$379:$T$379</definedName>
    <definedName name="inv_qty_ox_leach_act_ytd">#REF!</definedName>
    <definedName name="inv_qty_ox_leach_bud" localSheetId="9">'[46]Inputs - Budget'!$C$379:$T$379</definedName>
    <definedName name="inv_qty_ox_leach_bud" localSheetId="10">'[46]Inputs - Budget'!$C$379:$T$379</definedName>
    <definedName name="inv_qty_ox_leach_bud" localSheetId="11">'[46]Inputs - Budget'!$C$379:$T$379</definedName>
    <definedName name="inv_qty_ox_leach_bud" localSheetId="8">'[46]Inputs - Budget'!$C$379:$T$379</definedName>
    <definedName name="inv_qty_ox_leach_bud">#REF!</definedName>
    <definedName name="inv_qty_ox_leach_bud_ytd" localSheetId="9">'[46]Calcs - Budget'!$C$379:$T$379</definedName>
    <definedName name="inv_qty_ox_leach_bud_ytd" localSheetId="10">'[46]Calcs - Budget'!$C$379:$T$379</definedName>
    <definedName name="inv_qty_ox_leach_bud_ytd" localSheetId="11">'[46]Calcs - Budget'!$C$379:$T$379</definedName>
    <definedName name="inv_qty_ox_leach_bud_ytd" localSheetId="8">'[46]Calcs - Budget'!$C$379:$T$379</definedName>
    <definedName name="inv_qty_ox_leach_bud_ytd">#REF!</definedName>
    <definedName name="inv_qty_ox_leach_hf" localSheetId="9">'[46]Inputs - Hist &amp; Future'!$C$379:$T$379</definedName>
    <definedName name="inv_qty_ox_leach_hf" localSheetId="10">'[46]Inputs - Hist &amp; Future'!$C$379:$T$379</definedName>
    <definedName name="inv_qty_ox_leach_hf" localSheetId="11">'[46]Inputs - Hist &amp; Future'!$C$379:$T$379</definedName>
    <definedName name="inv_qty_ox_leach_hf" localSheetId="8">'[46]Inputs - Hist &amp; Future'!$C$379:$T$379</definedName>
    <definedName name="inv_qty_ox_leach_hf">#REF!</definedName>
    <definedName name="inv_qty_ox_sulp_act" localSheetId="9">'[46]Inputs - Act &amp; F''cast'!$C$378:$T$378</definedName>
    <definedName name="inv_qty_ox_sulp_act" localSheetId="10">'[46]Inputs - Act &amp; F''cast'!$C$378:$T$378</definedName>
    <definedName name="inv_qty_ox_sulp_act" localSheetId="11">'[46]Inputs - Act &amp; F''cast'!$C$378:$T$378</definedName>
    <definedName name="inv_qty_ox_sulp_act" localSheetId="8">'[46]Inputs - Act &amp; F''cast'!$C$378:$T$378</definedName>
    <definedName name="inv_qty_ox_sulp_act">#REF!</definedName>
    <definedName name="inv_qty_ox_sulp_act_ytd" localSheetId="9">'[46]Calcs - Act &amp; F''cast'!$C$378:$T$378</definedName>
    <definedName name="inv_qty_ox_sulp_act_ytd" localSheetId="10">'[46]Calcs - Act &amp; F''cast'!$C$378:$T$378</definedName>
    <definedName name="inv_qty_ox_sulp_act_ytd" localSheetId="11">'[46]Calcs - Act &amp; F''cast'!$C$378:$T$378</definedName>
    <definedName name="inv_qty_ox_sulp_act_ytd" localSheetId="8">'[46]Calcs - Act &amp; F''cast'!$C$378:$T$378</definedName>
    <definedName name="inv_qty_ox_sulp_act_ytd">#REF!</definedName>
    <definedName name="inv_qty_ox_sulp_bud" localSheetId="9">'[46]Inputs - Budget'!$C$378:$T$378</definedName>
    <definedName name="inv_qty_ox_sulp_bud" localSheetId="10">'[46]Inputs - Budget'!$C$378:$T$378</definedName>
    <definedName name="inv_qty_ox_sulp_bud" localSheetId="11">'[46]Inputs - Budget'!$C$378:$T$378</definedName>
    <definedName name="inv_qty_ox_sulp_bud" localSheetId="8">'[46]Inputs - Budget'!$C$378:$T$378</definedName>
    <definedName name="inv_qty_ox_sulp_bud">#REF!</definedName>
    <definedName name="inv_qty_ox_sulp_bud_ytd" localSheetId="9">'[46]Calcs - Budget'!$C$378:$T$378</definedName>
    <definedName name="inv_qty_ox_sulp_bud_ytd" localSheetId="10">'[46]Calcs - Budget'!$C$378:$T$378</definedName>
    <definedName name="inv_qty_ox_sulp_bud_ytd" localSheetId="11">'[46]Calcs - Budget'!$C$378:$T$378</definedName>
    <definedName name="inv_qty_ox_sulp_bud_ytd" localSheetId="8">'[46]Calcs - Budget'!$C$378:$T$378</definedName>
    <definedName name="inv_qty_ox_sulp_bud_ytd">#REF!</definedName>
    <definedName name="inv_qty_ox_sulp_hf" localSheetId="9">'[46]Inputs - Hist &amp; Future'!$C$378:$T$378</definedName>
    <definedName name="inv_qty_ox_sulp_hf" localSheetId="10">'[46]Inputs - Hist &amp; Future'!$C$378:$T$378</definedName>
    <definedName name="inv_qty_ox_sulp_hf" localSheetId="11">'[46]Inputs - Hist &amp; Future'!$C$378:$T$378</definedName>
    <definedName name="inv_qty_ox_sulp_hf" localSheetId="8">'[46]Inputs - Hist &amp; Future'!$C$378:$T$378</definedName>
    <definedName name="inv_qty_ox_sulp_hf">#REF!</definedName>
    <definedName name="inv_val_conc_dry_act" localSheetId="9">'[46]Inputs - Act &amp; F''cast'!$C$383:$T$383</definedName>
    <definedName name="inv_val_conc_dry_act" localSheetId="10">'[46]Inputs - Act &amp; F''cast'!$C$383:$T$383</definedName>
    <definedName name="inv_val_conc_dry_act" localSheetId="11">'[46]Inputs - Act &amp; F''cast'!$C$383:$T$383</definedName>
    <definedName name="inv_val_conc_dry_act" localSheetId="8">'[46]Inputs - Act &amp; F''cast'!$C$383:$T$383</definedName>
    <definedName name="inv_val_conc_dry_act">#REF!</definedName>
    <definedName name="inv_val_conc_dry_act_ytd" localSheetId="9">'[46]Calcs - Act &amp; F''cast'!$C$383:$T$383</definedName>
    <definedName name="inv_val_conc_dry_act_ytd" localSheetId="10">'[46]Calcs - Act &amp; F''cast'!$C$383:$T$383</definedName>
    <definedName name="inv_val_conc_dry_act_ytd" localSheetId="11">'[46]Calcs - Act &amp; F''cast'!$C$383:$T$383</definedName>
    <definedName name="inv_val_conc_dry_act_ytd" localSheetId="8">'[46]Calcs - Act &amp; F''cast'!$C$383:$T$383</definedName>
    <definedName name="inv_val_conc_dry_act_ytd">#REF!</definedName>
    <definedName name="inv_val_conc_dry_bud" localSheetId="9">'[46]Inputs - Budget'!$C$383:$T$383</definedName>
    <definedName name="inv_val_conc_dry_bud" localSheetId="10">'[46]Inputs - Budget'!$C$383:$T$383</definedName>
    <definedName name="inv_val_conc_dry_bud" localSheetId="11">'[46]Inputs - Budget'!$C$383:$T$383</definedName>
    <definedName name="inv_val_conc_dry_bud" localSheetId="8">'[46]Inputs - Budget'!$C$383:$T$383</definedName>
    <definedName name="inv_val_conc_dry_bud">#REF!</definedName>
    <definedName name="inv_val_conc_dry_bud_ytd" localSheetId="9">'[46]Calcs - Budget'!$C$383:$T$383</definedName>
    <definedName name="inv_val_conc_dry_bud_ytd" localSheetId="10">'[46]Calcs - Budget'!$C$383:$T$383</definedName>
    <definedName name="inv_val_conc_dry_bud_ytd" localSheetId="11">'[46]Calcs - Budget'!$C$383:$T$383</definedName>
    <definedName name="inv_val_conc_dry_bud_ytd" localSheetId="8">'[46]Calcs - Budget'!$C$383:$T$383</definedName>
    <definedName name="inv_val_conc_dry_bud_ytd">#REF!</definedName>
    <definedName name="inv_val_conc_dry_hf" localSheetId="9">'[46]Inputs - Hist &amp; Future'!$C$383:$T$383</definedName>
    <definedName name="inv_val_conc_dry_hf" localSheetId="10">'[46]Inputs - Hist &amp; Future'!$C$383:$T$383</definedName>
    <definedName name="inv_val_conc_dry_hf" localSheetId="11">'[46]Inputs - Hist &amp; Future'!$C$383:$T$383</definedName>
    <definedName name="inv_val_conc_dry_hf" localSheetId="8">'[46]Inputs - Hist &amp; Future'!$C$383:$T$383</definedName>
    <definedName name="inv_val_conc_dry_hf">#REF!</definedName>
    <definedName name="inv_val_conc_ip_act" localSheetId="9">'[46]Inputs - Act &amp; F''cast'!$C$382:$T$382</definedName>
    <definedName name="inv_val_conc_ip_act" localSheetId="10">'[46]Inputs - Act &amp; F''cast'!$C$382:$T$382</definedName>
    <definedName name="inv_val_conc_ip_act" localSheetId="11">'[46]Inputs - Act &amp; F''cast'!$C$382:$T$382</definedName>
    <definedName name="inv_val_conc_ip_act" localSheetId="8">'[46]Inputs - Act &amp; F''cast'!$C$382:$T$382</definedName>
    <definedName name="inv_val_conc_ip_act">#REF!</definedName>
    <definedName name="inv_val_conc_ip_act_ytd" localSheetId="9">'[46]Calcs - Act &amp; F''cast'!$C$382:$T$382</definedName>
    <definedName name="inv_val_conc_ip_act_ytd" localSheetId="10">'[46]Calcs - Act &amp; F''cast'!$C$382:$T$382</definedName>
    <definedName name="inv_val_conc_ip_act_ytd" localSheetId="11">'[46]Calcs - Act &amp; F''cast'!$C$382:$T$382</definedName>
    <definedName name="inv_val_conc_ip_act_ytd" localSheetId="8">'[46]Calcs - Act &amp; F''cast'!$C$382:$T$382</definedName>
    <definedName name="inv_val_conc_ip_act_ytd">#REF!</definedName>
    <definedName name="inv_val_conc_ip_bud" localSheetId="9">'[46]Inputs - Budget'!$C$382:$T$382</definedName>
    <definedName name="inv_val_conc_ip_bud" localSheetId="10">'[46]Inputs - Budget'!$C$382:$T$382</definedName>
    <definedName name="inv_val_conc_ip_bud" localSheetId="11">'[46]Inputs - Budget'!$C$382:$T$382</definedName>
    <definedName name="inv_val_conc_ip_bud" localSheetId="8">'[46]Inputs - Budget'!$C$382:$T$382</definedName>
    <definedName name="inv_val_conc_ip_bud">#REF!</definedName>
    <definedName name="inv_val_conc_ip_bud_ytd" localSheetId="9">'[46]Calcs - Budget'!$C$382:$T$382</definedName>
    <definedName name="inv_val_conc_ip_bud_ytd" localSheetId="10">'[46]Calcs - Budget'!$C$382:$T$382</definedName>
    <definedName name="inv_val_conc_ip_bud_ytd" localSheetId="11">'[46]Calcs - Budget'!$C$382:$T$382</definedName>
    <definedName name="inv_val_conc_ip_bud_ytd" localSheetId="8">'[46]Calcs - Budget'!$C$382:$T$382</definedName>
    <definedName name="inv_val_conc_ip_bud_ytd">#REF!</definedName>
    <definedName name="inv_val_conc_ip_hf" localSheetId="9">'[46]Inputs - Hist &amp; Future'!$C$382:$T$382</definedName>
    <definedName name="inv_val_conc_ip_hf" localSheetId="10">'[46]Inputs - Hist &amp; Future'!$C$382:$T$382</definedName>
    <definedName name="inv_val_conc_ip_hf" localSheetId="11">'[46]Inputs - Hist &amp; Future'!$C$382:$T$382</definedName>
    <definedName name="inv_val_conc_ip_hf" localSheetId="8">'[46]Inputs - Hist &amp; Future'!$C$382:$T$382</definedName>
    <definedName name="inv_val_conc_ip_hf">#REF!</definedName>
    <definedName name="inv_val_ore_act" localSheetId="9">'[46]Inputs - Act &amp; F''cast'!$C$381:$T$381</definedName>
    <definedName name="inv_val_ore_act" localSheetId="10">'[46]Inputs - Act &amp; F''cast'!$C$381:$T$381</definedName>
    <definedName name="inv_val_ore_act" localSheetId="11">'[46]Inputs - Act &amp; F''cast'!$C$381:$T$381</definedName>
    <definedName name="inv_val_ore_act" localSheetId="8">'[46]Inputs - Act &amp; F''cast'!$C$381:$T$381</definedName>
    <definedName name="inv_val_ore_act">#REF!</definedName>
    <definedName name="inv_val_ore_act_ytd" localSheetId="9">'[46]Calcs - Act &amp; F''cast'!$C$381:$T$381</definedName>
    <definedName name="inv_val_ore_act_ytd" localSheetId="10">'[46]Calcs - Act &amp; F''cast'!$C$381:$T$381</definedName>
    <definedName name="inv_val_ore_act_ytd" localSheetId="11">'[46]Calcs - Act &amp; F''cast'!$C$381:$T$381</definedName>
    <definedName name="inv_val_ore_act_ytd" localSheetId="8">'[46]Calcs - Act &amp; F''cast'!$C$381:$T$381</definedName>
    <definedName name="inv_val_ore_act_ytd">#REF!</definedName>
    <definedName name="inv_val_ore_bud" localSheetId="9">'[46]Inputs - Budget'!$C$381:$T$381</definedName>
    <definedName name="inv_val_ore_bud" localSheetId="10">'[46]Inputs - Budget'!$C$381:$T$381</definedName>
    <definedName name="inv_val_ore_bud" localSheetId="11">'[46]Inputs - Budget'!$C$381:$T$381</definedName>
    <definedName name="inv_val_ore_bud" localSheetId="8">'[46]Inputs - Budget'!$C$381:$T$381</definedName>
    <definedName name="inv_val_ore_bud">#REF!</definedName>
    <definedName name="inv_val_ore_bud_ytd" localSheetId="9">'[46]Calcs - Budget'!$C$381:$T$381</definedName>
    <definedName name="inv_val_ore_bud_ytd" localSheetId="10">'[46]Calcs - Budget'!$C$381:$T$381</definedName>
    <definedName name="inv_val_ore_bud_ytd" localSheetId="11">'[46]Calcs - Budget'!$C$381:$T$381</definedName>
    <definedName name="inv_val_ore_bud_ytd" localSheetId="8">'[46]Calcs - Budget'!$C$381:$T$381</definedName>
    <definedName name="inv_val_ore_bud_ytd">#REF!</definedName>
    <definedName name="inv_val_ore_hf" localSheetId="9">'[46]Inputs - Hist &amp; Future'!$C$381:$T$381</definedName>
    <definedName name="inv_val_ore_hf" localSheetId="10">'[46]Inputs - Hist &amp; Future'!$C$381:$T$381</definedName>
    <definedName name="inv_val_ore_hf" localSheetId="11">'[46]Inputs - Hist &amp; Future'!$C$381:$T$381</definedName>
    <definedName name="inv_val_ore_hf" localSheetId="8">'[46]Inputs - Hist &amp; Future'!$C$381:$T$381</definedName>
    <definedName name="inv_val_ore_hf">#REF!</definedName>
    <definedName name="inv_val_ox_agl_act" localSheetId="9">'[46]Inputs - Act &amp; F''cast'!$C$384:$T$384</definedName>
    <definedName name="inv_val_ox_agl_act" localSheetId="10">'[46]Inputs - Act &amp; F''cast'!$C$384:$T$384</definedName>
    <definedName name="inv_val_ox_agl_act" localSheetId="11">'[46]Inputs - Act &amp; F''cast'!$C$384:$T$384</definedName>
    <definedName name="inv_val_ox_agl_act" localSheetId="8">'[46]Inputs - Act &amp; F''cast'!$C$384:$T$384</definedName>
    <definedName name="inv_val_ox_agl_act">#REF!</definedName>
    <definedName name="inv_val_ox_agl_act_ytd" localSheetId="9">'[46]Calcs - Act &amp; F''cast'!$C$384:$T$384</definedName>
    <definedName name="inv_val_ox_agl_act_ytd" localSheetId="10">'[46]Calcs - Act &amp; F''cast'!$C$384:$T$384</definedName>
    <definedName name="inv_val_ox_agl_act_ytd" localSheetId="11">'[46]Calcs - Act &amp; F''cast'!$C$384:$T$384</definedName>
    <definedName name="inv_val_ox_agl_act_ytd" localSheetId="8">'[46]Calcs - Act &amp; F''cast'!$C$384:$T$384</definedName>
    <definedName name="inv_val_ox_agl_act_ytd">#REF!</definedName>
    <definedName name="inv_val_ox_agl_bud" localSheetId="9">'[46]Inputs - Budget'!$C$384:$T$384</definedName>
    <definedName name="inv_val_ox_agl_bud" localSheetId="10">'[46]Inputs - Budget'!$C$384:$T$384</definedName>
    <definedName name="inv_val_ox_agl_bud" localSheetId="11">'[46]Inputs - Budget'!$C$384:$T$384</definedName>
    <definedName name="inv_val_ox_agl_bud" localSheetId="8">'[46]Inputs - Budget'!$C$384:$T$384</definedName>
    <definedName name="inv_val_ox_agl_bud">#REF!</definedName>
    <definedName name="inv_val_ox_agl_bud_ytd" localSheetId="9">'[46]Calcs - Budget'!$C$384:$T$384</definedName>
    <definedName name="inv_val_ox_agl_bud_ytd" localSheetId="10">'[46]Calcs - Budget'!$C$384:$T$384</definedName>
    <definedName name="inv_val_ox_agl_bud_ytd" localSheetId="11">'[46]Calcs - Budget'!$C$384:$T$384</definedName>
    <definedName name="inv_val_ox_agl_bud_ytd" localSheetId="8">'[46]Calcs - Budget'!$C$384:$T$384</definedName>
    <definedName name="inv_val_ox_agl_bud_ytd">#REF!</definedName>
    <definedName name="inv_val_ox_agl_hf" localSheetId="9">'[46]Inputs - Hist &amp; Future'!$C$384:$T$384</definedName>
    <definedName name="inv_val_ox_agl_hf" localSheetId="10">'[46]Inputs - Hist &amp; Future'!$C$384:$T$384</definedName>
    <definedName name="inv_val_ox_agl_hf" localSheetId="11">'[46]Inputs - Hist &amp; Future'!$C$384:$T$384</definedName>
    <definedName name="inv_val_ox_agl_hf" localSheetId="8">'[46]Inputs - Hist &amp; Future'!$C$384:$T$384</definedName>
    <definedName name="inv_val_ox_agl_hf">#REF!</definedName>
    <definedName name="inv_val_ox_cath_act" localSheetId="9">'[46]Inputs - Act &amp; F''cast'!$C$385:$T$385</definedName>
    <definedName name="inv_val_ox_cath_act" localSheetId="10">'[46]Inputs - Act &amp; F''cast'!$C$385:$T$385</definedName>
    <definedName name="inv_val_ox_cath_act" localSheetId="11">'[46]Inputs - Act &amp; F''cast'!$C$385:$T$385</definedName>
    <definedName name="inv_val_ox_cath_act" localSheetId="8">'[46]Inputs - Act &amp; F''cast'!$C$385:$T$385</definedName>
    <definedName name="inv_val_ox_cath_act">#REF!</definedName>
    <definedName name="inv_val_ox_cath_act_ytd" localSheetId="9">'[46]Calcs - Act &amp; F''cast'!$C$385:$T$385</definedName>
    <definedName name="inv_val_ox_cath_act_ytd" localSheetId="10">'[46]Calcs - Act &amp; F''cast'!$C$385:$T$385</definedName>
    <definedName name="inv_val_ox_cath_act_ytd" localSheetId="11">'[46]Calcs - Act &amp; F''cast'!$C$385:$T$385</definedName>
    <definedName name="inv_val_ox_cath_act_ytd" localSheetId="8">'[46]Calcs - Act &amp; F''cast'!$C$385:$T$385</definedName>
    <definedName name="inv_val_ox_cath_act_ytd">#REF!</definedName>
    <definedName name="inv_val_ox_cath_bud" localSheetId="9">'[46]Inputs - Budget'!$C$385:$T$385</definedName>
    <definedName name="inv_val_ox_cath_bud" localSheetId="10">'[46]Inputs - Budget'!$C$385:$T$385</definedName>
    <definedName name="inv_val_ox_cath_bud" localSheetId="11">'[46]Inputs - Budget'!$C$385:$T$385</definedName>
    <definedName name="inv_val_ox_cath_bud" localSheetId="8">'[46]Inputs - Budget'!$C$385:$T$385</definedName>
    <definedName name="inv_val_ox_cath_bud">#REF!</definedName>
    <definedName name="inv_val_ox_cath_bud_ytd" localSheetId="9">'[46]Calcs - Budget'!$C$385:$T$385</definedName>
    <definedName name="inv_val_ox_cath_bud_ytd" localSheetId="10">'[46]Calcs - Budget'!$C$385:$T$385</definedName>
    <definedName name="inv_val_ox_cath_bud_ytd" localSheetId="11">'[46]Calcs - Budget'!$C$385:$T$385</definedName>
    <definedName name="inv_val_ox_cath_bud_ytd" localSheetId="8">'[46]Calcs - Budget'!$C$385:$T$385</definedName>
    <definedName name="inv_val_ox_cath_bud_ytd">#REF!</definedName>
    <definedName name="inv_val_ox_cath_hf" localSheetId="9">'[46]Inputs - Hist &amp; Future'!$C$385:$T$385</definedName>
    <definedName name="inv_val_ox_cath_hf" localSheetId="10">'[46]Inputs - Hist &amp; Future'!$C$385:$T$385</definedName>
    <definedName name="inv_val_ox_cath_hf" localSheetId="11">'[46]Inputs - Hist &amp; Future'!$C$385:$T$385</definedName>
    <definedName name="inv_val_ox_cath_hf" localSheetId="8">'[46]Inputs - Hist &amp; Future'!$C$385:$T$385</definedName>
    <definedName name="inv_val_ox_cath_hf">#REF!</definedName>
    <definedName name="inv_val_ox_leach_act" localSheetId="9">'[46]Inputs - Act &amp; F''cast'!$C$387:$T$387</definedName>
    <definedName name="inv_val_ox_leach_act" localSheetId="10">'[46]Inputs - Act &amp; F''cast'!$C$387:$T$387</definedName>
    <definedName name="inv_val_ox_leach_act" localSheetId="11">'[46]Inputs - Act &amp; F''cast'!$C$387:$T$387</definedName>
    <definedName name="inv_val_ox_leach_act" localSheetId="8">'[46]Inputs - Act &amp; F''cast'!$C$387:$T$387</definedName>
    <definedName name="inv_val_ox_leach_act">#REF!</definedName>
    <definedName name="inv_val_ox_leach_act_ytd" localSheetId="9">'[46]Calcs - Act &amp; F''cast'!$C$387:$T$387</definedName>
    <definedName name="inv_val_ox_leach_act_ytd" localSheetId="10">'[46]Calcs - Act &amp; F''cast'!$C$387:$T$387</definedName>
    <definedName name="inv_val_ox_leach_act_ytd" localSheetId="11">'[46]Calcs - Act &amp; F''cast'!$C$387:$T$387</definedName>
    <definedName name="inv_val_ox_leach_act_ytd" localSheetId="8">'[46]Calcs - Act &amp; F''cast'!$C$387:$T$387</definedName>
    <definedName name="inv_val_ox_leach_act_ytd">#REF!</definedName>
    <definedName name="inv_val_ox_leach_bud" localSheetId="9">'[46]Inputs - Budget'!$C$387:$T$387</definedName>
    <definedName name="inv_val_ox_leach_bud" localSheetId="10">'[46]Inputs - Budget'!$C$387:$T$387</definedName>
    <definedName name="inv_val_ox_leach_bud" localSheetId="11">'[46]Inputs - Budget'!$C$387:$T$387</definedName>
    <definedName name="inv_val_ox_leach_bud" localSheetId="8">'[46]Inputs - Budget'!$C$387:$T$387</definedName>
    <definedName name="inv_val_ox_leach_bud">#REF!</definedName>
    <definedName name="inv_val_ox_leach_bud_ytd" localSheetId="9">'[46]Calcs - Budget'!$C$387:$T$387</definedName>
    <definedName name="inv_val_ox_leach_bud_ytd" localSheetId="10">'[46]Calcs - Budget'!$C$387:$T$387</definedName>
    <definedName name="inv_val_ox_leach_bud_ytd" localSheetId="11">'[46]Calcs - Budget'!$C$387:$T$387</definedName>
    <definedName name="inv_val_ox_leach_bud_ytd" localSheetId="8">'[46]Calcs - Budget'!$C$387:$T$387</definedName>
    <definedName name="inv_val_ox_leach_bud_ytd">#REF!</definedName>
    <definedName name="inv_val_ox_leach_hf" localSheetId="9">'[46]Inputs - Hist &amp; Future'!$C$387:$T$387</definedName>
    <definedName name="inv_val_ox_leach_hf" localSheetId="10">'[46]Inputs - Hist &amp; Future'!$C$387:$T$387</definedName>
    <definedName name="inv_val_ox_leach_hf" localSheetId="11">'[46]Inputs - Hist &amp; Future'!$C$387:$T$387</definedName>
    <definedName name="inv_val_ox_leach_hf" localSheetId="8">'[46]Inputs - Hist &amp; Future'!$C$387:$T$387</definedName>
    <definedName name="inv_val_ox_leach_hf">#REF!</definedName>
    <definedName name="inv_val_ox_sulp_act" localSheetId="9">'[46]Inputs - Act &amp; F''cast'!$C$386:$T$386</definedName>
    <definedName name="inv_val_ox_sulp_act" localSheetId="10">'[46]Inputs - Act &amp; F''cast'!$C$386:$T$386</definedName>
    <definedName name="inv_val_ox_sulp_act" localSheetId="11">'[46]Inputs - Act &amp; F''cast'!$C$386:$T$386</definedName>
    <definedName name="inv_val_ox_sulp_act" localSheetId="8">'[46]Inputs - Act &amp; F''cast'!$C$386:$T$386</definedName>
    <definedName name="inv_val_ox_sulp_act">#REF!</definedName>
    <definedName name="inv_val_ox_sulp_act_ytd" localSheetId="9">'[46]Calcs - Act &amp; F''cast'!$C$386:$T$386</definedName>
    <definedName name="inv_val_ox_sulp_act_ytd" localSheetId="10">'[46]Calcs - Act &amp; F''cast'!$C$386:$T$386</definedName>
    <definedName name="inv_val_ox_sulp_act_ytd" localSheetId="11">'[46]Calcs - Act &amp; F''cast'!$C$386:$T$386</definedName>
    <definedName name="inv_val_ox_sulp_act_ytd" localSheetId="8">'[46]Calcs - Act &amp; F''cast'!$C$386:$T$386</definedName>
    <definedName name="inv_val_ox_sulp_act_ytd">#REF!</definedName>
    <definedName name="inv_val_ox_sulp_bud" localSheetId="9">'[46]Inputs - Budget'!$C$386:$T$386</definedName>
    <definedName name="inv_val_ox_sulp_bud" localSheetId="10">'[46]Inputs - Budget'!$C$386:$T$386</definedName>
    <definedName name="inv_val_ox_sulp_bud" localSheetId="11">'[46]Inputs - Budget'!$C$386:$T$386</definedName>
    <definedName name="inv_val_ox_sulp_bud" localSheetId="8">'[46]Inputs - Budget'!$C$386:$T$386</definedName>
    <definedName name="inv_val_ox_sulp_bud">#REF!</definedName>
    <definedName name="inv_val_ox_sulp_bud_ytd" localSheetId="9">'[46]Calcs - Budget'!$C$386:$T$386</definedName>
    <definedName name="inv_val_ox_sulp_bud_ytd" localSheetId="10">'[46]Calcs - Budget'!$C$386:$T$386</definedName>
    <definedName name="inv_val_ox_sulp_bud_ytd" localSheetId="11">'[46]Calcs - Budget'!$C$386:$T$386</definedName>
    <definedName name="inv_val_ox_sulp_bud_ytd" localSheetId="8">'[46]Calcs - Budget'!$C$386:$T$386</definedName>
    <definedName name="inv_val_ox_sulp_bud_ytd">#REF!</definedName>
    <definedName name="inv_val_ox_sulp_hf" localSheetId="9">'[46]Inputs - Hist &amp; Future'!$C$386:$T$386</definedName>
    <definedName name="inv_val_ox_sulp_hf" localSheetId="10">'[46]Inputs - Hist &amp; Future'!$C$386:$T$386</definedName>
    <definedName name="inv_val_ox_sulp_hf" localSheetId="11">'[46]Inputs - Hist &amp; Future'!$C$386:$T$386</definedName>
    <definedName name="inv_val_ox_sulp_hf" localSheetId="8">'[46]Inputs - Hist &amp; Future'!$C$386:$T$386</definedName>
    <definedName name="inv_val_ox_sulp_hf">#REF!</definedName>
    <definedName name="inv_val_store_crit__" localSheetId="9">'[46]Calcs - Act &amp; F''cast'!$C$395:$T$395</definedName>
    <definedName name="inv_val_store_crit__" localSheetId="10">'[46]Calcs - Act &amp; F''cast'!$C$395:$T$395</definedName>
    <definedName name="inv_val_store_crit__" localSheetId="11">'[46]Calcs - Act &amp; F''cast'!$C$395:$T$395</definedName>
    <definedName name="inv_val_store_crit__" localSheetId="8">'[46]Calcs - Act &amp; F''cast'!$C$395:$T$395</definedName>
    <definedName name="inv_val_store_crit__">#REF!</definedName>
    <definedName name="inv_val_store_crit_act" localSheetId="9">'[46]Inputs - Act &amp; F''cast'!$C$395:$T$395</definedName>
    <definedName name="inv_val_store_crit_act" localSheetId="10">'[46]Inputs - Act &amp; F''cast'!$C$395:$T$395</definedName>
    <definedName name="inv_val_store_crit_act" localSheetId="11">'[46]Inputs - Act &amp; F''cast'!$C$395:$T$395</definedName>
    <definedName name="inv_val_store_crit_act" localSheetId="8">'[46]Inputs - Act &amp; F''cast'!$C$395:$T$395</definedName>
    <definedName name="inv_val_store_crit_act">#REF!</definedName>
    <definedName name="inv_val_store_crit_bud" localSheetId="9">'[46]Inputs - Budget'!$C$395:$T$395</definedName>
    <definedName name="inv_val_store_crit_bud" localSheetId="10">'[46]Inputs - Budget'!$C$395:$T$395</definedName>
    <definedName name="inv_val_store_crit_bud" localSheetId="11">'[46]Inputs - Budget'!$C$395:$T$395</definedName>
    <definedName name="inv_val_store_crit_bud" localSheetId="8">'[46]Inputs - Budget'!$C$395:$T$395</definedName>
    <definedName name="inv_val_store_crit_bud">#REF!</definedName>
    <definedName name="inv_val_store_crit_bud_ytd" localSheetId="9">'[46]Calcs - Budget'!$C$395:$T$395</definedName>
    <definedName name="inv_val_store_crit_bud_ytd" localSheetId="10">'[46]Calcs - Budget'!$C$395:$T$395</definedName>
    <definedName name="inv_val_store_crit_bud_ytd" localSheetId="11">'[46]Calcs - Budget'!$C$395:$T$395</definedName>
    <definedName name="inv_val_store_crit_bud_ytd" localSheetId="8">'[46]Calcs - Budget'!$C$395:$T$395</definedName>
    <definedName name="inv_val_store_crit_bud_ytd">#REF!</definedName>
    <definedName name="inv_val_store_crit_hf" localSheetId="9">'[46]Inputs - Hist &amp; Future'!$C$395:$T$395</definedName>
    <definedName name="inv_val_store_crit_hf" localSheetId="10">'[46]Inputs - Hist &amp; Future'!$C$395:$T$395</definedName>
    <definedName name="inv_val_store_crit_hf" localSheetId="11">'[46]Inputs - Hist &amp; Future'!$C$395:$T$395</definedName>
    <definedName name="inv_val_store_crit_hf" localSheetId="8">'[46]Inputs - Hist &amp; Future'!$C$395:$T$395</definedName>
    <definedName name="inv_val_store_crit_hf">#REF!</definedName>
    <definedName name="inv_val_store_dept__" localSheetId="9">'[46]Calcs - Act &amp; F''cast'!$C$394:$T$394</definedName>
    <definedName name="inv_val_store_dept__" localSheetId="10">'[46]Calcs - Act &amp; F''cast'!$C$394:$T$394</definedName>
    <definedName name="inv_val_store_dept__" localSheetId="11">'[46]Calcs - Act &amp; F''cast'!$C$394:$T$394</definedName>
    <definedName name="inv_val_store_dept__" localSheetId="8">'[46]Calcs - Act &amp; F''cast'!$C$394:$T$394</definedName>
    <definedName name="inv_val_store_dept__">#REF!</definedName>
    <definedName name="inv_val_store_dept_act" localSheetId="9">'[46]Inputs - Act &amp; F''cast'!$C$394:$T$394</definedName>
    <definedName name="inv_val_store_dept_act" localSheetId="10">'[46]Inputs - Act &amp; F''cast'!$C$394:$T$394</definedName>
    <definedName name="inv_val_store_dept_act" localSheetId="11">'[46]Inputs - Act &amp; F''cast'!$C$394:$T$394</definedName>
    <definedName name="inv_val_store_dept_act" localSheetId="8">'[46]Inputs - Act &amp; F''cast'!$C$394:$T$394</definedName>
    <definedName name="inv_val_store_dept_act">#REF!</definedName>
    <definedName name="inv_val_store_dept_bud" localSheetId="9">'[46]Inputs - Budget'!$C$394:$T$394</definedName>
    <definedName name="inv_val_store_dept_bud" localSheetId="10">'[46]Inputs - Budget'!$C$394:$T$394</definedName>
    <definedName name="inv_val_store_dept_bud" localSheetId="11">'[46]Inputs - Budget'!$C$394:$T$394</definedName>
    <definedName name="inv_val_store_dept_bud" localSheetId="8">'[46]Inputs - Budget'!$C$394:$T$394</definedName>
    <definedName name="inv_val_store_dept_bud">#REF!</definedName>
    <definedName name="inv_val_store_dept_bud_ytd" localSheetId="9">'[46]Calcs - Budget'!$C$394:$T$394</definedName>
    <definedName name="inv_val_store_dept_bud_ytd" localSheetId="10">'[46]Calcs - Budget'!$C$394:$T$394</definedName>
    <definedName name="inv_val_store_dept_bud_ytd" localSheetId="11">'[46]Calcs - Budget'!$C$394:$T$394</definedName>
    <definedName name="inv_val_store_dept_bud_ytd" localSheetId="8">'[46]Calcs - Budget'!$C$394:$T$394</definedName>
    <definedName name="inv_val_store_dept_bud_ytd">#REF!</definedName>
    <definedName name="inv_val_store_dept_hf" localSheetId="9">'[46]Inputs - Hist &amp; Future'!$C$394:$T$394</definedName>
    <definedName name="inv_val_store_dept_hf" localSheetId="10">'[46]Inputs - Hist &amp; Future'!$C$394:$T$394</definedName>
    <definedName name="inv_val_store_dept_hf" localSheetId="11">'[46]Inputs - Hist &amp; Future'!$C$394:$T$394</definedName>
    <definedName name="inv_val_store_dept_hf" localSheetId="8">'[46]Inputs - Hist &amp; Future'!$C$394:$T$394</definedName>
    <definedName name="inv_val_store_dept_hf">#REF!</definedName>
    <definedName name="inv_val_store_fltr_act" localSheetId="9">'[46]Inputs - Act &amp; F''cast'!$C$390:$T$390</definedName>
    <definedName name="inv_val_store_fltr_act" localSheetId="10">'[46]Inputs - Act &amp; F''cast'!$C$390:$T$390</definedName>
    <definedName name="inv_val_store_fltr_act" localSheetId="11">'[46]Inputs - Act &amp; F''cast'!$C$390:$T$390</definedName>
    <definedName name="inv_val_store_fltr_act" localSheetId="8">'[46]Inputs - Act &amp; F''cast'!$C$390:$T$390</definedName>
    <definedName name="inv_val_store_fltr_act">#REF!</definedName>
    <definedName name="inv_val_store_fltr_act_ytd" localSheetId="9">'[46]Calcs - Act &amp; F''cast'!$C$390:$T$390</definedName>
    <definedName name="inv_val_store_fltr_act_ytd" localSheetId="10">'[46]Calcs - Act &amp; F''cast'!$C$390:$T$390</definedName>
    <definedName name="inv_val_store_fltr_act_ytd" localSheetId="11">'[46]Calcs - Act &amp; F''cast'!$C$390:$T$390</definedName>
    <definedName name="inv_val_store_fltr_act_ytd" localSheetId="8">'[46]Calcs - Act &amp; F''cast'!$C$390:$T$390</definedName>
    <definedName name="inv_val_store_fltr_act_ytd">#REF!</definedName>
    <definedName name="inv_val_store_fltr_bud" localSheetId="9">'[46]Inputs - Budget'!$C$390:$T$390</definedName>
    <definedName name="inv_val_store_fltr_bud" localSheetId="10">'[46]Inputs - Budget'!$C$390:$T$390</definedName>
    <definedName name="inv_val_store_fltr_bud" localSheetId="11">'[46]Inputs - Budget'!$C$390:$T$390</definedName>
    <definedName name="inv_val_store_fltr_bud" localSheetId="8">'[46]Inputs - Budget'!$C$390:$T$390</definedName>
    <definedName name="inv_val_store_fltr_bud">#REF!</definedName>
    <definedName name="inv_val_store_fltr_bud_ytd" localSheetId="9">'[46]Calcs - Budget'!$C$390:$T$390</definedName>
    <definedName name="inv_val_store_fltr_bud_ytd" localSheetId="10">'[46]Calcs - Budget'!$C$390:$T$390</definedName>
    <definedName name="inv_val_store_fltr_bud_ytd" localSheetId="11">'[46]Calcs - Budget'!$C$390:$T$390</definedName>
    <definedName name="inv_val_store_fltr_bud_ytd" localSheetId="8">'[46]Calcs - Budget'!$C$390:$T$390</definedName>
    <definedName name="inv_val_store_fltr_bud_ytd">#REF!</definedName>
    <definedName name="inv_val_store_fltr_hf" localSheetId="9">'[46]Inputs - Hist &amp; Future'!$C$390:$T$390</definedName>
    <definedName name="inv_val_store_fltr_hf" localSheetId="10">'[46]Inputs - Hist &amp; Future'!$C$390:$T$390</definedName>
    <definedName name="inv_val_store_fltr_hf" localSheetId="11">'[46]Inputs - Hist &amp; Future'!$C$390:$T$390</definedName>
    <definedName name="inv_val_store_fltr_hf" localSheetId="8">'[46]Inputs - Hist &amp; Future'!$C$390:$T$390</definedName>
    <definedName name="inv_val_store_fltr_hf">#REF!</definedName>
    <definedName name="inv_val_store_mill_act" localSheetId="9">'[46]Inputs - Act &amp; F''cast'!$C$389:$T$389</definedName>
    <definedName name="inv_val_store_mill_act" localSheetId="10">'[46]Inputs - Act &amp; F''cast'!$C$389:$T$389</definedName>
    <definedName name="inv_val_store_mill_act" localSheetId="11">'[46]Inputs - Act &amp; F''cast'!$C$389:$T$389</definedName>
    <definedName name="inv_val_store_mill_act" localSheetId="8">'[46]Inputs - Act &amp; F''cast'!$C$389:$T$389</definedName>
    <definedName name="inv_val_store_mill_act">#REF!</definedName>
    <definedName name="inv_val_store_mill_act_ytd" localSheetId="9">'[46]Calcs - Act &amp; F''cast'!$C$389:$T$389</definedName>
    <definedName name="inv_val_store_mill_act_ytd" localSheetId="10">'[46]Calcs - Act &amp; F''cast'!$C$389:$T$389</definedName>
    <definedName name="inv_val_store_mill_act_ytd" localSheetId="11">'[46]Calcs - Act &amp; F''cast'!$C$389:$T$389</definedName>
    <definedName name="inv_val_store_mill_act_ytd" localSheetId="8">'[46]Calcs - Act &amp; F''cast'!$C$389:$T$389</definedName>
    <definedName name="inv_val_store_mill_act_ytd">#REF!</definedName>
    <definedName name="inv_val_store_mill_bud" localSheetId="9">'[46]Inputs - Budget'!$C$389:$T$389</definedName>
    <definedName name="inv_val_store_mill_bud" localSheetId="10">'[46]Inputs - Budget'!$C$389:$T$389</definedName>
    <definedName name="inv_val_store_mill_bud" localSheetId="11">'[46]Inputs - Budget'!$C$389:$T$389</definedName>
    <definedName name="inv_val_store_mill_bud" localSheetId="8">'[46]Inputs - Budget'!$C$389:$T$389</definedName>
    <definedName name="inv_val_store_mill_bud">#REF!</definedName>
    <definedName name="inv_val_store_mill_bud_ytd" localSheetId="9">'[46]Calcs - Budget'!$C$389:$T$389</definedName>
    <definedName name="inv_val_store_mill_bud_ytd" localSheetId="10">'[46]Calcs - Budget'!$C$389:$T$389</definedName>
    <definedName name="inv_val_store_mill_bud_ytd" localSheetId="11">'[46]Calcs - Budget'!$C$389:$T$389</definedName>
    <definedName name="inv_val_store_mill_bud_ytd" localSheetId="8">'[46]Calcs - Budget'!$C$389:$T$389</definedName>
    <definedName name="inv_val_store_mill_bud_ytd">#REF!</definedName>
    <definedName name="inv_val_store_mill_hf" localSheetId="9">'[46]Inputs - Hist &amp; Future'!$C$389:$T$389</definedName>
    <definedName name="inv_val_store_mill_hf" localSheetId="10">'[46]Inputs - Hist &amp; Future'!$C$389:$T$389</definedName>
    <definedName name="inv_val_store_mill_hf" localSheetId="11">'[46]Inputs - Hist &amp; Future'!$C$389:$T$389</definedName>
    <definedName name="inv_val_store_mill_hf" localSheetId="8">'[46]Inputs - Hist &amp; Future'!$C$389:$T$389</definedName>
    <definedName name="inv_val_store_mill_hf">#REF!</definedName>
    <definedName name="inv_val_store_mine_act" localSheetId="9">'[46]Inputs - Act &amp; F''cast'!$C$388:$T$388</definedName>
    <definedName name="inv_val_store_mine_act" localSheetId="10">'[46]Inputs - Act &amp; F''cast'!$C$388:$T$388</definedName>
    <definedName name="inv_val_store_mine_act" localSheetId="11">'[46]Inputs - Act &amp; F''cast'!$C$388:$T$388</definedName>
    <definedName name="inv_val_store_mine_act" localSheetId="8">'[46]Inputs - Act &amp; F''cast'!$C$388:$T$388</definedName>
    <definedName name="inv_val_store_mine_act">#REF!</definedName>
    <definedName name="inv_val_store_mine_act_ytd" localSheetId="9">'[46]Calcs - Act &amp; F''cast'!$C$388:$T$388</definedName>
    <definedName name="inv_val_store_mine_act_ytd" localSheetId="10">'[46]Calcs - Act &amp; F''cast'!$C$388:$T$388</definedName>
    <definedName name="inv_val_store_mine_act_ytd" localSheetId="11">'[46]Calcs - Act &amp; F''cast'!$C$388:$T$388</definedName>
    <definedName name="inv_val_store_mine_act_ytd" localSheetId="8">'[46]Calcs - Act &amp; F''cast'!$C$388:$T$388</definedName>
    <definedName name="inv_val_store_mine_act_ytd">#REF!</definedName>
    <definedName name="inv_val_store_mine_bud" localSheetId="9">'[46]Inputs - Budget'!$C$388:$T$388</definedName>
    <definedName name="inv_val_store_mine_bud" localSheetId="10">'[46]Inputs - Budget'!$C$388:$T$388</definedName>
    <definedName name="inv_val_store_mine_bud" localSheetId="11">'[46]Inputs - Budget'!$C$388:$T$388</definedName>
    <definedName name="inv_val_store_mine_bud" localSheetId="8">'[46]Inputs - Budget'!$C$388:$T$388</definedName>
    <definedName name="inv_val_store_mine_bud">#REF!</definedName>
    <definedName name="inv_val_store_mine_bud_ytd" localSheetId="9">'[46]Calcs - Budget'!$C$388:$T$388</definedName>
    <definedName name="inv_val_store_mine_bud_ytd" localSheetId="10">'[46]Calcs - Budget'!$C$388:$T$388</definedName>
    <definedName name="inv_val_store_mine_bud_ytd" localSheetId="11">'[46]Calcs - Budget'!$C$388:$T$388</definedName>
    <definedName name="inv_val_store_mine_bud_ytd" localSheetId="8">'[46]Calcs - Budget'!$C$388:$T$388</definedName>
    <definedName name="inv_val_store_mine_bud_ytd">#REF!</definedName>
    <definedName name="inv_val_store_mine_hf" localSheetId="9">'[46]Inputs - Hist &amp; Future'!$C$388:$T$388</definedName>
    <definedName name="inv_val_store_mine_hf" localSheetId="10">'[46]Inputs - Hist &amp; Future'!$C$388:$T$388</definedName>
    <definedName name="inv_val_store_mine_hf" localSheetId="11">'[46]Inputs - Hist &amp; Future'!$C$388:$T$388</definedName>
    <definedName name="inv_val_store_mine_hf" localSheetId="8">'[46]Inputs - Hist &amp; Future'!$C$388:$T$388</definedName>
    <definedName name="inv_val_store_mine_hf">#REF!</definedName>
    <definedName name="inv_val_store_norm__" localSheetId="9">'[46]Calcs - Act &amp; F''cast'!$C$393:$T$393</definedName>
    <definedName name="inv_val_store_norm__" localSheetId="10">'[46]Calcs - Act &amp; F''cast'!$C$393:$T$393</definedName>
    <definedName name="inv_val_store_norm__" localSheetId="11">'[46]Calcs - Act &amp; F''cast'!$C$393:$T$393</definedName>
    <definedName name="inv_val_store_norm__" localSheetId="8">'[46]Calcs - Act &amp; F''cast'!$C$393:$T$393</definedName>
    <definedName name="inv_val_store_norm__">#REF!</definedName>
    <definedName name="inv_val_store_norm_act" localSheetId="9">'[46]Inputs - Act &amp; F''cast'!$C$393:$T$393</definedName>
    <definedName name="inv_val_store_norm_act" localSheetId="10">'[46]Inputs - Act &amp; F''cast'!$C$393:$T$393</definedName>
    <definedName name="inv_val_store_norm_act" localSheetId="11">'[46]Inputs - Act &amp; F''cast'!$C$393:$T$393</definedName>
    <definedName name="inv_val_store_norm_act" localSheetId="8">'[46]Inputs - Act &amp; F''cast'!$C$393:$T$393</definedName>
    <definedName name="inv_val_store_norm_act">#REF!</definedName>
    <definedName name="inv_val_store_norm_bud" localSheetId="9">'[46]Inputs - Budget'!$C$393:$T$393</definedName>
    <definedName name="inv_val_store_norm_bud" localSheetId="10">'[46]Inputs - Budget'!$C$393:$T$393</definedName>
    <definedName name="inv_val_store_norm_bud" localSheetId="11">'[46]Inputs - Budget'!$C$393:$T$393</definedName>
    <definedName name="inv_val_store_norm_bud" localSheetId="8">'[46]Inputs - Budget'!$C$393:$T$393</definedName>
    <definedName name="inv_val_store_norm_bud">#REF!</definedName>
    <definedName name="inv_val_store_norm_bud_ytd" localSheetId="9">'[46]Calcs - Budget'!$C$393:$T$393</definedName>
    <definedName name="inv_val_store_norm_bud_ytd" localSheetId="10">'[46]Calcs - Budget'!$C$393:$T$393</definedName>
    <definedName name="inv_val_store_norm_bud_ytd" localSheetId="11">'[46]Calcs - Budget'!$C$393:$T$393</definedName>
    <definedName name="inv_val_store_norm_bud_ytd" localSheetId="8">'[46]Calcs - Budget'!$C$393:$T$393</definedName>
    <definedName name="inv_val_store_norm_bud_ytd">#REF!</definedName>
    <definedName name="inv_val_store_norm_hf" localSheetId="9">'[46]Inputs - Hist &amp; Future'!$C$393:$T$393</definedName>
    <definedName name="inv_val_store_norm_hf" localSheetId="10">'[46]Inputs - Hist &amp; Future'!$C$393:$T$393</definedName>
    <definedName name="inv_val_store_norm_hf" localSheetId="11">'[46]Inputs - Hist &amp; Future'!$C$393:$T$393</definedName>
    <definedName name="inv_val_store_norm_hf" localSheetId="8">'[46]Inputs - Hist &amp; Future'!$C$393:$T$393</definedName>
    <definedName name="inv_val_store_norm_hf">#REF!</definedName>
    <definedName name="inv_val_store_oth_act" localSheetId="9">'[46]Calcs - Act &amp; F''cast'!$C$603:$T$603</definedName>
    <definedName name="inv_val_store_oth_act" localSheetId="10">'[46]Calcs - Act &amp; F''cast'!$C$603:$T$603</definedName>
    <definedName name="inv_val_store_oth_act" localSheetId="11">'[46]Calcs - Act &amp; F''cast'!$C$603:$T$603</definedName>
    <definedName name="inv_val_store_oth_act" localSheetId="8">'[46]Calcs - Act &amp; F''cast'!$C$603:$T$603</definedName>
    <definedName name="inv_val_store_oth_act">#REF!</definedName>
    <definedName name="inv_val_store_oth_bud" localSheetId="9">'[46]Calcs - Budget'!$C$603:$T$603</definedName>
    <definedName name="inv_val_store_oth_bud" localSheetId="10">'[46]Calcs - Budget'!$C$603:$T$603</definedName>
    <definedName name="inv_val_store_oth_bud" localSheetId="11">'[46]Calcs - Budget'!$C$603:$T$603</definedName>
    <definedName name="inv_val_store_oth_bud" localSheetId="8">'[46]Calcs - Budget'!$C$603:$T$603</definedName>
    <definedName name="inv_val_store_oth_bud">#REF!</definedName>
    <definedName name="inv_val_store_oth_hf" localSheetId="9">'[46]Inputs - Hist &amp; Future'!$C$587:$T$587</definedName>
    <definedName name="inv_val_store_oth_hf" localSheetId="10">'[46]Inputs - Hist &amp; Future'!$C$587:$T$587</definedName>
    <definedName name="inv_val_store_oth_hf" localSheetId="11">'[46]Inputs - Hist &amp; Future'!$C$587:$T$587</definedName>
    <definedName name="inv_val_store_oth_hf" localSheetId="8">'[46]Inputs - Hist &amp; Future'!$C$587:$T$587</definedName>
    <definedName name="inv_val_store_oth_hf">#REF!</definedName>
    <definedName name="inv_val_store_ox_act" localSheetId="9">'[46]Inputs - Act &amp; F''cast'!$C$391:$T$391</definedName>
    <definedName name="inv_val_store_ox_act" localSheetId="10">'[46]Inputs - Act &amp; F''cast'!$C$391:$T$391</definedName>
    <definedName name="inv_val_store_ox_act" localSheetId="11">'[46]Inputs - Act &amp; F''cast'!$C$391:$T$391</definedName>
    <definedName name="inv_val_store_ox_act" localSheetId="8">'[46]Inputs - Act &amp; F''cast'!$C$391:$T$391</definedName>
    <definedName name="inv_val_store_ox_act">#REF!</definedName>
    <definedName name="inv_val_store_ox_act_ytd" localSheetId="9">'[46]Calcs - Act &amp; F''cast'!$C$391:$T$391</definedName>
    <definedName name="inv_val_store_ox_act_ytd" localSheetId="10">'[46]Calcs - Act &amp; F''cast'!$C$391:$T$391</definedName>
    <definedName name="inv_val_store_ox_act_ytd" localSheetId="11">'[46]Calcs - Act &amp; F''cast'!$C$391:$T$391</definedName>
    <definedName name="inv_val_store_ox_act_ytd" localSheetId="8">'[46]Calcs - Act &amp; F''cast'!$C$391:$T$391</definedName>
    <definedName name="inv_val_store_ox_act_ytd">#REF!</definedName>
    <definedName name="inv_val_store_ox_bud" localSheetId="9">'[46]Inputs - Budget'!$C$391:$T$391</definedName>
    <definedName name="inv_val_store_ox_bud" localSheetId="10">'[46]Inputs - Budget'!$C$391:$T$391</definedName>
    <definedName name="inv_val_store_ox_bud" localSheetId="11">'[46]Inputs - Budget'!$C$391:$T$391</definedName>
    <definedName name="inv_val_store_ox_bud" localSheetId="8">'[46]Inputs - Budget'!$C$391:$T$391</definedName>
    <definedName name="inv_val_store_ox_bud">#REF!</definedName>
    <definedName name="inv_val_store_ox_bud_ytd" localSheetId="9">'[46]Calcs - Budget'!$C$391:$T$391</definedName>
    <definedName name="inv_val_store_ox_bud_ytd" localSheetId="10">'[46]Calcs - Budget'!$C$391:$T$391</definedName>
    <definedName name="inv_val_store_ox_bud_ytd" localSheetId="11">'[46]Calcs - Budget'!$C$391:$T$391</definedName>
    <definedName name="inv_val_store_ox_bud_ytd" localSheetId="8">'[46]Calcs - Budget'!$C$391:$T$391</definedName>
    <definedName name="inv_val_store_ox_bud_ytd">#REF!</definedName>
    <definedName name="inv_val_store_ox_hf" localSheetId="9">'[46]Inputs - Hist &amp; Future'!$C$391:$T$391</definedName>
    <definedName name="inv_val_store_ox_hf" localSheetId="10">'[46]Inputs - Hist &amp; Future'!$C$391:$T$391</definedName>
    <definedName name="inv_val_store_ox_hf" localSheetId="11">'[46]Inputs - Hist &amp; Future'!$C$391:$T$391</definedName>
    <definedName name="inv_val_store_ox_hf" localSheetId="8">'[46]Inputs - Hist &amp; Future'!$C$391:$T$391</definedName>
    <definedName name="inv_val_store_ox_hf">#REF!</definedName>
    <definedName name="inv_val_store_slow_act" localSheetId="9">'[46]Calcs - Act &amp; F''cast'!$C$604:$T$604</definedName>
    <definedName name="inv_val_store_slow_act" localSheetId="10">'[46]Calcs - Act &amp; F''cast'!$C$604:$T$604</definedName>
    <definedName name="inv_val_store_slow_act" localSheetId="11">'[46]Calcs - Act &amp; F''cast'!$C$604:$T$604</definedName>
    <definedName name="inv_val_store_slow_act" localSheetId="8">'[46]Calcs - Act &amp; F''cast'!$C$604:$T$604</definedName>
    <definedName name="inv_val_store_slow_act">#REF!</definedName>
    <definedName name="inv_val_store_slow_bud" localSheetId="9">'[46]Calcs - Budget'!$C$604:$T$604</definedName>
    <definedName name="inv_val_store_slow_bud" localSheetId="10">'[46]Calcs - Budget'!$C$604:$T$604</definedName>
    <definedName name="inv_val_store_slow_bud" localSheetId="11">'[46]Calcs - Budget'!$C$604:$T$604</definedName>
    <definedName name="inv_val_store_slow_bud" localSheetId="8">'[46]Calcs - Budget'!$C$604:$T$604</definedName>
    <definedName name="inv_val_store_slow_bud">#REF!</definedName>
    <definedName name="inv_val_store_slow_hf" localSheetId="9">'[46]Inputs - Hist &amp; Future'!$C$588:$T$588</definedName>
    <definedName name="inv_val_store_slow_hf" localSheetId="10">'[46]Inputs - Hist &amp; Future'!$C$588:$T$588</definedName>
    <definedName name="inv_val_store_slow_hf" localSheetId="11">'[46]Inputs - Hist &amp; Future'!$C$588:$T$588</definedName>
    <definedName name="inv_val_store_slow_hf" localSheetId="8">'[46]Inputs - Hist &amp; Future'!$C$588:$T$588</definedName>
    <definedName name="inv_val_store_slow_hf">#REF!</definedName>
    <definedName name="inv_val_store_total_act" localSheetId="9">'[46]Inputs - Act &amp; F''cast'!$C$392:$T$392</definedName>
    <definedName name="inv_val_store_total_act" localSheetId="10">'[46]Inputs - Act &amp; F''cast'!$C$392:$T$392</definedName>
    <definedName name="inv_val_store_total_act" localSheetId="11">'[46]Inputs - Act &amp; F''cast'!$C$392:$T$392</definedName>
    <definedName name="inv_val_store_total_act" localSheetId="8">'[46]Inputs - Act &amp; F''cast'!$C$392:$T$392</definedName>
    <definedName name="inv_val_store_total_act">#REF!</definedName>
    <definedName name="inv_val_store_total_act_ytd" localSheetId="9">'[46]Calcs - Act &amp; F''cast'!$C$392:$T$392</definedName>
    <definedName name="inv_val_store_total_act_ytd" localSheetId="10">'[46]Calcs - Act &amp; F''cast'!$C$392:$T$392</definedName>
    <definedName name="inv_val_store_total_act_ytd" localSheetId="11">'[46]Calcs - Act &amp; F''cast'!$C$392:$T$392</definedName>
    <definedName name="inv_val_store_total_act_ytd" localSheetId="8">'[46]Calcs - Act &amp; F''cast'!$C$392:$T$392</definedName>
    <definedName name="inv_val_store_total_act_ytd">#REF!</definedName>
    <definedName name="inv_val_store_total_bud" localSheetId="9">'[46]Inputs - Budget'!$C$392:$T$392</definedName>
    <definedName name="inv_val_store_total_bud" localSheetId="10">'[46]Inputs - Budget'!$C$392:$T$392</definedName>
    <definedName name="inv_val_store_total_bud" localSheetId="11">'[46]Inputs - Budget'!$C$392:$T$392</definedName>
    <definedName name="inv_val_store_total_bud" localSheetId="8">'[46]Inputs - Budget'!$C$392:$T$392</definedName>
    <definedName name="inv_val_store_total_bud">#REF!</definedName>
    <definedName name="inv_val_store_total_bud_ytd" localSheetId="9">'[46]Calcs - Budget'!$C$392:$T$392</definedName>
    <definedName name="inv_val_store_total_bud_ytd" localSheetId="10">'[46]Calcs - Budget'!$C$392:$T$392</definedName>
    <definedName name="inv_val_store_total_bud_ytd" localSheetId="11">'[46]Calcs - Budget'!$C$392:$T$392</definedName>
    <definedName name="inv_val_store_total_bud_ytd" localSheetId="8">'[46]Calcs - Budget'!$C$392:$T$392</definedName>
    <definedName name="inv_val_store_total_bud_ytd">#REF!</definedName>
    <definedName name="inv_val_store_total_hf" localSheetId="9">'[46]Inputs - Hist &amp; Future'!$C$392:$T$392</definedName>
    <definedName name="inv_val_store_total_hf" localSheetId="10">'[46]Inputs - Hist &amp; Future'!$C$392:$T$392</definedName>
    <definedName name="inv_val_store_total_hf" localSheetId="11">'[46]Inputs - Hist &amp; Future'!$C$392:$T$392</definedName>
    <definedName name="inv_val_store_total_hf" localSheetId="8">'[46]Inputs - Hist &amp; Future'!$C$392:$T$392</definedName>
    <definedName name="inv_val_store_total_hf">#REF!</definedName>
    <definedName name="inventories" localSheetId="9">[46]Inventories!$B$2</definedName>
    <definedName name="inventories" localSheetId="10">[46]Inventories!$B$2</definedName>
    <definedName name="inventories" localSheetId="11">[46]Inventories!$B$2</definedName>
    <definedName name="inventories" localSheetId="8">[46]Inventories!$B$2</definedName>
    <definedName name="inventories">#REF!</definedName>
    <definedName name="inventories_prt" localSheetId="9">[46]Inventories!$A$1:$Q$48</definedName>
    <definedName name="inventories_prt" localSheetId="10">[46]Inventories!$A$1:$Q$48</definedName>
    <definedName name="inventories_prt" localSheetId="11">[46]Inventories!$A$1:$Q$48</definedName>
    <definedName name="inventories_prt" localSheetId="8">[46]Inventories!$A$1:$Q$48</definedName>
    <definedName name="inventories_prt">#REF!</definedName>
    <definedName name="Inventory" localSheetId="9">[42]Data_Download!$C$8:$AE$8</definedName>
    <definedName name="Inventory" localSheetId="10">[42]Data_Download!$C$8:$AE$8</definedName>
    <definedName name="Inventory" localSheetId="11">[42]Data_Download!$C$8:$AE$8</definedName>
    <definedName name="Inventory" localSheetId="8">[42]Data_Download!$C$8:$AE$8</definedName>
    <definedName name="Inventory">#REF!</definedName>
    <definedName name="Inventory_growth_fore" localSheetId="9">[42]Data_Download!$H$148:$K$148</definedName>
    <definedName name="Inventory_growth_fore" localSheetId="10">[42]Data_Download!$H$148:$K$148</definedName>
    <definedName name="Inventory_growth_fore" localSheetId="11">[42]Data_Download!$H$148:$K$148</definedName>
    <definedName name="Inventory_growth_fore" localSheetId="8">[42]Data_Download!$H$148:$K$148</definedName>
    <definedName name="Inventory_growth_fore">#REF!</definedName>
    <definedName name="Inventory_turns" localSheetId="9">[42]Data_Download!$C$96:$AU$96</definedName>
    <definedName name="Inventory_turns" localSheetId="10">[42]Data_Download!$C$96:$AU$96</definedName>
    <definedName name="Inventory_turns" localSheetId="11">[42]Data_Download!$C$96:$AU$96</definedName>
    <definedName name="Inventory_turns" localSheetId="8">[42]Data_Download!$C$96:$AU$96</definedName>
    <definedName name="Inventory_turns">#REF!</definedName>
    <definedName name="Invested_capital" localSheetId="9">[42]Data_Download!$C$87:$AE$87</definedName>
    <definedName name="Invested_capital" localSheetId="10">[42]Data_Download!$C$87:$AE$87</definedName>
    <definedName name="Invested_capital" localSheetId="11">[42]Data_Download!$C$87:$AE$87</definedName>
    <definedName name="Invested_capital" localSheetId="8">[42]Data_Download!$C$87:$AE$87</definedName>
    <definedName name="Invested_capital">#REF!</definedName>
    <definedName name="Invested_capital_DCF" localSheetId="9">[42]Data_Download!$C$77:$AZ$77</definedName>
    <definedName name="Invested_capital_DCF" localSheetId="10">[42]Data_Download!$C$77:$AZ$77</definedName>
    <definedName name="Invested_capital_DCF" localSheetId="11">[42]Data_Download!$C$77:$AZ$77</definedName>
    <definedName name="Invested_capital_DCF" localSheetId="8">[42]Data_Download!$C$77:$AZ$77</definedName>
    <definedName name="Invested_capital_DCF">#REF!</definedName>
    <definedName name="Invested_capital_growth_fore" localSheetId="9">[42]Data_Download!$H$146:$K$146</definedName>
    <definedName name="Invested_capital_growth_fore" localSheetId="10">[42]Data_Download!$H$146:$K$146</definedName>
    <definedName name="Invested_capital_growth_fore" localSheetId="11">[42]Data_Download!$H$146:$K$146</definedName>
    <definedName name="Invested_capital_growth_fore" localSheetId="8">[42]Data_Download!$H$146:$K$146</definedName>
    <definedName name="Invested_capital_growth_fore">#REF!</definedName>
    <definedName name="Invested_capital_turns" localSheetId="9">[42]Data_Download!$C$102:$AU$102</definedName>
    <definedName name="Invested_capital_turns" localSheetId="10">[42]Data_Download!$C$102:$AU$102</definedName>
    <definedName name="Invested_capital_turns" localSheetId="11">[42]Data_Download!$C$102:$AU$102</definedName>
    <definedName name="Invested_capital_turns" localSheetId="8">[42]Data_Download!$C$102:$AU$102</definedName>
    <definedName name="Invested_capital_turns">#REF!</definedName>
    <definedName name="Invested_capital_turns_DCF" localSheetId="9">[42]Data_Download!$C$83:$AZ$83</definedName>
    <definedName name="Invested_capital_turns_DCF" localSheetId="10">[42]Data_Download!$C$83:$AZ$83</definedName>
    <definedName name="Invested_capital_turns_DCF" localSheetId="11">[42]Data_Download!$C$83:$AZ$83</definedName>
    <definedName name="Invested_capital_turns_DCF" localSheetId="8">[42]Data_Download!$C$83:$AZ$83</definedName>
    <definedName name="Invested_capital_turns_DCF">#REF!</definedName>
    <definedName name="Invested_capital_turns_fore" localSheetId="9">[42]Data_Download!$H$80:$K$80</definedName>
    <definedName name="Invested_capital_turns_fore" localSheetId="10">[42]Data_Download!$H$80:$K$80</definedName>
    <definedName name="Invested_capital_turns_fore" localSheetId="11">[42]Data_Download!$H$80:$K$80</definedName>
    <definedName name="Invested_capital_turns_fore" localSheetId="8">[42]Data_Download!$H$80:$K$80</definedName>
    <definedName name="Invested_capital_turns_fore">#REF!</definedName>
    <definedName name="Investments_in_Subsidiaries" localSheetId="9">[44]PROJECTION!#REF!</definedName>
    <definedName name="Investments_in_Subsidiaries" localSheetId="10">[44]PROJECTION!#REF!</definedName>
    <definedName name="Investments_in_Subsidiaries" localSheetId="11">[44]PROJECTION!#REF!</definedName>
    <definedName name="Investments_in_Subsidiaries" localSheetId="8">[44]PROJECTION!#REF!</definedName>
    <definedName name="Investments_in_Subsidiaries">#REF!</definedName>
    <definedName name="Investments_in_Unconsolidated_Subs" localSheetId="9">[42]Data_Download!$C$76:$AZ$76</definedName>
    <definedName name="Investments_in_Unconsolidated_Subs" localSheetId="10">[42]Data_Download!$C$76:$AZ$76</definedName>
    <definedName name="Investments_in_Unconsolidated_Subs" localSheetId="11">[42]Data_Download!$C$76:$AZ$76</definedName>
    <definedName name="Investments_in_Unconsolidated_Subs" localSheetId="8">[42]Data_Download!$C$76:$AZ$76</definedName>
    <definedName name="Investments_in_Unconsolidated_Subs">#REF!</definedName>
    <definedName name="InvestmentsInUnconsolidatedAffiliates" localSheetId="9">'[79]V-Data'!#REF!</definedName>
    <definedName name="InvestmentsInUnconsolidatedAffiliates">#REF!</definedName>
    <definedName name="IPXL_1" localSheetId="9">[157]IMS!$A$3:$BI$94</definedName>
    <definedName name="IPXL_1">#REF!</definedName>
    <definedName name="IPXL_2" localSheetId="9">[158]IMS!$A$82:$BU$104</definedName>
    <definedName name="IPXL_2">#REF!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localSheetId="9" hidden="1">"c278"</definedName>
    <definedName name="IQ_AVG_BROKER_REC" hidden="1">"c63"</definedName>
    <definedName name="IQ_AVG_BROKER_REC_NO" localSheetId="9" hidden="1">"c279"</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localSheetId="9" hidden="1">"c252"</definedName>
    <definedName name="IQ_EBITDA_EST" hidden="1">"c369"</definedName>
    <definedName name="IQ_EBITDA_EXCL_SBC" hidden="1">"c3081"</definedName>
    <definedName name="IQ_EBITDA_HIGH_EST" localSheetId="9" hidden="1">"c265"</definedName>
    <definedName name="IQ_EBITDA_HIGH_EST" hidden="1">"c370"</definedName>
    <definedName name="IQ_EBITDA_INT" hidden="1">"c373"</definedName>
    <definedName name="IQ_EBITDA_LOW_EST" localSheetId="9" hidden="1">"c266"</definedName>
    <definedName name="IQ_EBITDA_LOW_EST" hidden="1">"c371"</definedName>
    <definedName name="IQ_EBITDA_MARGIN" hidden="1">"c372"</definedName>
    <definedName name="IQ_EBITDA_MEDIAN_EST" hidden="1">"c1663"</definedName>
    <definedName name="IQ_EBITDA_NUM_EST" localSheetId="9" hidden="1">"c267"</definedName>
    <definedName name="IQ_EBITDA_NUM_EST" hidden="1">"c374"</definedName>
    <definedName name="IQ_EBITDA_OVER_TOTAL_IE" hidden="1">"c1371"</definedName>
    <definedName name="IQ_EBITDA_STDDEV_EST" localSheetId="9" hidden="1">"c268"</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localSheetId="9" hidden="1">"c187"</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localSheetId="9" hidden="1">"c269"</definedName>
    <definedName name="IQ_EPS_HIGH_EST" hidden="1">"c400"</definedName>
    <definedName name="IQ_EPS_LOW_EST" localSheetId="9" hidden="1">"c270"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localSheetId="9" hidden="1">"c271"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localSheetId="9" hidden="1">"c272"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FFO_REUT" hidden="1">"c3843"</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DIFF_REUT" hidden="1">"c3890"</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FFO_SURPRISE_PERCENT_REUT" hidden="1">"c3891"</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111</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EST" localSheetId="9" hidden="1">"c273"</definedName>
    <definedName name="IQ_FFO_EST" hidden="1">"c418"</definedName>
    <definedName name="IQ_FFO_EST_REUT" hidden="1">"c3837"</definedName>
    <definedName name="IQ_FFO_HIGH_EST" localSheetId="9" hidden="1">"c274"</definedName>
    <definedName name="IQ_FFO_HIGH_EST" hidden="1">"c419"</definedName>
    <definedName name="IQ_FFO_HIGH_EST_REUT" hidden="1">"c3839"</definedName>
    <definedName name="IQ_FFO_LOW_EST" localSheetId="9" hidden="1">"c275"</definedName>
    <definedName name="IQ_FFO_LOW_EST" hidden="1">"c420"</definedName>
    <definedName name="IQ_FFO_LOW_EST_REUT" hidden="1">"c3840"</definedName>
    <definedName name="IQ_FFO_MEDIAN_EST" hidden="1">"c1665"</definedName>
    <definedName name="IQ_FFO_MEDIAN_EST_REUT" hidden="1">"c3838"</definedName>
    <definedName name="IQ_FFO_NUM_EST" localSheetId="9" hidden="1">"c276"</definedName>
    <definedName name="IQ_FFO_NUM_EST" hidden="1">"c421"</definedName>
    <definedName name="IQ_FFO_NUM_EST_REUT" hidden="1">"c3841"</definedName>
    <definedName name="IQ_FFO_PAYOUT_RATIO" hidden="1">"c3492"</definedName>
    <definedName name="IQ_FFO_STDDEV_EST" localSheetId="9" hidden="1">"c277"</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G_REV_OTHER_CASINO" hidden="1">"c8721"</definedName>
    <definedName name="IQ_HG_REV_OTHER_HOTEL_MOTEL" hidden="1">"c8731"</definedName>
    <definedName name="IQ_HG_REV_TOTAL_CASINO_GAMING" hidden="1">"c8723"</definedName>
    <definedName name="IQ_HG_REV_TOTAL_HOTEL_MOTEL" hidden="1">"c8732"</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ISTING_CURRENCY" hidden="1">"c2127"</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GA_MARGIN" hidden="1">"c9930"</definedName>
    <definedName name="IQ_MC_GA_OPERATING_REV" hidden="1">"c9929"</definedName>
    <definedName name="IQ_MC_MEDICAL_EXPENSE_RATIO" hidden="1">"c9927"</definedName>
    <definedName name="IQ_MC_RATIO" hidden="1">"c2783"</definedName>
    <definedName name="IQ_MC_SGA_MARGIN" hidden="1">"c9932"</definedName>
    <definedName name="IQ_MC_SGA_OPERATING_REV" hidden="1">"c9931"</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7" hidden="1">41309.7055671296</definedName>
    <definedName name="IQ_NAMES_REVISION_DATE_" localSheetId="6" hidden="1">41309.7055671296</definedName>
    <definedName name="IQ_NAMES_REVISION_DATE_" hidden="1">"06/11/2014 20:32:46"</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localSheetId="9" hidden="1">"c264"</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localSheetId="9" hidden="1">"c188"</definedName>
    <definedName name="IQ_REVENUE_EST" hidden="1">"c1126"</definedName>
    <definedName name="IQ_REVENUE_HIGH_EST" localSheetId="9" hidden="1">"c261"</definedName>
    <definedName name="IQ_REVENUE_HIGH_EST" hidden="1">"c1127"</definedName>
    <definedName name="IQ_REVENUE_LOW_EST" localSheetId="9" hidden="1">"c262"</definedName>
    <definedName name="IQ_REVENUE_LOW_EST" hidden="1">"c1128"</definedName>
    <definedName name="IQ_REVENUE_MEDIAN_EST" hidden="1">"c1662"</definedName>
    <definedName name="IQ_REVENUE_NUM_EST" localSheetId="9" hidden="1">"c263"</definedName>
    <definedName name="IQ_REVENUE_NUM_EST" hidden="1">"c1129"</definedName>
    <definedName name="IQ_REVISION_DATE_" hidden="1">39544.5522337963</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13" hidden="1">"$A$14:$A$16"</definedName>
    <definedName name="IQRA2" hidden="1">"$A$3:$A$6"</definedName>
    <definedName name="IQRA8" hidden="1">"$A$9:$A$1443"</definedName>
    <definedName name="IQRB13" hidden="1">"$B$14:$B$16"</definedName>
    <definedName name="IQRB2" hidden="1">"$B$3:$B$6"</definedName>
    <definedName name="IQRC13" hidden="1">"$C$14:$C$16"</definedName>
    <definedName name="IQRC2" hidden="1">"$C$3:$C$6"</definedName>
    <definedName name="IQRC5" hidden="1">"$C$6:$C$760"</definedName>
    <definedName name="IQRD13" hidden="1">"$D$14:$D$16"</definedName>
    <definedName name="IQRD5" hidden="1">"$D$6:$D$761"</definedName>
    <definedName name="IQRE5" hidden="1">"$E$6:$E$761"</definedName>
    <definedName name="IQRF5" hidden="1">"$F$6:$F$759"</definedName>
    <definedName name="IQRF661" hidden="1">"$F$662:$F$761"</definedName>
    <definedName name="IQRG5" hidden="1">"$G$6:$G$761"</definedName>
    <definedName name="IQRM3" hidden="1">"$M$4:$M$7"</definedName>
    <definedName name="IQRN3" hidden="1">"$N$4:$N$7"</definedName>
    <definedName name="iQShowHideColumns" hidden="1">"iQShowAnnual"</definedName>
    <definedName name="is">[106]IS!#REF!</definedName>
    <definedName name="IS_1" localSheetId="9">[42]Data_Download!$Q$1:$Q$65536</definedName>
    <definedName name="IS_1" localSheetId="10">[42]Data_Download!$Q$1:$Q$65536</definedName>
    <definedName name="IS_1" localSheetId="11">[42]Data_Download!$Q$1:$Q$65536</definedName>
    <definedName name="IS_1" localSheetId="8">[42]Data_Download!$Q$1:$Q$65536</definedName>
    <definedName name="IS_1">#REF!</definedName>
    <definedName name="IS_10" localSheetId="9">[42]Data_Download!$H$1:$H$65536</definedName>
    <definedName name="IS_10" localSheetId="10">[42]Data_Download!$H$1:$H$65536</definedName>
    <definedName name="IS_10" localSheetId="11">[42]Data_Download!$H$1:$H$65536</definedName>
    <definedName name="IS_10" localSheetId="8">[42]Data_Download!$H$1:$H$65536</definedName>
    <definedName name="IS_10">#REF!</definedName>
    <definedName name="IS_11" localSheetId="9">[42]Data_Download!$G$1:$G$65536</definedName>
    <definedName name="IS_11" localSheetId="10">[42]Data_Download!$G$1:$G$65536</definedName>
    <definedName name="IS_11" localSheetId="11">[42]Data_Download!$G$1:$G$65536</definedName>
    <definedName name="IS_11" localSheetId="8">[42]Data_Download!$G$1:$G$65536</definedName>
    <definedName name="IS_11">#REF!</definedName>
    <definedName name="IS_12" localSheetId="9">[42]Data_Download!$F$1:$F$65536</definedName>
    <definedName name="IS_12" localSheetId="10">[42]Data_Download!$F$1:$F$65536</definedName>
    <definedName name="IS_12" localSheetId="11">[42]Data_Download!$F$1:$F$65536</definedName>
    <definedName name="IS_12" localSheetId="8">[42]Data_Download!$F$1:$F$65536</definedName>
    <definedName name="IS_12">#REF!</definedName>
    <definedName name="IS_13" localSheetId="9">[42]Data_Download!$E$1:$E$65536</definedName>
    <definedName name="IS_13" localSheetId="10">[42]Data_Download!$E$1:$E$65536</definedName>
    <definedName name="IS_13" localSheetId="11">[42]Data_Download!$E$1:$E$65536</definedName>
    <definedName name="IS_13" localSheetId="8">[42]Data_Download!$E$1:$E$65536</definedName>
    <definedName name="IS_13">#REF!</definedName>
    <definedName name="IS_14" localSheetId="9">[42]Data_Download!$D$1:$D$65536</definedName>
    <definedName name="IS_14" localSheetId="10">[42]Data_Download!$D$1:$D$65536</definedName>
    <definedName name="IS_14" localSheetId="11">[42]Data_Download!$D$1:$D$65536</definedName>
    <definedName name="IS_14" localSheetId="8">[42]Data_Download!$D$1:$D$65536</definedName>
    <definedName name="IS_14">#REF!</definedName>
    <definedName name="IS_2" localSheetId="9">[42]Data_Download!$P$1:$P$65536</definedName>
    <definedName name="IS_2" localSheetId="10">[42]Data_Download!$P$1:$P$65536</definedName>
    <definedName name="IS_2" localSheetId="11">[42]Data_Download!$P$1:$P$65536</definedName>
    <definedName name="IS_2" localSheetId="8">[42]Data_Download!$P$1:$P$65536</definedName>
    <definedName name="IS_2">#REF!</definedName>
    <definedName name="IS_3" localSheetId="9">[42]Data_Download!$O$1:$O$65536</definedName>
    <definedName name="IS_3" localSheetId="10">[42]Data_Download!$O$1:$O$65536</definedName>
    <definedName name="IS_3" localSheetId="11">[42]Data_Download!$O$1:$O$65536</definedName>
    <definedName name="IS_3" localSheetId="8">[42]Data_Download!$O$1:$O$65536</definedName>
    <definedName name="IS_3">#REF!</definedName>
    <definedName name="IS_4" localSheetId="9">[42]Data_Download!$N$1:$N$65536</definedName>
    <definedName name="IS_4" localSheetId="10">[42]Data_Download!$N$1:$N$65536</definedName>
    <definedName name="IS_4" localSheetId="11">[42]Data_Download!$N$1:$N$65536</definedName>
    <definedName name="IS_4" localSheetId="8">[42]Data_Download!$N$1:$N$65536</definedName>
    <definedName name="IS_4">#REF!</definedName>
    <definedName name="IS_5" localSheetId="9">[42]Data_Download!$M$1:$M$65536</definedName>
    <definedName name="IS_5" localSheetId="10">[42]Data_Download!$M$1:$M$65536</definedName>
    <definedName name="IS_5" localSheetId="11">[42]Data_Download!$M$1:$M$65536</definedName>
    <definedName name="IS_5" localSheetId="8">[42]Data_Download!$M$1:$M$65536</definedName>
    <definedName name="IS_5">#REF!</definedName>
    <definedName name="IS_6" localSheetId="9">[42]Data_Download!$L$1:$L$65536</definedName>
    <definedName name="IS_6" localSheetId="10">[42]Data_Download!$L$1:$L$65536</definedName>
    <definedName name="IS_6" localSheetId="11">[42]Data_Download!$L$1:$L$65536</definedName>
    <definedName name="IS_6" localSheetId="8">[42]Data_Download!$L$1:$L$65536</definedName>
    <definedName name="IS_6">#REF!</definedName>
    <definedName name="IS_7" localSheetId="9">[42]Data_Download!$K$1:$K$65536</definedName>
    <definedName name="IS_7" localSheetId="10">[42]Data_Download!$K$1:$K$65536</definedName>
    <definedName name="IS_7" localSheetId="11">[42]Data_Download!$K$1:$K$65536</definedName>
    <definedName name="IS_7" localSheetId="8">[42]Data_Download!$K$1:$K$65536</definedName>
    <definedName name="IS_7">#REF!</definedName>
    <definedName name="IS_8" localSheetId="9">[42]Data_Download!$J$1:$J$65536</definedName>
    <definedName name="IS_8" localSheetId="10">[42]Data_Download!$J$1:$J$65536</definedName>
    <definedName name="IS_8" localSheetId="11">[42]Data_Download!$J$1:$J$65536</definedName>
    <definedName name="IS_8" localSheetId="8">[42]Data_Download!$J$1:$J$65536</definedName>
    <definedName name="IS_8">#REF!</definedName>
    <definedName name="IS_9" localSheetId="9">[42]Data_Download!$I$1:$I$65536</definedName>
    <definedName name="IS_9" localSheetId="10">[42]Data_Download!$I$1:$I$65536</definedName>
    <definedName name="IS_9" localSheetId="11">[42]Data_Download!$I$1:$I$65536</definedName>
    <definedName name="IS_9" localSheetId="8">[42]Data_Download!$I$1:$I$65536</definedName>
    <definedName name="IS_9">#REF!</definedName>
    <definedName name="IS_COGS">#REF!</definedName>
    <definedName name="IS_convprefdiv">#REF!</definedName>
    <definedName name="IS_deprec">#REF!</definedName>
    <definedName name="IS_eps">#REF!</definedName>
    <definedName name="IS_goodwill">#REF!</definedName>
    <definedName name="IS_inctaxes">#REF!</definedName>
    <definedName name="IS_intangamort">#REF!</definedName>
    <definedName name="IS_intconvert">#REF!</definedName>
    <definedName name="IS_intexisting">#REF!</definedName>
    <definedName name="IS_intincome">#REF!</definedName>
    <definedName name="IS_intrevolver">#REF!</definedName>
    <definedName name="IS_minority">#REF!</definedName>
    <definedName name="IS_othernonopexp">#REF!</definedName>
    <definedName name="IS_otheropexp">#REF!</definedName>
    <definedName name="IS_p" localSheetId="9">[42]Data_Download!$R$1:$R$65536</definedName>
    <definedName name="IS_p" localSheetId="10">[42]Data_Download!$R$1:$R$65536</definedName>
    <definedName name="IS_p" localSheetId="11">[42]Data_Download!$R$1:$R$65536</definedName>
    <definedName name="IS_p" localSheetId="8">[42]Data_Download!$R$1:$R$65536</definedName>
    <definedName name="IS_p">#REF!</definedName>
    <definedName name="IS_revenues">#REF!</definedName>
    <definedName name="IS_SGA">#REF!</definedName>
    <definedName name="IS_straightprefdiv">#REF!</definedName>
    <definedName name="ISGraphs">#REF!</definedName>
    <definedName name="ISMethod">1</definedName>
    <definedName name="isprev" localSheetId="9">#REF!</definedName>
    <definedName name="isprev" localSheetId="7">#REF!</definedName>
    <definedName name="isprev" localSheetId="6">#REF!</definedName>
    <definedName name="isprev">#REF!</definedName>
    <definedName name="isprev2" localSheetId="9">#REF!</definedName>
    <definedName name="isprev2" localSheetId="7">#REF!</definedName>
    <definedName name="isprev2" localSheetId="6">#REF!</definedName>
    <definedName name="isprev2">#REF!</definedName>
    <definedName name="isprev3" localSheetId="9">'[141]Sales Assumptions'!#REF!</definedName>
    <definedName name="isprev3" localSheetId="10">'[141]Sales Assumptions'!#REF!</definedName>
    <definedName name="isprev3" localSheetId="7">#REF!</definedName>
    <definedName name="isprev3" localSheetId="6">#REF!</definedName>
    <definedName name="isprev3" localSheetId="11">'[141]Sales Assumptions'!#REF!</definedName>
    <definedName name="isprev3" localSheetId="8">'[141]Sales Assumptions'!#REF!</definedName>
    <definedName name="isprev3">#REF!</definedName>
    <definedName name="isprev4" localSheetId="9">'[141]Sales Assumptions'!#REF!</definedName>
    <definedName name="isprev4" localSheetId="10">'[141]Sales Assumptions'!#REF!</definedName>
    <definedName name="isprev4" localSheetId="7">#REF!</definedName>
    <definedName name="isprev4" localSheetId="6">#REF!</definedName>
    <definedName name="isprev4" localSheetId="11">'[141]Sales Assumptions'!#REF!</definedName>
    <definedName name="isprev4" localSheetId="8">'[141]Sales Assumptions'!#REF!</definedName>
    <definedName name="isprev4">#REF!</definedName>
    <definedName name="ITEMUNIT">#REF!</definedName>
    <definedName name="ITMNcomp">#REF!</definedName>
    <definedName name="IV">#REF!</definedName>
    <definedName name="IVX_1" localSheetId="9">[159]IVX!$A$3:$BP$88</definedName>
    <definedName name="IVX_1">#REF!</definedName>
    <definedName name="IVX_2" localSheetId="9">[159]IVX!$A$89:$BP$170</definedName>
    <definedName name="IVX_2">#REF!</definedName>
    <definedName name="ix">"Picture 1"</definedName>
    <definedName name="jan_rev" localSheetId="9">[68]Jan!$AC$1:$AQ$1158</definedName>
    <definedName name="jan_rev" localSheetId="10">[68]Jan!$AC$1:$AQ$1158</definedName>
    <definedName name="jan_rev" localSheetId="11">[68]Jan!$AC$1:$AQ$1158</definedName>
    <definedName name="jan_rev" localSheetId="8">[68]Jan!$AC$1:$AQ$1158</definedName>
    <definedName name="jan_rev">#REF!</definedName>
    <definedName name="jan_therapy" localSheetId="9">[68]Jan!$F$5:$V$24</definedName>
    <definedName name="jan_therapy" localSheetId="10">[68]Jan!$F$5:$V$24</definedName>
    <definedName name="jan_therapy" localSheetId="11">[68]Jan!$F$5:$V$24</definedName>
    <definedName name="jan_therapy" localSheetId="8">[68]Jan!$F$5:$V$24</definedName>
    <definedName name="jan_therapy">#REF!</definedName>
    <definedName name="jan_type" localSheetId="9">[68]Jan!$F$32:$V$35</definedName>
    <definedName name="jan_type" localSheetId="10">[68]Jan!$F$32:$V$35</definedName>
    <definedName name="jan_type" localSheetId="11">[68]Jan!$F$32:$V$35</definedName>
    <definedName name="jan_type" localSheetId="8">[68]Jan!$F$32:$V$35</definedName>
    <definedName name="jan_type">#REF!</definedName>
    <definedName name="jjjj" localSheetId="9" hidden="1">{"Front Page",#N/A,FALSE,"Front and Back"}</definedName>
    <definedName name="jjjj" localSheetId="10" hidden="1">{"Front Page",#N/A,FALSE,"Front and Back"}</definedName>
    <definedName name="jjjj" localSheetId="7" hidden="1">{"Front Page",#N/A,FALSE,"Front and Back"}</definedName>
    <definedName name="jjjj" localSheetId="6" hidden="1">{"Front Page",#N/A,FALSE,"Front and Back"}</definedName>
    <definedName name="jjjj" localSheetId="11" hidden="1">{"Front Page",#N/A,FALSE,"Front and Back"}</definedName>
    <definedName name="jjjj" localSheetId="8" hidden="1">{"Front Page",#N/A,FALSE,"Front and Back"}</definedName>
    <definedName name="jjjj" hidden="1">{"Front Page",#N/A,FALSE,"Front and Back"}</definedName>
    <definedName name="jul_rev" localSheetId="9">[68]July!$AH$1:$AT$1393</definedName>
    <definedName name="jul_rev" localSheetId="10">[68]July!$AH$1:$AT$1393</definedName>
    <definedName name="jul_rev" localSheetId="11">[68]July!$AH$1:$AT$1393</definedName>
    <definedName name="jul_rev" localSheetId="8">[68]July!$AH$1:$AT$1393</definedName>
    <definedName name="jul_rev">#REF!</definedName>
    <definedName name="jun_rev" localSheetId="9">[68]June!$AF$1:$AR$1335</definedName>
    <definedName name="jun_rev" localSheetId="10">[68]June!$AF$1:$AR$1335</definedName>
    <definedName name="jun_rev" localSheetId="11">[68]June!$AF$1:$AR$1335</definedName>
    <definedName name="jun_rev" localSheetId="8">[68]June!$AF$1:$AR$1335</definedName>
    <definedName name="jun_rev">#REF!</definedName>
    <definedName name="jz" localSheetId="9">'[160]old Annual'!$A$2:$S$58</definedName>
    <definedName name="jz" localSheetId="10">'[160]old Annual'!$A$2:$S$58</definedName>
    <definedName name="jz" localSheetId="11">'[160]old Annual'!$A$2:$S$58</definedName>
    <definedName name="jz" localSheetId="8">'[160]old Annual'!$A$2:$S$58</definedName>
    <definedName name="jz">#REF!</definedName>
    <definedName name="K_C_50_50">#REF!</definedName>
    <definedName name="KADS_Version">#REF!</definedName>
    <definedName name="Kd" localSheetId="9">[42]Data_Download!#REF!</definedName>
    <definedName name="Kd" localSheetId="10">[42]Data_Download!#REF!</definedName>
    <definedName name="Kd" localSheetId="11">[42]Data_Download!#REF!</definedName>
    <definedName name="Kd" localSheetId="8">[42]Data_Download!#REF!</definedName>
    <definedName name="Kd">#REF!</definedName>
    <definedName name="Ke" localSheetId="9">[42]Data_Download!$D$11</definedName>
    <definedName name="Ke" localSheetId="10">[42]Data_Download!$D$11</definedName>
    <definedName name="Ke" localSheetId="11">[42]Data_Download!$D$11</definedName>
    <definedName name="Ke" localSheetId="8">[42]Data_Download!$D$11</definedName>
    <definedName name="Ke">#REF!</definedName>
    <definedName name="KER047_FOP" localSheetId="9">[86]IS!#REF!</definedName>
    <definedName name="KER047_FOP" localSheetId="10">[86]IS!#REF!</definedName>
    <definedName name="KER047_FOP" localSheetId="11">[86]IS!#REF!</definedName>
    <definedName name="KER047_FOP" localSheetId="8">[86]IS!#REF!</definedName>
    <definedName name="KER047_FOP">#REF!</definedName>
    <definedName name="KER047_IRIDA" localSheetId="9">[86]IS!#REF!</definedName>
    <definedName name="KER047_IRIDA" localSheetId="10">[86]IS!#REF!</definedName>
    <definedName name="KER047_IRIDA" localSheetId="11">[86]IS!#REF!</definedName>
    <definedName name="KER047_IRIDA" localSheetId="8">[86]IS!#REF!</definedName>
    <definedName name="KER047_IRIDA">#REF!</definedName>
    <definedName name="KER050_MF" localSheetId="9">[86]IS!#REF!</definedName>
    <definedName name="KER050_MF" localSheetId="10">[86]IS!#REF!</definedName>
    <definedName name="KER050_MF" localSheetId="11">[86]IS!#REF!</definedName>
    <definedName name="KER050_MF" localSheetId="8">[86]IS!#REF!</definedName>
    <definedName name="KER050_MF">#REF!</definedName>
    <definedName name="key_acid_prc_act_ytd" localSheetId="9">'[46]Calcs - Act &amp; F''cast'!$C$401:$T$401</definedName>
    <definedName name="key_acid_prc_act_ytd" localSheetId="10">'[46]Calcs - Act &amp; F''cast'!$C$401:$T$401</definedName>
    <definedName name="key_acid_prc_act_ytd" localSheetId="11">'[46]Calcs - Act &amp; F''cast'!$C$401:$T$401</definedName>
    <definedName name="key_acid_prc_act_ytd" localSheetId="8">'[46]Calcs - Act &amp; F''cast'!$C$401:$T$401</definedName>
    <definedName name="key_acid_prc_act_ytd">#REF!</definedName>
    <definedName name="key_acid_prc_bud_ytd" localSheetId="9">'[46]Calcs - Budget'!$C$401:$T$401</definedName>
    <definedName name="key_acid_prc_bud_ytd" localSheetId="10">'[46]Calcs - Budget'!$C$401:$T$401</definedName>
    <definedName name="key_acid_prc_bud_ytd" localSheetId="11">'[46]Calcs - Budget'!$C$401:$T$401</definedName>
    <definedName name="key_acid_prc_bud_ytd" localSheetId="8">'[46]Calcs - Budget'!$C$401:$T$401</definedName>
    <definedName name="key_acid_prc_bud_ytd">#REF!</definedName>
    <definedName name="key_acid_prc_hf" localSheetId="9">'[46]Inputs - Hist &amp; Future'!$C$401:$T$401</definedName>
    <definedName name="key_acid_prc_hf" localSheetId="10">'[46]Inputs - Hist &amp; Future'!$C$401:$T$401</definedName>
    <definedName name="key_acid_prc_hf" localSheetId="11">'[46]Inputs - Hist &amp; Future'!$C$401:$T$401</definedName>
    <definedName name="key_acid_prc_hf" localSheetId="8">'[46]Inputs - Hist &amp; Future'!$C$401:$T$401</definedName>
    <definedName name="key_acid_prc_hf">#REF!</definedName>
    <definedName name="key_fuel_prc_act_ytd" localSheetId="9">'[46]Calcs - Act &amp; F''cast'!$C$399:$T$399</definedName>
    <definedName name="key_fuel_prc_act_ytd" localSheetId="10">'[46]Calcs - Act &amp; F''cast'!$C$399:$T$399</definedName>
    <definedName name="key_fuel_prc_act_ytd" localSheetId="11">'[46]Calcs - Act &amp; F''cast'!$C$399:$T$399</definedName>
    <definedName name="key_fuel_prc_act_ytd" localSheetId="8">'[46]Calcs - Act &amp; F''cast'!$C$399:$T$399</definedName>
    <definedName name="key_fuel_prc_act_ytd">#REF!</definedName>
    <definedName name="key_fuel_prc_bud_ytd" localSheetId="9">'[46]Calcs - Budget'!$C$399:$T$399</definedName>
    <definedName name="key_fuel_prc_bud_ytd" localSheetId="10">'[46]Calcs - Budget'!$C$399:$T$399</definedName>
    <definedName name="key_fuel_prc_bud_ytd" localSheetId="11">'[46]Calcs - Budget'!$C$399:$T$399</definedName>
    <definedName name="key_fuel_prc_bud_ytd" localSheetId="8">'[46]Calcs - Budget'!$C$399:$T$399</definedName>
    <definedName name="key_fuel_prc_bud_ytd">#REF!</definedName>
    <definedName name="key_fuel_prc_hf" localSheetId="9">'[46]Inputs - Hist &amp; Future'!$C$399:$T$399</definedName>
    <definedName name="key_fuel_prc_hf" localSheetId="10">'[46]Inputs - Hist &amp; Future'!$C$399:$T$399</definedName>
    <definedName name="key_fuel_prc_hf" localSheetId="11">'[46]Inputs - Hist &amp; Future'!$C$399:$T$399</definedName>
    <definedName name="key_fuel_prc_hf" localSheetId="8">'[46]Inputs - Hist &amp; Future'!$C$399:$T$399</definedName>
    <definedName name="key_fuel_prc_hf">#REF!</definedName>
    <definedName name="key_fuel_use_act_ytd" localSheetId="9">'[46]Calcs - Act &amp; F''cast'!$C$403:$T$403</definedName>
    <definedName name="key_fuel_use_act_ytd" localSheetId="10">'[46]Calcs - Act &amp; F''cast'!$C$403:$T$403</definedName>
    <definedName name="key_fuel_use_act_ytd" localSheetId="11">'[46]Calcs - Act &amp; F''cast'!$C$403:$T$403</definedName>
    <definedName name="key_fuel_use_act_ytd" localSheetId="8">'[46]Calcs - Act &amp; F''cast'!$C$403:$T$403</definedName>
    <definedName name="key_fuel_use_act_ytd">#REF!</definedName>
    <definedName name="key_fuel_use_bud_ytd" localSheetId="9">'[46]Calcs - Budget'!$C$403:$T$403</definedName>
    <definedName name="key_fuel_use_bud_ytd" localSheetId="10">'[46]Calcs - Budget'!$C$403:$T$403</definedName>
    <definedName name="key_fuel_use_bud_ytd" localSheetId="11">'[46]Calcs - Budget'!$C$403:$T$403</definedName>
    <definedName name="key_fuel_use_bud_ytd" localSheetId="8">'[46]Calcs - Budget'!$C$403:$T$403</definedName>
    <definedName name="key_fuel_use_bud_ytd">#REF!</definedName>
    <definedName name="key_fuel_use_hf" localSheetId="9">'[46]Inputs - Hist &amp; Future'!$C$403:$T$403</definedName>
    <definedName name="key_fuel_use_hf" localSheetId="10">'[46]Inputs - Hist &amp; Future'!$C$403:$T$403</definedName>
    <definedName name="key_fuel_use_hf" localSheetId="11">'[46]Inputs - Hist &amp; Future'!$C$403:$T$403</definedName>
    <definedName name="key_fuel_use_hf" localSheetId="8">'[46]Inputs - Hist &amp; Future'!$C$403:$T$403</definedName>
    <definedName name="key_fuel_use_hf">#REF!</definedName>
    <definedName name="key_fx_rate_act_ytd" localSheetId="9">'[46]Calcs - Act &amp; F''cast'!$C$397:$T$397</definedName>
    <definedName name="key_fx_rate_act_ytd" localSheetId="10">'[46]Calcs - Act &amp; F''cast'!$C$397:$T$397</definedName>
    <definedName name="key_fx_rate_act_ytd" localSheetId="11">'[46]Calcs - Act &amp; F''cast'!$C$397:$T$397</definedName>
    <definedName name="key_fx_rate_act_ytd" localSheetId="8">'[46]Calcs - Act &amp; F''cast'!$C$397:$T$397</definedName>
    <definedName name="key_fx_rate_act_ytd">#REF!</definedName>
    <definedName name="key_fx_rate_bud_ytd" localSheetId="9">'[46]Calcs - Budget'!$C$397:$T$397</definedName>
    <definedName name="key_fx_rate_bud_ytd" localSheetId="10">'[46]Calcs - Budget'!$C$397:$T$397</definedName>
    <definedName name="key_fx_rate_bud_ytd" localSheetId="11">'[46]Calcs - Budget'!$C$397:$T$397</definedName>
    <definedName name="key_fx_rate_bud_ytd" localSheetId="8">'[46]Calcs - Budget'!$C$397:$T$397</definedName>
    <definedName name="key_fx_rate_bud_ytd">#REF!</definedName>
    <definedName name="key_fx_rate_hf" localSheetId="9">'[46]Inputs - Hist &amp; Future'!$C$397:$T$397</definedName>
    <definedName name="key_fx_rate_hf" localSheetId="10">'[46]Inputs - Hist &amp; Future'!$C$397:$T$397</definedName>
    <definedName name="key_fx_rate_hf" localSheetId="11">'[46]Inputs - Hist &amp; Future'!$C$397:$T$397</definedName>
    <definedName name="key_fx_rate_hf" localSheetId="8">'[46]Inputs - Hist &amp; Future'!$C$397:$T$397</definedName>
    <definedName name="key_fx_rate_hf">#REF!</definedName>
    <definedName name="key_prod_bono_act_ytd" localSheetId="9">'[46]Calcs - Act &amp; F''cast'!$C$398:$T$398</definedName>
    <definedName name="key_prod_bono_act_ytd" localSheetId="10">'[46]Calcs - Act &amp; F''cast'!$C$398:$T$398</definedName>
    <definedName name="key_prod_bono_act_ytd" localSheetId="11">'[46]Calcs - Act &amp; F''cast'!$C$398:$T$398</definedName>
    <definedName name="key_prod_bono_act_ytd" localSheetId="8">'[46]Calcs - Act &amp; F''cast'!$C$398:$T$398</definedName>
    <definedName name="key_prod_bono_act_ytd">#REF!</definedName>
    <definedName name="key_prod_bono_bud_ytd" localSheetId="9">'[46]Calcs - Budget'!$C$398:$T$398</definedName>
    <definedName name="key_prod_bono_bud_ytd" localSheetId="10">'[46]Calcs - Budget'!$C$398:$T$398</definedName>
    <definedName name="key_prod_bono_bud_ytd" localSheetId="11">'[46]Calcs - Budget'!$C$398:$T$398</definedName>
    <definedName name="key_prod_bono_bud_ytd" localSheetId="8">'[46]Calcs - Budget'!$C$398:$T$398</definedName>
    <definedName name="key_prod_bono_bud_ytd">#REF!</definedName>
    <definedName name="key_prod_bono_hf" localSheetId="9">'[46]Inputs - Hist &amp; Future'!$C$398:$T$398</definedName>
    <definedName name="key_prod_bono_hf" localSheetId="10">'[46]Inputs - Hist &amp; Future'!$C$398:$T$398</definedName>
    <definedName name="key_prod_bono_hf" localSheetId="11">'[46]Inputs - Hist &amp; Future'!$C$398:$T$398</definedName>
    <definedName name="key_prod_bono_hf" localSheetId="8">'[46]Inputs - Hist &amp; Future'!$C$398:$T$398</definedName>
    <definedName name="key_prod_bono_hf">#REF!</definedName>
    <definedName name="key_pwr_prc_act_ytd" localSheetId="9">'[46]Calcs - Act &amp; F''cast'!$C$400:$T$400</definedName>
    <definedName name="key_pwr_prc_act_ytd" localSheetId="10">'[46]Calcs - Act &amp; F''cast'!$C$400:$T$400</definedName>
    <definedName name="key_pwr_prc_act_ytd" localSheetId="11">'[46]Calcs - Act &amp; F''cast'!$C$400:$T$400</definedName>
    <definedName name="key_pwr_prc_act_ytd" localSheetId="8">'[46]Calcs - Act &amp; F''cast'!$C$400:$T$400</definedName>
    <definedName name="key_pwr_prc_act_ytd">#REF!</definedName>
    <definedName name="key_pwr_prc_bud_ytd" localSheetId="9">'[46]Calcs - Budget'!$C$400:$T$400</definedName>
    <definedName name="key_pwr_prc_bud_ytd" localSheetId="10">'[46]Calcs - Budget'!$C$400:$T$400</definedName>
    <definedName name="key_pwr_prc_bud_ytd" localSheetId="11">'[46]Calcs - Budget'!$C$400:$T$400</definedName>
    <definedName name="key_pwr_prc_bud_ytd" localSheetId="8">'[46]Calcs - Budget'!$C$400:$T$400</definedName>
    <definedName name="key_pwr_prc_bud_ytd">#REF!</definedName>
    <definedName name="key_pwr_prc_hf" localSheetId="9">'[46]Inputs - Hist &amp; Future'!$C$400:$T$400</definedName>
    <definedName name="key_pwr_prc_hf" localSheetId="10">'[46]Inputs - Hist &amp; Future'!$C$400:$T$400</definedName>
    <definedName name="key_pwr_prc_hf" localSheetId="11">'[46]Inputs - Hist &amp; Future'!$C$400:$T$400</definedName>
    <definedName name="key_pwr_prc_hf" localSheetId="8">'[46]Inputs - Hist &amp; Future'!$C$400:$T$400</definedName>
    <definedName name="key_pwr_prc_hf">#REF!</definedName>
    <definedName name="key_pwr_use_act_ytd" localSheetId="9">'[46]Calcs - Act &amp; F''cast'!$C$404:$T$404</definedName>
    <definedName name="key_pwr_use_act_ytd" localSheetId="10">'[46]Calcs - Act &amp; F''cast'!$C$404:$T$404</definedName>
    <definedName name="key_pwr_use_act_ytd" localSheetId="11">'[46]Calcs - Act &amp; F''cast'!$C$404:$T$404</definedName>
    <definedName name="key_pwr_use_act_ytd" localSheetId="8">'[46]Calcs - Act &amp; F''cast'!$C$404:$T$404</definedName>
    <definedName name="key_pwr_use_act_ytd">#REF!</definedName>
    <definedName name="key_pwr_use_bud_ytd" localSheetId="9">'[46]Calcs - Budget'!$C$404:$T$404</definedName>
    <definedName name="key_pwr_use_bud_ytd" localSheetId="10">'[46]Calcs - Budget'!$C$404:$T$404</definedName>
    <definedName name="key_pwr_use_bud_ytd" localSheetId="11">'[46]Calcs - Budget'!$C$404:$T$404</definedName>
    <definedName name="key_pwr_use_bud_ytd" localSheetId="8">'[46]Calcs - Budget'!$C$404:$T$404</definedName>
    <definedName name="key_pwr_use_bud_ytd">#REF!</definedName>
    <definedName name="key_pwr_use_hf" localSheetId="9">'[46]Inputs - Hist &amp; Future'!$C$404:$T$404</definedName>
    <definedName name="key_pwr_use_hf" localSheetId="10">'[46]Inputs - Hist &amp; Future'!$C$404:$T$404</definedName>
    <definedName name="key_pwr_use_hf" localSheetId="11">'[46]Inputs - Hist &amp; Future'!$C$404:$T$404</definedName>
    <definedName name="key_pwr_use_hf" localSheetId="8">'[46]Inputs - Hist &amp; Future'!$C$404:$T$404</definedName>
    <definedName name="key_pwr_use_hf">#REF!</definedName>
    <definedName name="KG_1" localSheetId="9">[161]IMS!$A$3:$CB$75</definedName>
    <definedName name="KG_1">#REF!</definedName>
    <definedName name="KG_2" localSheetId="9">[161]IMS!$A$77:$CB$151</definedName>
    <definedName name="KG_2">#REF!</definedName>
    <definedName name="KG_3" localSheetId="9">[161]IMS!$A$152:$CB$218</definedName>
    <definedName name="KG_3">#REF!</definedName>
    <definedName name="KG_4" localSheetId="9">[161]IMS!$A$220:$CB$263</definedName>
    <definedName name="KG_4">#REF!</definedName>
    <definedName name="KOSP_1" localSheetId="9">[162]IMS!$A$3:$BF$84</definedName>
    <definedName name="KOSP_1">#REF!</definedName>
    <definedName name="KOSP_2" localSheetId="9">[162]IMS!$A$86:$BF$170</definedName>
    <definedName name="KOSP_2">#REF!</definedName>
    <definedName name="Kunda_Park_N" localSheetId="9">'[64]Branch Budget 2008_09'!$D$281:$O$281</definedName>
    <definedName name="Kunda_Park_N" localSheetId="10">'[64]Branch Budget 2008_09'!$D$281:$O$281</definedName>
    <definedName name="Kunda_Park_N" localSheetId="11">'[64]Branch Budget 2008_09'!$D$281:$O$281</definedName>
    <definedName name="Kunda_Park_N" localSheetId="8">'[64]Branch Budget 2008_09'!$D$281:$O$281</definedName>
    <definedName name="Kunda_Park_N">#REF!</definedName>
    <definedName name="Kytril" localSheetId="9">'[129]Roche Sales (from G.Parry)'!$C$118:$IV$118</definedName>
    <definedName name="Kytril">#REF!</definedName>
    <definedName name="L_T_obligations_under_cap_leases" localSheetId="9">[42]Data_Download!$C$58:$AU$58</definedName>
    <definedName name="L_T_obligations_under_cap_leases" localSheetId="10">[42]Data_Download!$C$58:$AU$58</definedName>
    <definedName name="L_T_obligations_under_cap_leases" localSheetId="11">[42]Data_Download!$C$58:$AU$58</definedName>
    <definedName name="L_T_obligations_under_cap_leases" localSheetId="8">[42]Data_Download!$C$58:$AU$58</definedName>
    <definedName name="L_T_obligations_under_cap_leases">#REF!</definedName>
    <definedName name="lab_var" localSheetId="9">'[46]Misc Calcs'!$B$500:$M$500</definedName>
    <definedName name="lab_var" localSheetId="10">'[46]Misc Calcs'!$B$500:$M$500</definedName>
    <definedName name="lab_var" localSheetId="11">'[46]Misc Calcs'!$B$500:$M$500</definedName>
    <definedName name="lab_var" localSheetId="8">'[46]Misc Calcs'!$B$500:$M$500</definedName>
    <definedName name="lab_var">#REF!</definedName>
    <definedName name="LABCONSOL" localSheetId="9">'[53]Master Control'!$H$39</definedName>
    <definedName name="LABCONSOL" localSheetId="10">'[53]Master Control'!$H$39</definedName>
    <definedName name="LABCONSOL" localSheetId="11">'[53]Master Control'!$H$39</definedName>
    <definedName name="LABCONSOL" localSheetId="8">'[53]Master Control'!$H$39</definedName>
    <definedName name="LABCONSOL">#REF!</definedName>
    <definedName name="LabelBY">#REF!</definedName>
    <definedName name="LabelCY1">#REF!</definedName>
    <definedName name="LabelCY2">#REF!</definedName>
    <definedName name="LabelCY3">#REF!</definedName>
    <definedName name="LabelCY4">#REF!</definedName>
    <definedName name="LabelCY5">#REF!</definedName>
    <definedName name="LabelLTM">#REF!</definedName>
    <definedName name="LABEXEC" localSheetId="9">'[53]Master Control'!$H$38</definedName>
    <definedName name="LABEXEC" localSheetId="10">'[53]Master Control'!$H$38</definedName>
    <definedName name="LABEXEC" localSheetId="11">'[53]Master Control'!$H$38</definedName>
    <definedName name="LABEXEC" localSheetId="8">'[53]Master Control'!$H$38</definedName>
    <definedName name="LABEXEC">#REF!</definedName>
    <definedName name="LABOR_COST____of_Rev" localSheetId="9">[44]PROJECTION!#REF!</definedName>
    <definedName name="LABOR_COST____of_Rev" localSheetId="10">[44]PROJECTION!#REF!</definedName>
    <definedName name="LABOR_COST____of_Rev" localSheetId="11">[44]PROJECTION!#REF!</definedName>
    <definedName name="LABOR_COST____of_Rev" localSheetId="8">[44]PROJECTION!#REF!</definedName>
    <definedName name="LABOR_COST____of_Rev">#REF!</definedName>
    <definedName name="Labor_Cost__in_R" localSheetId="9">[44]PROJECTION!#REF!</definedName>
    <definedName name="Labor_Cost__in_R" localSheetId="10">[44]PROJECTION!#REF!</definedName>
    <definedName name="Labor_Cost__in_R" localSheetId="11">[44]PROJECTION!#REF!</definedName>
    <definedName name="Labor_Cost__in_R" localSheetId="8">[44]PROJECTION!#REF!</definedName>
    <definedName name="Labor_Cost__in_R">#REF!</definedName>
    <definedName name="LAPT" localSheetId="9">[57]LAPT!$B:$E</definedName>
    <definedName name="LAPT" localSheetId="10">[57]LAPT!$B:$E</definedName>
    <definedName name="LAPT" localSheetId="11">[57]LAPT!$B:$E</definedName>
    <definedName name="LAPT" localSheetId="8">[57]LAPT!$B:$E</definedName>
    <definedName name="LAPT">#REF!</definedName>
    <definedName name="LAST" localSheetId="9">[44]PROJECTION!#REF!</definedName>
    <definedName name="LAST" localSheetId="10">[44]PROJECTION!#REF!</definedName>
    <definedName name="LAST" localSheetId="11">[44]PROJECTION!#REF!</definedName>
    <definedName name="LAST" localSheetId="8">[44]PROJECTION!#REF!</definedName>
    <definedName name="LAST">#REF!</definedName>
    <definedName name="LAST_DISC_CASH_FLOW" localSheetId="9">[44]PROJECTION!#REF!</definedName>
    <definedName name="LAST_DISC_CASH_FLOW" localSheetId="10">[44]PROJECTION!#REF!</definedName>
    <definedName name="LAST_DISC_CASH_FLOW" localSheetId="11">[44]PROJECTION!#REF!</definedName>
    <definedName name="LAST_DISC_CASH_FLOW" localSheetId="8">[44]PROJECTION!#REF!</definedName>
    <definedName name="LAST_DISC_CASH_FLOW">#REF!</definedName>
    <definedName name="LAST_DIVIDEND" localSheetId="9">[44]PROJECTION!#REF!</definedName>
    <definedName name="LAST_DIVIDEND" localSheetId="10">[44]PROJECTION!#REF!</definedName>
    <definedName name="LAST_DIVIDEND" localSheetId="11">[44]PROJECTION!#REF!</definedName>
    <definedName name="LAST_DIVIDEND" localSheetId="8">[44]PROJECTION!#REF!</definedName>
    <definedName name="LAST_DIVIDEND">#REF!</definedName>
    <definedName name="LastDate" localSheetId="9">[65]Sheet1!$Z$9</definedName>
    <definedName name="LastDate">#REF!</definedName>
    <definedName name="lastday" localSheetId="9">[163]Control!$E$12</definedName>
    <definedName name="lastday" localSheetId="10">[163]Control!$E$12</definedName>
    <definedName name="lastday" localSheetId="11">[163]Control!$E$12</definedName>
    <definedName name="lastday" localSheetId="8">[163]Control!$E$12</definedName>
    <definedName name="lastday">#REF!</definedName>
    <definedName name="LastListUpdate">0</definedName>
    <definedName name="LASVC" localSheetId="9">[57]LASVC!$B:$E</definedName>
    <definedName name="LASVC" localSheetId="10">[57]LASVC!$B:$E</definedName>
    <definedName name="LASVC" localSheetId="11">[57]LASVC!$B:$E</definedName>
    <definedName name="LASVC" localSheetId="8">[57]LASVC!$B:$E</definedName>
    <definedName name="LASVC">#REF!</definedName>
    <definedName name="LateDropoutRate" localSheetId="9">'[145]Tecfidera Launch'!$G$97</definedName>
    <definedName name="LateDropoutRate">#REF!</definedName>
    <definedName name="LatestInvestmentsInUnconsolidatedAffiliates" localSheetId="9">[92]COMP!$AP$37</definedName>
    <definedName name="LatestInvestmentsInUnconsolidatedAffiliates">#REF!</definedName>
    <definedName name="Latin_Amercia">#REF!</definedName>
    <definedName name="lau_table" localSheetId="9">#REF!</definedName>
    <definedName name="lau_table" localSheetId="16">#REF!</definedName>
    <definedName name="lau_table" localSheetId="7">#REF!</definedName>
    <definedName name="lau_table" localSheetId="6">#REF!</definedName>
    <definedName name="lau_table">#REF!</definedName>
    <definedName name="LaunchFormulaLookup">#N/A</definedName>
    <definedName name="lawson" localSheetId="9">#REF!</definedName>
    <definedName name="lawson" localSheetId="16">#REF!</definedName>
    <definedName name="lawson" localSheetId="7">#REF!</definedName>
    <definedName name="lawson" localSheetId="6">#REF!</definedName>
    <definedName name="lawson">#REF!</definedName>
    <definedName name="lbo_goal" localSheetId="9">'[43]LBO Summary'!$Y$33</definedName>
    <definedName name="lbo_goal">#REF!</definedName>
    <definedName name="lbo_int" localSheetId="9">'[43]LBO Summary'!$T$16</definedName>
    <definedName name="lbo_int">#REF!</definedName>
    <definedName name="lbo_irr" localSheetId="9">'[43]LBO Summary'!$Y$34</definedName>
    <definedName name="lbo_irr">#REF!</definedName>
    <definedName name="lbo_price" localSheetId="9">'[43]LBO Summary'!$H$19</definedName>
    <definedName name="lbo_price">#REF!</definedName>
    <definedName name="lbo_price_base" localSheetId="9">'[43]LBO Summary'!$W$44</definedName>
    <definedName name="lbo_price_base">#REF!</definedName>
    <definedName name="lbo_val_actual_high" localSheetId="9">'[43]LBO Summary'!$Z$48</definedName>
    <definedName name="lbo_val_actual_high">#REF!</definedName>
    <definedName name="lbo_val_actual_low" localSheetId="9">'[43]LBO Summary'!$Y$48</definedName>
    <definedName name="lbo_val_actual_low">#REF!</definedName>
    <definedName name="lbo_val_high_fb" localSheetId="9">'[43]LBO Summary'!$W$48</definedName>
    <definedName name="lbo_val_high_fb">#REF!</definedName>
    <definedName name="lbo_val_low_fb" localSheetId="9">'[43]LBO Summary'!$W$46</definedName>
    <definedName name="lbo_val_low_fb">#REF!</definedName>
    <definedName name="lbo_valuation_goal_high" localSheetId="9">'[43]LBO Summary'!$Z$47</definedName>
    <definedName name="lbo_valuation_goal_high">#REF!</definedName>
    <definedName name="lbo_valuation_goal_low" localSheetId="9">'[43]LBO Summary'!$Y$47</definedName>
    <definedName name="lbo_valuation_goal_low">#REF!</definedName>
    <definedName name="lbo_valuation_high" localSheetId="9">'[43]LBO Summary'!$W$47</definedName>
    <definedName name="lbo_valuation_high">#REF!</definedName>
    <definedName name="lbo_valuation_low" localSheetId="9">'[43]LBO Summary'!$W$45</definedName>
    <definedName name="lbo_valuation_low">#REF!</definedName>
    <definedName name="leach_csts_hf1" localSheetId="9">'[46]Inputs - Misc Fields'!$B$51</definedName>
    <definedName name="leach_csts_hf1" localSheetId="10">'[46]Inputs - Misc Fields'!$B$51</definedName>
    <definedName name="leach_csts_hf1" localSheetId="11">'[46]Inputs - Misc Fields'!$B$51</definedName>
    <definedName name="leach_csts_hf1" localSheetId="8">'[46]Inputs - Misc Fields'!$B$51</definedName>
    <definedName name="leach_csts_hf1">#REF!</definedName>
    <definedName name="leach_csts_hf2" localSheetId="9">'[46]Inputs - Misc Fields'!$B$52</definedName>
    <definedName name="leach_csts_hf2" localSheetId="10">'[46]Inputs - Misc Fields'!$B$52</definedName>
    <definedName name="leach_csts_hf2" localSheetId="11">'[46]Inputs - Misc Fields'!$B$52</definedName>
    <definedName name="leach_csts_hf2" localSheetId="8">'[46]Inputs - Misc Fields'!$B$52</definedName>
    <definedName name="leach_csts_hf2">#REF!</definedName>
    <definedName name="leach_csts_hf3" localSheetId="9">'[46]Inputs - Misc Fields'!$B$53</definedName>
    <definedName name="leach_csts_hf3" localSheetId="10">'[46]Inputs - Misc Fields'!$B$53</definedName>
    <definedName name="leach_csts_hf3" localSheetId="11">'[46]Inputs - Misc Fields'!$B$53</definedName>
    <definedName name="leach_csts_hf3" localSheetId="8">'[46]Inputs - Misc Fields'!$B$53</definedName>
    <definedName name="leach_csts_hf3">#REF!</definedName>
    <definedName name="leach_nc_hf1" localSheetId="9">'[46]Inputs - Misc Fields'!$C$51</definedName>
    <definedName name="leach_nc_hf1" localSheetId="10">'[46]Inputs - Misc Fields'!$C$51</definedName>
    <definedName name="leach_nc_hf1" localSheetId="11">'[46]Inputs - Misc Fields'!$C$51</definedName>
    <definedName name="leach_nc_hf1" localSheetId="8">'[46]Inputs - Misc Fields'!$C$51</definedName>
    <definedName name="leach_nc_hf1">#REF!</definedName>
    <definedName name="leach_nc_hf2" localSheetId="9">'[46]Inputs - Misc Fields'!$C$52</definedName>
    <definedName name="leach_nc_hf2" localSheetId="10">'[46]Inputs - Misc Fields'!$C$52</definedName>
    <definedName name="leach_nc_hf2" localSheetId="11">'[46]Inputs - Misc Fields'!$C$52</definedName>
    <definedName name="leach_nc_hf2" localSheetId="8">'[46]Inputs - Misc Fields'!$C$52</definedName>
    <definedName name="leach_nc_hf2">#REF!</definedName>
    <definedName name="leach_nc_hf3" localSheetId="9">'[46]Inputs - Misc Fields'!$C$53</definedName>
    <definedName name="leach_nc_hf3" localSheetId="10">'[46]Inputs - Misc Fields'!$C$53</definedName>
    <definedName name="leach_nc_hf3" localSheetId="11">'[46]Inputs - Misc Fields'!$C$53</definedName>
    <definedName name="leach_nc_hf3" localSheetId="8">'[46]Inputs - Misc Fields'!$C$53</definedName>
    <definedName name="leach_nc_hf3">#REF!</definedName>
    <definedName name="Lease_thereafter" localSheetId="9">[42]Data_Download!$C$10:$AX$10</definedName>
    <definedName name="Lease_thereafter" localSheetId="10">[42]Data_Download!$C$10:$AX$10</definedName>
    <definedName name="Lease_thereafter" localSheetId="11">[42]Data_Download!$C$10:$AX$10</definedName>
    <definedName name="Lease_thereafter" localSheetId="8">[42]Data_Download!$C$10:$AX$10</definedName>
    <definedName name="Lease_thereafter">#REF!</definedName>
    <definedName name="Lease_years" localSheetId="9">[42]Data_Download!$B$20:$B$61</definedName>
    <definedName name="Lease_years" localSheetId="10">[42]Data_Download!$B$20:$B$61</definedName>
    <definedName name="Lease_years" localSheetId="11">[42]Data_Download!$B$20:$B$61</definedName>
    <definedName name="Lease_years" localSheetId="8">[42]Data_Download!$B$20:$B$61</definedName>
    <definedName name="Lease_years">#REF!</definedName>
    <definedName name="Lease_yr_1" localSheetId="9">[42]Data_Download!$C$5:$AX$5</definedName>
    <definedName name="Lease_yr_1" localSheetId="10">[42]Data_Download!$C$5:$AX$5</definedName>
    <definedName name="Lease_yr_1" localSheetId="11">[42]Data_Download!$C$5:$AX$5</definedName>
    <definedName name="Lease_yr_1" localSheetId="8">[42]Data_Download!$C$5:$AX$5</definedName>
    <definedName name="Lease_yr_1">#REF!</definedName>
    <definedName name="Lease_yr_2" localSheetId="9">[42]Data_Download!$C$6:$AX$6</definedName>
    <definedName name="Lease_yr_2" localSheetId="10">[42]Data_Download!$C$6:$AX$6</definedName>
    <definedName name="Lease_yr_2" localSheetId="11">[42]Data_Download!$C$6:$AX$6</definedName>
    <definedName name="Lease_yr_2" localSheetId="8">[42]Data_Download!$C$6:$AX$6</definedName>
    <definedName name="Lease_yr_2">#REF!</definedName>
    <definedName name="Lease_yr_3" localSheetId="9">[42]Data_Download!$C$7:$AX$7</definedName>
    <definedName name="Lease_yr_3" localSheetId="10">[42]Data_Download!$C$7:$AX$7</definedName>
    <definedName name="Lease_yr_3" localSheetId="11">[42]Data_Download!$C$7:$AX$7</definedName>
    <definedName name="Lease_yr_3" localSheetId="8">[42]Data_Download!$C$7:$AX$7</definedName>
    <definedName name="Lease_yr_3">#REF!</definedName>
    <definedName name="Lease_yr_4" localSheetId="9">[42]Data_Download!$C$8:$AX$8</definedName>
    <definedName name="Lease_yr_4" localSheetId="10">[42]Data_Download!$C$8:$AX$8</definedName>
    <definedName name="Lease_yr_4" localSheetId="11">[42]Data_Download!$C$8:$AX$8</definedName>
    <definedName name="Lease_yr_4" localSheetId="8">[42]Data_Download!$C$8:$AX$8</definedName>
    <definedName name="Lease_yr_4">#REF!</definedName>
    <definedName name="Lease_yr_5" localSheetId="9">[42]Data_Download!$C$9:$AX$9</definedName>
    <definedName name="Lease_yr_5" localSheetId="10">[42]Data_Download!$C$9:$AX$9</definedName>
    <definedName name="Lease_yr_5" localSheetId="11">[42]Data_Download!$C$9:$AX$9</definedName>
    <definedName name="Lease_yr_5" localSheetId="8">[42]Data_Download!$C$9:$AX$9</definedName>
    <definedName name="Lease_yr_5">#REF!</definedName>
    <definedName name="lecust" localSheetId="9">'[141]Sales Assumptions'!$B$30</definedName>
    <definedName name="lecust" localSheetId="10">'[141]Sales Assumptions'!$B$30</definedName>
    <definedName name="lecust" localSheetId="11">'[141]Sales Assumptions'!$B$30</definedName>
    <definedName name="lecust" localSheetId="8">'[141]Sales Assumptions'!$B$30</definedName>
    <definedName name="lecust">#REF!</definedName>
    <definedName name="lecust2" localSheetId="9">'[141]Sales Assumptions'!$B$34</definedName>
    <definedName name="lecust2" localSheetId="10">'[141]Sales Assumptions'!$B$34</definedName>
    <definedName name="lecust2" localSheetId="11">'[141]Sales Assumptions'!$B$34</definedName>
    <definedName name="lecust2" localSheetId="8">'[141]Sales Assumptions'!$B$34</definedName>
    <definedName name="lecust2">#REF!</definedName>
    <definedName name="lecust3" localSheetId="9">'[141]Sales Assumptions'!$B$38</definedName>
    <definedName name="lecust3" localSheetId="10">'[141]Sales Assumptions'!$B$38</definedName>
    <definedName name="lecust3" localSheetId="11">'[141]Sales Assumptions'!$B$38</definedName>
    <definedName name="lecust3" localSheetId="8">'[141]Sales Assumptions'!$B$38</definedName>
    <definedName name="lecust3">#REF!</definedName>
    <definedName name="lecust4" localSheetId="9">'[141]Sales Assumptions'!$F$30</definedName>
    <definedName name="lecust4" localSheetId="10">'[141]Sales Assumptions'!$F$30</definedName>
    <definedName name="lecust4" localSheetId="11">'[141]Sales Assumptions'!$F$30</definedName>
    <definedName name="lecust4" localSheetId="8">'[141]Sales Assumptions'!$F$30</definedName>
    <definedName name="lecust4">#REF!</definedName>
    <definedName name="lecust5" localSheetId="9">'[141]Sales Assumptions'!$F$34</definedName>
    <definedName name="lecust5" localSheetId="10">'[141]Sales Assumptions'!$F$34</definedName>
    <definedName name="lecust5" localSheetId="11">'[141]Sales Assumptions'!$F$34</definedName>
    <definedName name="lecust5" localSheetId="8">'[141]Sales Assumptions'!$F$34</definedName>
    <definedName name="lecust5">#REF!</definedName>
    <definedName name="lecust6" localSheetId="9">'[141]Sales Assumptions'!$F$38</definedName>
    <definedName name="lecust6" localSheetId="10">'[141]Sales Assumptions'!$F$38</definedName>
    <definedName name="lecust6" localSheetId="11">'[141]Sales Assumptions'!$F$38</definedName>
    <definedName name="lecust6" localSheetId="8">'[141]Sales Assumptions'!$F$38</definedName>
    <definedName name="lecust6">#REF!</definedName>
    <definedName name="Legend1" localSheetId="9">'[46]Misc Calcs'!$B$14</definedName>
    <definedName name="Legend1" localSheetId="10">'[46]Misc Calcs'!$B$14</definedName>
    <definedName name="Legend1" localSheetId="11">'[46]Misc Calcs'!$B$14</definedName>
    <definedName name="Legend1" localSheetId="8">'[46]Misc Calcs'!$B$14</definedName>
    <definedName name="Legend1">#REF!</definedName>
    <definedName name="Legend2" localSheetId="9">'[46]Misc Calcs'!$B$15</definedName>
    <definedName name="Legend2" localSheetId="10">'[46]Misc Calcs'!$B$15</definedName>
    <definedName name="Legend2" localSheetId="11">'[46]Misc Calcs'!$B$15</definedName>
    <definedName name="Legend2" localSheetId="8">'[46]Misc Calcs'!$B$15</definedName>
    <definedName name="Legend2">#REF!</definedName>
    <definedName name="Legend3" localSheetId="9">'[46]Misc Calcs'!$B$16</definedName>
    <definedName name="Legend3" localSheetId="10">'[46]Misc Calcs'!$B$16</definedName>
    <definedName name="Legend3" localSheetId="11">'[46]Misc Calcs'!$B$16</definedName>
    <definedName name="Legend3" localSheetId="8">'[46]Misc Calcs'!$B$16</definedName>
    <definedName name="Legend3">#REF!</definedName>
    <definedName name="lessbbiebitda00">#REF!</definedName>
    <definedName name="lessbbiebitda01">#REF!</definedName>
    <definedName name="lessbbiebitda02">#REF!</definedName>
    <definedName name="lessinfebitda00">#REF!</definedName>
    <definedName name="lessinfebitda01">#REF!</definedName>
    <definedName name="lessinfebitda02">#REF!</definedName>
    <definedName name="LeukoSite_ILEX_Oncology_Joint_Venture">#REF!</definedName>
    <definedName name="lev_fcf_rate">#REF!</definedName>
    <definedName name="levels" localSheetId="9">[164]levels_reqs!$B$1:$F$65536</definedName>
    <definedName name="levels" localSheetId="10">[164]levels_reqs!$B$1:$F$65536</definedName>
    <definedName name="levels" localSheetId="11">[164]levels_reqs!$B$1:$F$65536</definedName>
    <definedName name="levels" localSheetId="8">[164]levels_reqs!$B$1:$F$65536</definedName>
    <definedName name="levels">#REF!</definedName>
    <definedName name="LFTF70_00LN_EXP_WO95W01_05">#REF!</definedName>
    <definedName name="LFTF70_00LN95">#REF!</definedName>
    <definedName name="LFTM70_00LN_EXP_WO95W01_05">#REF!</definedName>
    <definedName name="LFTM70_00LN95">#REF!</definedName>
    <definedName name="Liabilities_Total" localSheetId="9">[92]COMP!$J$59</definedName>
    <definedName name="Liabilities_Total">#REF!</definedName>
    <definedName name="Licensing" hidden="1">#REF!</definedName>
    <definedName name="LIFO_Reserve" localSheetId="9">[42]Data_Download!$C$9:$AE$9</definedName>
    <definedName name="LIFO_Reserve" localSheetId="10">[42]Data_Download!$C$9:$AE$9</definedName>
    <definedName name="LIFO_Reserve" localSheetId="11">[42]Data_Download!$C$9:$AE$9</definedName>
    <definedName name="LIFO_Reserve" localSheetId="8">[42]Data_Download!$C$9:$AE$9</definedName>
    <definedName name="LIFO_Reserve">#REF!</definedName>
    <definedName name="limcount" hidden="1">1</definedName>
    <definedName name="linkrev" localSheetId="9">#REF!</definedName>
    <definedName name="linkrev">#REF!</definedName>
    <definedName name="linkrev2" localSheetId="9">#REF!</definedName>
    <definedName name="linkrev2" localSheetId="7">#REF!</definedName>
    <definedName name="linkrev2" localSheetId="6">#REF!</definedName>
    <definedName name="linkrev2">#REF!</definedName>
    <definedName name="linkrev3" localSheetId="9">'[141]Sales Assumptions'!#REF!</definedName>
    <definedName name="linkrev3" localSheetId="10">'[141]Sales Assumptions'!#REF!</definedName>
    <definedName name="linkrev3" localSheetId="7">#REF!</definedName>
    <definedName name="linkrev3" localSheetId="6">#REF!</definedName>
    <definedName name="linkrev3" localSheetId="11">'[141]Sales Assumptions'!#REF!</definedName>
    <definedName name="linkrev3" localSheetId="8">'[141]Sales Assumptions'!#REF!</definedName>
    <definedName name="linkrev3">#REF!</definedName>
    <definedName name="linkrev4" localSheetId="9">'[141]Sales Assumptions'!#REF!</definedName>
    <definedName name="linkrev4" localSheetId="10">'[141]Sales Assumptions'!#REF!</definedName>
    <definedName name="linkrev4" localSheetId="7">#REF!</definedName>
    <definedName name="linkrev4" localSheetId="6">#REF!</definedName>
    <definedName name="linkrev4" localSheetId="11">'[141]Sales Assumptions'!#REF!</definedName>
    <definedName name="linkrev4" localSheetId="8">'[141]Sales Assumptions'!#REF!</definedName>
    <definedName name="linkrev4">#REF!</definedName>
    <definedName name="LIPITOR">'[165]Hormone replacement'!$B$5</definedName>
    <definedName name="liquidity_box1">#REF!</definedName>
    <definedName name="liquidity_box2">#REF!</definedName>
    <definedName name="liquidity_box3">#REF!</definedName>
    <definedName name="LIQUIDITY_STICK0">#REF!</definedName>
    <definedName name="LIQUIDITY_TICK0">#REF!</definedName>
    <definedName name="liquiditytop">#REF!</definedName>
    <definedName name="list" localSheetId="9">'[115]Look up study list'!$A$5:$M$307</definedName>
    <definedName name="list" localSheetId="10">'[115]Look up study list'!$A$5:$M$307</definedName>
    <definedName name="list" localSheetId="11">'[115]Look up study list'!$A$5:$M$307</definedName>
    <definedName name="list" localSheetId="8">'[115]Look up study list'!$A$5:$M$307</definedName>
    <definedName name="list">#REF!</definedName>
    <definedName name="lllll" localSheetId="9" hidden="1">{"Geographic P1",#N/A,FALSE,"Division &amp; Geog"}</definedName>
    <definedName name="lllll" localSheetId="10" hidden="1">{"Geographic P1",#N/A,FALSE,"Division &amp; Geog"}</definedName>
    <definedName name="lllll" localSheetId="7" hidden="1">{"Geographic P1",#N/A,FALSE,"Division &amp; Geog"}</definedName>
    <definedName name="lllll" localSheetId="6" hidden="1">{"Geographic P1",#N/A,FALSE,"Division &amp; Geog"}</definedName>
    <definedName name="lllll" localSheetId="11" hidden="1">{"Geographic P1",#N/A,FALSE,"Division &amp; Geog"}</definedName>
    <definedName name="lllll" localSheetId="8" hidden="1">{"Geographic P1",#N/A,FALSE,"Division &amp; Geog"}</definedName>
    <definedName name="lllll" hidden="1">{"Geographic P1",#N/A,FALSE,"Division &amp; Geog"}</definedName>
    <definedName name="lme_grd_ox_act" localSheetId="9">'[46]Inputs - Act &amp; F''cast'!$C$51:$T$51</definedName>
    <definedName name="lme_grd_ox_act" localSheetId="10">'[46]Inputs - Act &amp; F''cast'!$C$51:$T$51</definedName>
    <definedName name="lme_grd_ox_act" localSheetId="11">'[46]Inputs - Act &amp; F''cast'!$C$51:$T$51</definedName>
    <definedName name="lme_grd_ox_act" localSheetId="8">'[46]Inputs - Act &amp; F''cast'!$C$51:$T$51</definedName>
    <definedName name="lme_grd_ox_act">#REF!</definedName>
    <definedName name="lme_grd_ox_act_ytd" localSheetId="9">'[46]Inputs - Act &amp; F''cast'!$C$467:$T$467</definedName>
    <definedName name="lme_grd_ox_act_ytd" localSheetId="10">'[46]Inputs - Act &amp; F''cast'!$C$467:$T$467</definedName>
    <definedName name="lme_grd_ox_act_ytd" localSheetId="11">'[46]Inputs - Act &amp; F''cast'!$C$467:$T$467</definedName>
    <definedName name="lme_grd_ox_act_ytd" localSheetId="8">'[46]Inputs - Act &amp; F''cast'!$C$467:$T$467</definedName>
    <definedName name="lme_grd_ox_act_ytd">#REF!</definedName>
    <definedName name="lme_grd_ox_bud" localSheetId="9">'[46]Inputs - Budget'!$C$51:$T$51</definedName>
    <definedName name="lme_grd_ox_bud" localSheetId="10">'[46]Inputs - Budget'!$C$51:$T$51</definedName>
    <definedName name="lme_grd_ox_bud" localSheetId="11">'[46]Inputs - Budget'!$C$51:$T$51</definedName>
    <definedName name="lme_grd_ox_bud" localSheetId="8">'[46]Inputs - Budget'!$C$51:$T$51</definedName>
    <definedName name="lme_grd_ox_bud">#REF!</definedName>
    <definedName name="lme_grd_ox_bud_ytd" localSheetId="9">'[46]Inputs - Budget'!$C$467:$T$467</definedName>
    <definedName name="lme_grd_ox_bud_ytd" localSheetId="10">'[46]Inputs - Budget'!$C$467:$T$467</definedName>
    <definedName name="lme_grd_ox_bud_ytd" localSheetId="11">'[46]Inputs - Budget'!$C$467:$T$467</definedName>
    <definedName name="lme_grd_ox_bud_ytd" localSheetId="8">'[46]Inputs - Budget'!$C$467:$T$467</definedName>
    <definedName name="lme_grd_ox_bud_ytd">#REF!</definedName>
    <definedName name="lme_grd_ox_hf" localSheetId="9">'[46]Inputs - Hist &amp; Future'!$C$51:$T$51</definedName>
    <definedName name="lme_grd_ox_hf" localSheetId="10">'[46]Inputs - Hist &amp; Future'!$C$51:$T$51</definedName>
    <definedName name="lme_grd_ox_hf" localSheetId="11">'[46]Inputs - Hist &amp; Future'!$C$51:$T$51</definedName>
    <definedName name="lme_grd_ox_hf" localSheetId="8">'[46]Inputs - Hist &amp; Future'!$C$51:$T$51</definedName>
    <definedName name="lme_grd_ox_hf">#REF!</definedName>
    <definedName name="Loan_Loss_Provision_fore" localSheetId="9">[42]Data_Download!#REF!</definedName>
    <definedName name="Loan_Loss_Provision_fore" localSheetId="10">[42]Data_Download!#REF!</definedName>
    <definedName name="Loan_Loss_Provision_fore" localSheetId="11">[42]Data_Download!#REF!</definedName>
    <definedName name="Loan_Loss_Provision_fore" localSheetId="8">[42]Data_Download!#REF!</definedName>
    <definedName name="Loan_Loss_Provision_fore">#REF!</definedName>
    <definedName name="locrev" localSheetId="9">#REF!</definedName>
    <definedName name="locrev" localSheetId="16">#REF!</definedName>
    <definedName name="locrev" localSheetId="7">#REF!</definedName>
    <definedName name="locrev" localSheetId="6">#REF!</definedName>
    <definedName name="locrev">#REF!</definedName>
    <definedName name="Long_term_debt" localSheetId="9">'[36]Annual Model'!#REF!</definedName>
    <definedName name="Long_term_debt">#REF!</definedName>
    <definedName name="Lookup">#REF!</definedName>
    <definedName name="LookUpRange">#REF!</definedName>
    <definedName name="LOOKUPTABLE" localSheetId="9">'[53]Master Control'!$K$18:$Q$37</definedName>
    <definedName name="LOOKUPTABLE" localSheetId="10">'[53]Master Control'!$K$18:$Q$37</definedName>
    <definedName name="LOOKUPTABLE" localSheetId="11">'[53]Master Control'!$K$18:$Q$37</definedName>
    <definedName name="LOOKUPTABLE" localSheetId="8">'[53]Master Control'!$K$18:$Q$37</definedName>
    <definedName name="LOOKUPTABLE">#REF!</definedName>
    <definedName name="LowPrice" localSheetId="9">[65]Sheet1!$Z$3</definedName>
    <definedName name="LowPrice">#REF!</definedName>
    <definedName name="LT_ASSET_BASE">#REF!</definedName>
    <definedName name="LT_ASSETS_BASE">#REF!</definedName>
    <definedName name="LT_DEBENTURES_INCREASE" localSheetId="9">[44]PROJECTION!#REF!</definedName>
    <definedName name="LT_DEBENTURES_INCREASE" localSheetId="10">[44]PROJECTION!#REF!</definedName>
    <definedName name="LT_DEBENTURES_INCREASE" localSheetId="11">[44]PROJECTION!#REF!</definedName>
    <definedName name="LT_DEBENTURES_INCREASE" localSheetId="8">[44]PROJECTION!#REF!</definedName>
    <definedName name="LT_DEBENTURES_INCREASE">#REF!</definedName>
    <definedName name="LT_debt" localSheetId="9">[42]Data_Download!$C$57:$AE$57</definedName>
    <definedName name="LT_debt" localSheetId="10">[42]Data_Download!$C$57:$AE$57</definedName>
    <definedName name="LT_debt" localSheetId="11">[42]Data_Download!$C$57:$AE$57</definedName>
    <definedName name="LT_debt" localSheetId="8">[42]Data_Download!$C$57:$AE$57</definedName>
    <definedName name="LT_debt">#REF!</definedName>
    <definedName name="LT_debt_growth_fore" localSheetId="9">[42]Data_Download!$H$160:$K$160</definedName>
    <definedName name="LT_debt_growth_fore" localSheetId="10">[42]Data_Download!$H$160:$K$160</definedName>
    <definedName name="LT_debt_growth_fore" localSheetId="11">[42]Data_Download!$H$160:$K$160</definedName>
    <definedName name="LT_debt_growth_fore" localSheetId="8">[42]Data_Download!$H$160:$K$160</definedName>
    <definedName name="LT_debt_growth_fore">#REF!</definedName>
    <definedName name="LT_INV">#REF!</definedName>
    <definedName name="LT_LIABILITY_BASE">#REF!</definedName>
    <definedName name="LTL">#REF!</definedName>
    <definedName name="LTL_CAP">#REF!</definedName>
    <definedName name="LTL_DEBT">#REF!</definedName>
    <definedName name="LTL_TAX">#REF!</definedName>
    <definedName name="LTM1Growth" localSheetId="9">#REF!</definedName>
    <definedName name="LTM1Growth" localSheetId="16">#REF!</definedName>
    <definedName name="LTM1Growth" localSheetId="7">#REF!</definedName>
    <definedName name="LTM1Growth" localSheetId="6">#REF!</definedName>
    <definedName name="LTM1Growth">#REF!</definedName>
    <definedName name="LTMReduction" localSheetId="9">#REF!</definedName>
    <definedName name="LTMReduction" localSheetId="16">#REF!</definedName>
    <definedName name="LTMReduction" localSheetId="7">#REF!</definedName>
    <definedName name="LTMReduction" localSheetId="6">#REF!</definedName>
    <definedName name="LTMReduction">#REF!</definedName>
    <definedName name="LTMReductionBrazil" localSheetId="9">#REF!</definedName>
    <definedName name="LTMReductionBrazil" localSheetId="16">#REF!</definedName>
    <definedName name="LTMReductionBrazil" localSheetId="7">#REF!</definedName>
    <definedName name="LTMReductionBrazil" localSheetId="6">#REF!</definedName>
    <definedName name="LTMReductionBrazil">#REF!</definedName>
    <definedName name="LTMReductionChina" localSheetId="9">#REF!</definedName>
    <definedName name="LTMReductionChina" localSheetId="7">#REF!</definedName>
    <definedName name="LTMReductionChina" localSheetId="6">#REF!</definedName>
    <definedName name="LTMReductionChina">#REF!</definedName>
    <definedName name="LTMReductionEURoW" localSheetId="9">#REF!</definedName>
    <definedName name="LTMReductionEURoW" localSheetId="7">#REF!</definedName>
    <definedName name="LTMReductionEURoW" localSheetId="6">#REF!</definedName>
    <definedName name="LTMReductionEURoW">#REF!</definedName>
    <definedName name="LTMReductionHK" localSheetId="9">#REF!</definedName>
    <definedName name="LTMReductionHK" localSheetId="7">#REF!</definedName>
    <definedName name="LTMReductionHK" localSheetId="6">#REF!</definedName>
    <definedName name="LTMReductionHK">#REF!</definedName>
    <definedName name="LTMReductionJapan" localSheetId="9">#REF!</definedName>
    <definedName name="LTMReductionJapan" localSheetId="7">#REF!</definedName>
    <definedName name="LTMReductionJapan" localSheetId="6">#REF!</definedName>
    <definedName name="LTMReductionJapan">#REF!</definedName>
    <definedName name="LTMReductionRussia" localSheetId="9">#REF!</definedName>
    <definedName name="LTMReductionRussia" localSheetId="7">#REF!</definedName>
    <definedName name="LTMReductionRussia" localSheetId="6">#REF!</definedName>
    <definedName name="LTMReductionRussia">#REF!</definedName>
    <definedName name="LTMReductionUK" localSheetId="9">#REF!</definedName>
    <definedName name="LTMReductionUK" localSheetId="7">#REF!</definedName>
    <definedName name="LTMReductionUK" localSheetId="6">#REF!</definedName>
    <definedName name="LTMReductionUK">#REF!</definedName>
    <definedName name="LTMReductionUS" localSheetId="9">#REF!</definedName>
    <definedName name="LTMReductionUS" localSheetId="7">#REF!</definedName>
    <definedName name="LTMReductionUS" localSheetId="6">#REF!</definedName>
    <definedName name="LTMReductionUS">#REF!</definedName>
    <definedName name="LUType" localSheetId="9">[166]Lookups!$B$5:$B$65536</definedName>
    <definedName name="LUType" localSheetId="10">[166]Lookups!$B$5:$B$65536</definedName>
    <definedName name="LUType" localSheetId="11">[166]Lookups!$B$5:$B$65536</definedName>
    <definedName name="LUType" localSheetId="8">[166]Lookups!$B$5:$B$65536</definedName>
    <definedName name="LUType">#REF!</definedName>
    <definedName name="lymphoma">#REF!</definedName>
    <definedName name="Lymphoma_Cell">#REF!</definedName>
    <definedName name="M_Admin" localSheetId="9">'[101]BS &amp; CF'!#REF!</definedName>
    <definedName name="M_Admin">#REF!</definedName>
    <definedName name="m_anchor" localSheetId="9">[43]Summary!$G$12</definedName>
    <definedName name="m_anchor">#REF!</definedName>
    <definedName name="M_ASSOC" localSheetId="9">'[101]BS &amp; CF'!#REF!</definedName>
    <definedName name="M_ASSOC">#REF!</definedName>
    <definedName name="M_ASSOC_DISPOSALS" localSheetId="9">'[167]BS &amp; CF'!#REF!</definedName>
    <definedName name="M_ASSOC_DISPOSALS">#REF!</definedName>
    <definedName name="M_ASSOC_INCOME" localSheetId="9">'[167]BS &amp; CF'!#REF!</definedName>
    <definedName name="M_ASSOC_INCOME">#REF!</definedName>
    <definedName name="m_BalCheck1" localSheetId="9">[43]Acquiror!$H$105:$Q$105</definedName>
    <definedName name="m_BalCheck1">#REF!</definedName>
    <definedName name="m_BalCheck2" localSheetId="9">[43]Target!$I$105:$Q$105</definedName>
    <definedName name="m_BalCheck2">#REF!</definedName>
    <definedName name="m_BalCheck3" localSheetId="9">[43]Deal!#REF!</definedName>
    <definedName name="m_BalCheck3">#REF!</definedName>
    <definedName name="M_BS_OTHER_CURR_ASSETS" localSheetId="9">'[101]BS &amp; CF'!#REF!</definedName>
    <definedName name="M_BS_OTHER_CURR_ASSETS">#REF!</definedName>
    <definedName name="m_CaseArea" localSheetId="9">[43]Summary!$G$10:$U$60</definedName>
    <definedName name="m_CaseArea">#REF!</definedName>
    <definedName name="m_CaseData" localSheetId="9">[43]Summary!$G$14:$U$59</definedName>
    <definedName name="m_CaseData">#REF!</definedName>
    <definedName name="m_CaseHeader" localSheetId="9">[43]Summary!$G$12:$U$13</definedName>
    <definedName name="m_CaseHeader">#REF!</definedName>
    <definedName name="m_CaseNames" localSheetId="9">'[43]Model Assumptions'!$H$173:$H$178</definedName>
    <definedName name="m_CaseNames">#REF!</definedName>
    <definedName name="M_COGS" localSheetId="9">'[101]BS &amp; CF'!#REF!</definedName>
    <definedName name="M_COGS">#REF!</definedName>
    <definedName name="m_ColumnPrint1" localSheetId="9">[43]Acquiror!$E$9:$O$9</definedName>
    <definedName name="m_ColumnPrint1">#REF!</definedName>
    <definedName name="m_ColumnPrint2" localSheetId="9">[43]Target!$E$9:$P$9</definedName>
    <definedName name="m_ColumnPrint2">#REF!</definedName>
    <definedName name="m_ColumnPrint3" localSheetId="9">[43]Deal!$E$10:$S$10</definedName>
    <definedName name="m_ColumnPrint3">#REF!</definedName>
    <definedName name="m_Data" localSheetId="9">OFFSET([43]wCodeTable!$C$19,0,0,COUNTA([43]wCodeTable!$C$19:$C$85),7)</definedName>
    <definedName name="m_Data">OFFSET(#REF!,0,0,COUNTA(#REF!),7)</definedName>
    <definedName name="m_DataTable1" localSheetId="9">[43]Sensitivities!$F$102:$O$113</definedName>
    <definedName name="m_DataTable1">#REF!</definedName>
    <definedName name="m_DataTable2" localSheetId="9">[43]Sensitivities!$D$126:$P$137</definedName>
    <definedName name="m_DataTable2">#REF!</definedName>
    <definedName name="m_DataTable3" localSheetId="9">[43]Sensitivities!$D$150:$P$161</definedName>
    <definedName name="m_DataTable3">#REF!</definedName>
    <definedName name="m_Decimal_Dollar" localSheetId="9">[43]wCodeTable!$E$92</definedName>
    <definedName name="m_Decimal_Dollar">#REF!</definedName>
    <definedName name="m_Decimal_Multiple" localSheetId="9">[43]wCodeTable!$E$94</definedName>
    <definedName name="m_Decimal_Multiple">#REF!</definedName>
    <definedName name="m_Decimal_Pct" localSheetId="9">[43]wCodeTable!$E$93</definedName>
    <definedName name="m_Decimal_Pct">#REF!</definedName>
    <definedName name="m_Decimal_Share" localSheetId="9">[43]wCodeTable!$E$95</definedName>
    <definedName name="m_Decimal_Share">#REF!</definedName>
    <definedName name="M_Dil_EPS" localSheetId="9">'[101]BS &amp; CF'!#REF!</definedName>
    <definedName name="M_Dil_EPS">#REF!</definedName>
    <definedName name="M_Dil_EPS_R" localSheetId="9">'[101]BS &amp; CF'!#REF!</definedName>
    <definedName name="M_Dil_EPS_R">#REF!</definedName>
    <definedName name="M_Divestments" localSheetId="9">'[167]BS &amp; CF'!#REF!</definedName>
    <definedName name="M_Divestments">#REF!</definedName>
    <definedName name="M_DPS" localSheetId="9">'[101]BS &amp; CF'!#REF!</definedName>
    <definedName name="M_DPS">#REF!</definedName>
    <definedName name="M_EBIT" localSheetId="9">'[101]BS &amp; CF'!#REF!</definedName>
    <definedName name="M_EBIT">#REF!</definedName>
    <definedName name="M_EBIT_exASSOC" localSheetId="9">'[101]BS &amp; CF'!#REF!</definedName>
    <definedName name="M_EBIT_exASSOC">#REF!</definedName>
    <definedName name="M_EBITDA" localSheetId="9">'[101]BS &amp; CF'!#REF!</definedName>
    <definedName name="M_EBITDA">#REF!</definedName>
    <definedName name="M_EBITDA_exASSOC" localSheetId="9">'[101]BS &amp; CF'!#REF!</definedName>
    <definedName name="M_EBITDA_exASSOC">#REF!</definedName>
    <definedName name="M_EPS" localSheetId="9">'[101]BS &amp; CF'!#REF!</definedName>
    <definedName name="M_EPS">#REF!</definedName>
    <definedName name="M_EPS_dil" localSheetId="9">'[167]BS &amp; CF'!#REF!</definedName>
    <definedName name="M_EPS_dil">#REF!</definedName>
    <definedName name="M_EPS_dil_R" localSheetId="9">'[167]BS &amp; CF'!#REF!</definedName>
    <definedName name="M_EPS_dil_R">#REF!</definedName>
    <definedName name="M_EPS_R" localSheetId="9">'[101]BS &amp; CF'!#REF!</definedName>
    <definedName name="M_EPS_R">#REF!</definedName>
    <definedName name="M_FIN_INC" localSheetId="9">'[101]BS &amp; CF'!#REF!</definedName>
    <definedName name="M_FIN_INC">#REF!</definedName>
    <definedName name="m_Fixed" localSheetId="9">[43]Summary!$B$10:$F$60</definedName>
    <definedName name="m_Fixed">#REF!</definedName>
    <definedName name="M_GW_Amort_E" localSheetId="9">'[101]BS &amp; CF'!#REF!</definedName>
    <definedName name="M_GW_Amort_E">#REF!</definedName>
    <definedName name="M_GW_MIN_INT" localSheetId="9">'[101]BS &amp; CF'!#REF!</definedName>
    <definedName name="M_GW_MIN_INT">#REF!</definedName>
    <definedName name="M_IA_Amort" localSheetId="9">'[101]BS &amp; CF'!#REF!</definedName>
    <definedName name="M_IA_Amort">#REF!</definedName>
    <definedName name="m_Instruction" localSheetId="9">[43]Instructions!$A$1</definedName>
    <definedName name="m_Instruction">#REF!</definedName>
    <definedName name="M_Legal_E" localSheetId="9">'[101]BS &amp; CF'!#REF!</definedName>
    <definedName name="M_Legal_E">#REF!</definedName>
    <definedName name="M_MIN_INT" localSheetId="9">'[101]BS &amp; CF'!#REF!</definedName>
    <definedName name="M_MIN_INT">#REF!</definedName>
    <definedName name="M_MIN_INT_CHUGAI" localSheetId="9">'[101]BS &amp; CF'!#REF!</definedName>
    <definedName name="M_MIN_INT_CHUGAI">#REF!</definedName>
    <definedName name="M_MIN_INT_COPS" localSheetId="9">'[101]BS &amp; CF'!#REF!</definedName>
    <definedName name="M_MIN_INT_COPS">#REF!</definedName>
    <definedName name="M_MIN_INT_DNA" localSheetId="9">'[101]BS &amp; CF'!#REF!</definedName>
    <definedName name="M_MIN_INT_DNA">#REF!</definedName>
    <definedName name="M_MIN_INT_E" localSheetId="9">'[101]BS &amp; CF'!#REF!</definedName>
    <definedName name="M_MIN_INT_E">#REF!</definedName>
    <definedName name="M_MIN_INT_EX_C" localSheetId="9">'[101]BS &amp; CF'!#REF!</definedName>
    <definedName name="M_MIN_INT_EX_C">#REF!</definedName>
    <definedName name="M_MIN_INT_OTHER" localSheetId="9">'[101]BS &amp; CF'!#REF!</definedName>
    <definedName name="M_MIN_INT_OTHER">#REF!</definedName>
    <definedName name="M_Mktng" localSheetId="9">'[101]BS &amp; CF'!#REF!</definedName>
    <definedName name="M_Mktng">#REF!</definedName>
    <definedName name="M_NET_INT" localSheetId="9">'[167]BS &amp; CF'!#REF!</definedName>
    <definedName name="M_NET_INT">#REF!</definedName>
    <definedName name="M_NI" localSheetId="9">'[101]BS &amp; CF'!#REF!</definedName>
    <definedName name="M_NI">#REF!</definedName>
    <definedName name="M_NI_Dil" localSheetId="9">'[101]BS &amp; CF'!#REF!</definedName>
    <definedName name="M_NI_Dil">#REF!</definedName>
    <definedName name="M_NI_Dil_R" localSheetId="9">'[101]BS &amp; CF'!#REF!</definedName>
    <definedName name="M_NI_Dil_R">#REF!</definedName>
    <definedName name="M_NI_R" localSheetId="9">'[101]BS &amp; CF'!#REF!</definedName>
    <definedName name="M_NI_R">#REF!</definedName>
    <definedName name="M_OPER_PROFIT" localSheetId="9">'[101]BS &amp; CF'!#REF!</definedName>
    <definedName name="M_OPER_PROFIT">#REF!</definedName>
    <definedName name="M_OPER_PROFIT_E" localSheetId="9">'[101]BS &amp; CF'!#REF!</definedName>
    <definedName name="M_OPER_PROFIT_E">#REF!</definedName>
    <definedName name="M_OPER_PROFIT_EX_C" localSheetId="9">'[101]BS &amp; CF'!#REF!</definedName>
    <definedName name="M_OPER_PROFIT_EX_C">#REF!</definedName>
    <definedName name="M_OPER_PROFIT_R" localSheetId="9">'[101]BS &amp; CF'!#REF!</definedName>
    <definedName name="M_OPER_PROFIT_R">#REF!</definedName>
    <definedName name="M_Other_Oper_Inc" localSheetId="9">'[101]BS &amp; CF'!#REF!</definedName>
    <definedName name="M_Other_Oper_Inc">#REF!</definedName>
    <definedName name="M_OTHER_OPER_INCOME" localSheetId="9">'[167]BS &amp; CF'!#REF!</definedName>
    <definedName name="M_OTHER_OPER_INCOME">#REF!</definedName>
    <definedName name="M_PAT" localSheetId="9">'[101]BS &amp; CF'!#REF!</definedName>
    <definedName name="M_PAT">#REF!</definedName>
    <definedName name="M_PAT_E" localSheetId="9">'[101]BS &amp; CF'!#REF!</definedName>
    <definedName name="M_PAT_E">#REF!</definedName>
    <definedName name="M_PBT" localSheetId="9">'[101]BS &amp; CF'!#REF!</definedName>
    <definedName name="M_PBT">#REF!</definedName>
    <definedName name="M_PBT_E" localSheetId="9">'[101]BS &amp; CF'!#REF!</definedName>
    <definedName name="M_PBT_E">#REF!</definedName>
    <definedName name="M_PBT_EX_C" localSheetId="9">'[101]BS &amp; CF'!#REF!</definedName>
    <definedName name="M_PBT_EX_C">#REF!</definedName>
    <definedName name="M_PBT_R" localSheetId="9">'[101]BS &amp; CF'!#REF!</definedName>
    <definedName name="M_PBT_R">#REF!</definedName>
    <definedName name="M_PlaceofPath" localSheetId="9" hidden="1">"\\snyceqt0301\vdf$\tmp\blabla"</definedName>
    <definedName name="M_PlaceofPath" hidden="1">"g:\blabla"</definedName>
    <definedName name="M_PREFS" localSheetId="9">'[167]BS &amp; CF'!#REF!</definedName>
    <definedName name="M_PREFS">#REF!</definedName>
    <definedName name="M_RD" localSheetId="9">'[101]BS &amp; CF'!#REF!</definedName>
    <definedName name="M_RD">#REF!</definedName>
    <definedName name="M_Reorg_E" localSheetId="9">'[101]BS &amp; CF'!#REF!</definedName>
    <definedName name="M_Reorg_E">#REF!</definedName>
    <definedName name="M_RESTRUCTURE" localSheetId="9">'[167]BS &amp; CF'!#REF!</definedName>
    <definedName name="M_RESTRUCTURE">#REF!</definedName>
    <definedName name="M_RESTRUCTURE_2" localSheetId="9">'[167]BS &amp; CF'!#REF!</definedName>
    <definedName name="M_RESTRUCTURE_2">#REF!</definedName>
    <definedName name="m_RowPrint1" localSheetId="9">[43]Acquiror!$B$16:$B$293</definedName>
    <definedName name="m_RowPrint1">#REF!</definedName>
    <definedName name="m_RowPrint2" localSheetId="9">[43]Target!$B$16:$B$294</definedName>
    <definedName name="m_RowPrint2">#REF!</definedName>
    <definedName name="m_RowPrint3" localSheetId="9">[43]Deal!$B$17:$B$353</definedName>
    <definedName name="m_RowPrint3">#REF!</definedName>
    <definedName name="m_RowPrint4" localSheetId="9">'[43]Deal Summary'!$B$99:$B$202</definedName>
    <definedName name="m_RowPrint4">#REF!</definedName>
    <definedName name="M_Sales" localSheetId="9">'[101]BS &amp; CF'!#REF!</definedName>
    <definedName name="M_Sales">#REF!</definedName>
    <definedName name="M_Sales_R" localSheetId="9">'[101]BS &amp; CF'!#REF!</definedName>
    <definedName name="M_Sales_R">#REF!</definedName>
    <definedName name="M_SCH_INT_EXP" localSheetId="9">'[167]BS &amp; CF'!#REF!</definedName>
    <definedName name="M_SCH_INT_EXP">#REF!</definedName>
    <definedName name="M_SCH_INT_INC" localSheetId="9">'[167]BS &amp; CF'!#REF!</definedName>
    <definedName name="M_SCH_INT_INC">#REF!</definedName>
    <definedName name="M_SCH_NET_INT" localSheetId="9">'[167]BS &amp; CF'!#REF!</definedName>
    <definedName name="M_SCH_NET_INT">#REF!</definedName>
    <definedName name="M_SGA" localSheetId="9">'[167]BS &amp; CF'!#REF!</definedName>
    <definedName name="M_SGA">#REF!</definedName>
    <definedName name="M_Shares_Ave" localSheetId="9">'[101]BS &amp; CF'!#REF!</definedName>
    <definedName name="M_Shares_Ave">#REF!</definedName>
    <definedName name="M_Shares_Ave_Dil" localSheetId="9">'[101]BS &amp; CF'!#REF!</definedName>
    <definedName name="M_Shares_Ave_Dil">#REF!</definedName>
    <definedName name="M_Shares_YE" localSheetId="9">'[101]BS &amp; CF'!#REF!</definedName>
    <definedName name="M_Shares_YE">#REF!</definedName>
    <definedName name="M_Shares_YE_Dil" localSheetId="9">'[101]BS &amp; CF'!#REF!</definedName>
    <definedName name="M_Shares_YE_Dil">#REF!</definedName>
    <definedName name="m_Table3Ref" localSheetId="9">[43]wCodeTable!$K$104</definedName>
    <definedName name="m_Table3Ref">#REF!</definedName>
    <definedName name="M_TAX" localSheetId="9">'[101]BS &amp; CF'!#REF!</definedName>
    <definedName name="M_TAX">#REF!</definedName>
    <definedName name="M_TAX_EXCEPT" localSheetId="9">'[101]BS &amp; CF'!#REF!</definedName>
    <definedName name="M_TAX_EXCEPT">#REF!</definedName>
    <definedName name="M_TAX_RATE" localSheetId="9">'[101]BS &amp; CF'!#REF!</definedName>
    <definedName name="M_TAX_RATE">#REF!</definedName>
    <definedName name="m_Template" localSheetId="9">[43]Summary!$AB$12:$AD$59</definedName>
    <definedName name="m_Template">#REF!</definedName>
    <definedName name="M_TRADING_PROFIT" localSheetId="9">'[167]BS &amp; CF'!#REF!</definedName>
    <definedName name="M_TRADING_PROFIT">#REF!</definedName>
    <definedName name="Macro1" localSheetId="9">[168]Macro1!$A$1</definedName>
    <definedName name="Macro1" localSheetId="10">[168]Macro1!$A$1</definedName>
    <definedName name="Macro1" localSheetId="11">[168]Macro1!$A$1</definedName>
    <definedName name="Macro1" localSheetId="8">[168]Macro1!$A$1</definedName>
    <definedName name="Macro1">#REF!</definedName>
    <definedName name="Macro2" localSheetId="9">[168]Macro1!$A$8</definedName>
    <definedName name="Macro2" localSheetId="10">[168]Macro1!$A$8</definedName>
    <definedName name="Macro2" localSheetId="11">[168]Macro1!$A$8</definedName>
    <definedName name="Macro2" localSheetId="8">[168]Macro1!$A$8</definedName>
    <definedName name="Macro2">#REF!</definedName>
    <definedName name="Macro3" localSheetId="9">[168]Macro1!$A$15</definedName>
    <definedName name="Macro3" localSheetId="10">[168]Macro1!$A$15</definedName>
    <definedName name="Macro3" localSheetId="11">[168]Macro1!$A$15</definedName>
    <definedName name="Macro3" localSheetId="8">[168]Macro1!$A$15</definedName>
    <definedName name="Macro3">#REF!</definedName>
    <definedName name="Macro4" localSheetId="9">[168]Macro1!$A$22</definedName>
    <definedName name="Macro4" localSheetId="10">[168]Macro1!$A$22</definedName>
    <definedName name="Macro4" localSheetId="11">[168]Macro1!$A$22</definedName>
    <definedName name="Macro4" localSheetId="8">[168]Macro1!$A$22</definedName>
    <definedName name="Macro4">#REF!</definedName>
    <definedName name="Macro5" localSheetId="9">[168]Macro1!$A$29</definedName>
    <definedName name="Macro5" localSheetId="10">[168]Macro1!$A$29</definedName>
    <definedName name="Macro5" localSheetId="11">[168]Macro1!$A$29</definedName>
    <definedName name="Macro5" localSheetId="8">[168]Macro1!$A$29</definedName>
    <definedName name="Macro5">#REF!</definedName>
    <definedName name="Macro6" localSheetId="9">[168]Macro1!$A$36</definedName>
    <definedName name="Macro6" localSheetId="10">[168]Macro1!$A$36</definedName>
    <definedName name="Macro6" localSheetId="11">[168]Macro1!$A$36</definedName>
    <definedName name="Macro6" localSheetId="8">[168]Macro1!$A$36</definedName>
    <definedName name="Macro6">#REF!</definedName>
    <definedName name="Macro7" localSheetId="9">[168]Macro1!$A$43</definedName>
    <definedName name="Macro7" localSheetId="10">[168]Macro1!$A$43</definedName>
    <definedName name="Macro7" localSheetId="11">[168]Macro1!$A$43</definedName>
    <definedName name="Macro7" localSheetId="8">[168]Macro1!$A$43</definedName>
    <definedName name="Macro7">#REF!</definedName>
    <definedName name="main">#REF!</definedName>
    <definedName name="MainDialog.Auto_Open">[99]!MainDialog.Auto_Open</definedName>
    <definedName name="Management">#REF!</definedName>
    <definedName name="Management_Cell">#REF!</definedName>
    <definedName name="managers" localSheetId="9">#REF!</definedName>
    <definedName name="managers" localSheetId="16">#REF!</definedName>
    <definedName name="managers" localSheetId="7">#REF!</definedName>
    <definedName name="managers" localSheetId="6">#REF!</definedName>
    <definedName name="managers">#REF!</definedName>
    <definedName name="mar_rev" localSheetId="9">[68]March!$AD$1:$AP$1429</definedName>
    <definedName name="mar_rev" localSheetId="10">[68]March!$AD$1:$AP$1429</definedName>
    <definedName name="mar_rev" localSheetId="11">[68]March!$AD$1:$AP$1429</definedName>
    <definedName name="mar_rev" localSheetId="8">[68]March!$AD$1:$AP$1429</definedName>
    <definedName name="mar_rev">#REF!</definedName>
    <definedName name="MARGINS_STICK0">#REF!</definedName>
    <definedName name="MARGINS_TICK0">#REF!</definedName>
    <definedName name="marginstop">#REF!</definedName>
    <definedName name="Market_capitalization" localSheetId="9">[42]Data_Download!#REF!</definedName>
    <definedName name="Market_capitalization" localSheetId="10">[42]Data_Download!#REF!</definedName>
    <definedName name="Market_capitalization" localSheetId="11">[42]Data_Download!#REF!</definedName>
    <definedName name="Market_capitalization" localSheetId="8">[42]Data_Download!#REF!</definedName>
    <definedName name="Market_capitalization">#REF!</definedName>
    <definedName name="Market_Implied_CAP" localSheetId="9">[42]Data_Download!$C$90</definedName>
    <definedName name="Market_Implied_CAP" localSheetId="10">[42]Data_Download!$C$90</definedName>
    <definedName name="Market_Implied_CAP" localSheetId="11">[42]Data_Download!$C$90</definedName>
    <definedName name="Market_Implied_CAP" localSheetId="8">[42]Data_Download!$C$90</definedName>
    <definedName name="Market_Implied_CAP">#REF!</definedName>
    <definedName name="Marketed">#REF!</definedName>
    <definedName name="Marketing" localSheetId="9">'[71]AVINZA Rev'!$B$6:$Q$26</definedName>
    <definedName name="Marketing">#REF!</definedName>
    <definedName name="Marketing1CockpitDataSource" localSheetId="9">[105]Marketing1Query!$B$24:$D$32</definedName>
    <definedName name="Marketing1CockpitDataSource" localSheetId="10">[105]Marketing1Query!$B$24:$D$32</definedName>
    <definedName name="Marketing1CockpitDataSource" localSheetId="11">[105]Marketing1Query!$B$24:$D$32</definedName>
    <definedName name="Marketing1CockpitDataSource" localSheetId="8">[105]Marketing1Query!$B$24:$D$32</definedName>
    <definedName name="Marketing1CockpitDataSource">#REF!</definedName>
    <definedName name="Markets" localSheetId="9">[33]Sheet1!$A$8:$M$26</definedName>
    <definedName name="Markets">#REF!</definedName>
    <definedName name="matrices">#REF!</definedName>
    <definedName name="matrix">#REF!</definedName>
    <definedName name="Max_Value">#REF!</definedName>
    <definedName name="MaxCell" localSheetId="9">[65]Sheet1!$X$7</definedName>
    <definedName name="MaxCell">#REF!</definedName>
    <definedName name="MaxRange" localSheetId="9">[65]Sheet1!$AI$2:$AI$5</definedName>
    <definedName name="MaxRange">#REF!</definedName>
    <definedName name="may_rev" localSheetId="9">[68]May!$AE$1:$AP$1322</definedName>
    <definedName name="may_rev" localSheetId="10">[68]May!$AE$1:$AP$1322</definedName>
    <definedName name="may_rev" localSheetId="11">[68]May!$AE$1:$AP$1322</definedName>
    <definedName name="may_rev" localSheetId="8">[68]May!$AE$1:$AP$1322</definedName>
    <definedName name="may_rev">#REF!</definedName>
    <definedName name="May16TL" localSheetId="9">[69]Nov16TL!$B$48</definedName>
    <definedName name="May16TL" localSheetId="10">[69]Nov16TL!$B$48</definedName>
    <definedName name="May16TL" localSheetId="11">[69]Nov16TL!$B$48</definedName>
    <definedName name="May16TL" localSheetId="8">[69]Nov16TL!$B$48</definedName>
    <definedName name="May16TL">#REF!</definedName>
    <definedName name="MAYHRS2" localSheetId="9">[169]Sheet1!$A:$IV</definedName>
    <definedName name="MAYHRS2" localSheetId="10">[169]Sheet1!$A:$IV</definedName>
    <definedName name="MAYHRS2" localSheetId="11">[169]Sheet1!$A:$IV</definedName>
    <definedName name="MAYHRS2" localSheetId="8">[169]Sheet1!$A:$IV</definedName>
    <definedName name="MAYHRS2">#REF!</definedName>
    <definedName name="MC">#N/A</definedName>
    <definedName name="mDataTablePrice" localSheetId="9">[43]Sensitivities!$H$11</definedName>
    <definedName name="mDataTablePrice">#REF!</definedName>
    <definedName name="mDataTableSynergy" localSheetId="9">[43]Sensitivities!$H$10</definedName>
    <definedName name="mDataTableSynergy">#REF!</definedName>
    <definedName name="mDataTableWriteup" localSheetId="9">[43]Sensitivities!$H$17</definedName>
    <definedName name="mDataTableWriteup">#REF!</definedName>
    <definedName name="mDataYears" localSheetId="9">[43]Sensitivities!$H$18</definedName>
    <definedName name="mDataYears">#REF!</definedName>
    <definedName name="MDSL">#REF!</definedName>
    <definedName name="MEDCOM" localSheetId="9">'[53]Master Control'!$H$28</definedName>
    <definedName name="MEDCOM" localSheetId="10">'[53]Master Control'!$H$28</definedName>
    <definedName name="MEDCOM" localSheetId="11">'[53]Master Control'!$H$28</definedName>
    <definedName name="MEDCOM" localSheetId="8">'[53]Master Control'!$H$28</definedName>
    <definedName name="MEDCOM">#REF!</definedName>
    <definedName name="MEDIMIX" localSheetId="9">'[147]Master Control'!$H$29</definedName>
    <definedName name="MEDIMIX" localSheetId="10">'[147]Master Control'!$H$29</definedName>
    <definedName name="MEDIMIX" localSheetId="11">'[147]Master Control'!$H$29</definedName>
    <definedName name="MEDIMIX" localSheetId="8">'[147]Master Control'!$H$29</definedName>
    <definedName name="MEDIMIX">#REF!</definedName>
    <definedName name="Memb_Price" localSheetId="9">#REF!</definedName>
    <definedName name="Memb_Price" localSheetId="16">#REF!</definedName>
    <definedName name="Memb_Price" localSheetId="7">#REF!</definedName>
    <definedName name="Memb_Price" localSheetId="6">#REF!</definedName>
    <definedName name="Memb_Price">#REF!</definedName>
    <definedName name="Memb_Rate1" localSheetId="9">#REF!</definedName>
    <definedName name="Memb_Rate1" localSheetId="16">#REF!</definedName>
    <definedName name="Memb_Rate1" localSheetId="7">#REF!</definedName>
    <definedName name="Memb_Rate1" localSheetId="6">#REF!</definedName>
    <definedName name="Memb_Rate1">#REF!</definedName>
    <definedName name="Memb_Rate2" localSheetId="9">#REF!</definedName>
    <definedName name="Memb_Rate2" localSheetId="16">#REF!</definedName>
    <definedName name="Memb_Rate2" localSheetId="7">#REF!</definedName>
    <definedName name="Memb_Rate2" localSheetId="6">#REF!</definedName>
    <definedName name="Memb_Rate2">#REF!</definedName>
    <definedName name="Memb_Rate3" localSheetId="9">#REF!</definedName>
    <definedName name="Memb_Rate3" localSheetId="7">#REF!</definedName>
    <definedName name="Memb_Rate3" localSheetId="6">#REF!</definedName>
    <definedName name="Memb_Rate3">#REF!</definedName>
    <definedName name="MEMO" localSheetId="9">'[51]Control Sheet'!$C$14</definedName>
    <definedName name="MEMO" localSheetId="10">'[51]Control Sheet'!$C$14</definedName>
    <definedName name="MEMO" localSheetId="11">'[51]Control Sheet'!$C$14</definedName>
    <definedName name="MEMO" localSheetId="8">'[51]Control Sheet'!$C$14</definedName>
    <definedName name="MEMO">#REF!</definedName>
    <definedName name="menu" localSheetId="9">[46]Menu!$A$1</definedName>
    <definedName name="menu" localSheetId="10">[46]Menu!$A$1</definedName>
    <definedName name="menu" localSheetId="11">[46]Menu!$A$1</definedName>
    <definedName name="menu" localSheetId="8">[46]Menu!$A$1</definedName>
    <definedName name="menu">#REF!</definedName>
    <definedName name="Mepral00">[29]Products!#REF!</definedName>
    <definedName name="Mepral01">[29]Products!#REF!</definedName>
    <definedName name="Mepral02">[29]Products!#REF!</definedName>
    <definedName name="Mepral03">[29]Products!#REF!</definedName>
    <definedName name="Mepral04">[29]Products!#REF!</definedName>
    <definedName name="Mepral05">[29]Products!#REF!</definedName>
    <definedName name="Mepral97">[29]Products!#REF!</definedName>
    <definedName name="Mepral98">[29]Products!#REF!</definedName>
    <definedName name="Mepral99">[29]Products!#REF!</definedName>
    <definedName name="MERCK">[1]Sheet1!#REF!</definedName>
    <definedName name="Mexico1">#REF!</definedName>
    <definedName name="Mexico2">#REF!</definedName>
    <definedName name="MGDF98" localSheetId="9">[6]Amgen!#REF!</definedName>
    <definedName name="MGDF98" localSheetId="10">[6]Amgen!#REF!</definedName>
    <definedName name="MGDF98" localSheetId="11">[6]Amgen!#REF!</definedName>
    <definedName name="MGDF98" localSheetId="8">[6]Amgen!#REF!</definedName>
    <definedName name="MGDF98">#REF!</definedName>
    <definedName name="mgmt">#REF!</definedName>
    <definedName name="mil" localSheetId="9">[170]Design!$C$24</definedName>
    <definedName name="mil" localSheetId="10">[170]Design!$C$24</definedName>
    <definedName name="mil" localSheetId="11">[170]Design!$C$24</definedName>
    <definedName name="mil" localSheetId="8">[170]Design!$C$24</definedName>
    <definedName name="mil">#REF!</definedName>
    <definedName name="Milestone">#REF!</definedName>
    <definedName name="Milestone_Cell">#REF!</definedName>
    <definedName name="Milestones">#REF!</definedName>
    <definedName name="mill" localSheetId="9">'[46]Mill &amp; Concentrate'!$B$2</definedName>
    <definedName name="mill" localSheetId="10">'[46]Mill &amp; Concentrate'!$B$2</definedName>
    <definedName name="mill" localSheetId="11">'[46]Mill &amp; Concentrate'!$B$2</definedName>
    <definedName name="mill" localSheetId="8">'[46]Mill &amp; Concentrate'!$B$2</definedName>
    <definedName name="mill">#REF!</definedName>
    <definedName name="mill_avail_act" localSheetId="9">'[46]Inputs - Act &amp; F''cast'!$C$24:$T$24</definedName>
    <definedName name="mill_avail_act" localSheetId="10">'[46]Inputs - Act &amp; F''cast'!$C$24:$T$24</definedName>
    <definedName name="mill_avail_act" localSheetId="11">'[46]Inputs - Act &amp; F''cast'!$C$24:$T$24</definedName>
    <definedName name="mill_avail_act" localSheetId="8">'[46]Inputs - Act &amp; F''cast'!$C$24:$T$24</definedName>
    <definedName name="mill_avail_act">#REF!</definedName>
    <definedName name="mill_avail_act_ytd" localSheetId="9">'[46]Inputs - Act &amp; F''cast'!$C$455:$T$455</definedName>
    <definedName name="mill_avail_act_ytd" localSheetId="10">'[46]Inputs - Act &amp; F''cast'!$C$455:$T$455</definedName>
    <definedName name="mill_avail_act_ytd" localSheetId="11">'[46]Inputs - Act &amp; F''cast'!$C$455:$T$455</definedName>
    <definedName name="mill_avail_act_ytd" localSheetId="8">'[46]Inputs - Act &amp; F''cast'!$C$455:$T$455</definedName>
    <definedName name="mill_avail_act_ytd">#REF!</definedName>
    <definedName name="mill_avail_bud" localSheetId="9">'[46]Inputs - Budget'!$C$24:$T$24</definedName>
    <definedName name="mill_avail_bud" localSheetId="10">'[46]Inputs - Budget'!$C$24:$T$24</definedName>
    <definedName name="mill_avail_bud" localSheetId="11">'[46]Inputs - Budget'!$C$24:$T$24</definedName>
    <definedName name="mill_avail_bud" localSheetId="8">'[46]Inputs - Budget'!$C$24:$T$24</definedName>
    <definedName name="mill_avail_bud">#REF!</definedName>
    <definedName name="mill_avail_bud_ytd" localSheetId="9">'[46]Inputs - Budget'!$C$455:$T$455</definedName>
    <definedName name="mill_avail_bud_ytd" localSheetId="10">'[46]Inputs - Budget'!$C$455:$T$455</definedName>
    <definedName name="mill_avail_bud_ytd" localSheetId="11">'[46]Inputs - Budget'!$C$455:$T$455</definedName>
    <definedName name="mill_avail_bud_ytd" localSheetId="8">'[46]Inputs - Budget'!$C$455:$T$455</definedName>
    <definedName name="mill_avail_bud_ytd">#REF!</definedName>
    <definedName name="mill_avail_hf" localSheetId="9">'[46]Inputs - Hist &amp; Future'!$C$24:$T$24</definedName>
    <definedName name="mill_avail_hf" localSheetId="10">'[46]Inputs - Hist &amp; Future'!$C$24:$T$24</definedName>
    <definedName name="mill_avail_hf" localSheetId="11">'[46]Inputs - Hist &amp; Future'!$C$24:$T$24</definedName>
    <definedName name="mill_avail_hf" localSheetId="8">'[46]Inputs - Hist &amp; Future'!$C$24:$T$24</definedName>
    <definedName name="mill_avail_hf">#REF!</definedName>
    <definedName name="mill_avail_ls_act" localSheetId="9">'[46]Inputs - Act &amp; F''cast'!$C$36:$T$36</definedName>
    <definedName name="mill_avail_ls_act" localSheetId="10">'[46]Inputs - Act &amp; F''cast'!$C$36:$T$36</definedName>
    <definedName name="mill_avail_ls_act" localSheetId="11">'[46]Inputs - Act &amp; F''cast'!$C$36:$T$36</definedName>
    <definedName name="mill_avail_ls_act" localSheetId="8">'[46]Inputs - Act &amp; F''cast'!$C$36:$T$36</definedName>
    <definedName name="mill_avail_ls_act">#REF!</definedName>
    <definedName name="mill_avail_ls_act_ytd" localSheetId="9">'[46]Inputs - Act &amp; F''cast'!$C$462:$T$462</definedName>
    <definedName name="mill_avail_ls_act_ytd" localSheetId="10">'[46]Inputs - Act &amp; F''cast'!$C$462:$T$462</definedName>
    <definedName name="mill_avail_ls_act_ytd" localSheetId="11">'[46]Inputs - Act &amp; F''cast'!$C$462:$T$462</definedName>
    <definedName name="mill_avail_ls_act_ytd" localSheetId="8">'[46]Inputs - Act &amp; F''cast'!$C$462:$T$462</definedName>
    <definedName name="mill_avail_ls_act_ytd">#REF!</definedName>
    <definedName name="mill_avail_ls_bud" localSheetId="9">'[46]Inputs - Budget'!$C$36:$T$36</definedName>
    <definedName name="mill_avail_ls_bud" localSheetId="10">'[46]Inputs - Budget'!$C$36:$T$36</definedName>
    <definedName name="mill_avail_ls_bud" localSheetId="11">'[46]Inputs - Budget'!$C$36:$T$36</definedName>
    <definedName name="mill_avail_ls_bud" localSheetId="8">'[46]Inputs - Budget'!$C$36:$T$36</definedName>
    <definedName name="mill_avail_ls_bud">#REF!</definedName>
    <definedName name="mill_avail_ls_hf" localSheetId="9">'[46]Inputs - Hist &amp; Future'!$C$36:$T$36</definedName>
    <definedName name="mill_avail_ls_hf" localSheetId="10">'[46]Inputs - Hist &amp; Future'!$C$36:$T$36</definedName>
    <definedName name="mill_avail_ls_hf" localSheetId="11">'[46]Inputs - Hist &amp; Future'!$C$36:$T$36</definedName>
    <definedName name="mill_avail_ls_hf" localSheetId="8">'[46]Inputs - Hist &amp; Future'!$C$36:$T$36</definedName>
    <definedName name="mill_avail_ls_hf">#REF!</definedName>
    <definedName name="mill_cont" localSheetId="9">'[46]Mill &amp; Concentrate Cont'!$B$2</definedName>
    <definedName name="mill_cont" localSheetId="10">'[46]Mill &amp; Concentrate Cont'!$B$2</definedName>
    <definedName name="mill_cont" localSheetId="11">'[46]Mill &amp; Concentrate Cont'!$B$2</definedName>
    <definedName name="mill_cont" localSheetId="8">'[46]Mill &amp; Concentrate Cont'!$B$2</definedName>
    <definedName name="mill_cont">#REF!</definedName>
    <definedName name="mill_cont_prt" localSheetId="9">'[46]Mill &amp; Concentrate Cont'!$B$2:$P$48</definedName>
    <definedName name="mill_cont_prt" localSheetId="10">'[46]Mill &amp; Concentrate Cont'!$B$2:$P$48</definedName>
    <definedName name="mill_cont_prt" localSheetId="11">'[46]Mill &amp; Concentrate Cont'!$B$2:$P$48</definedName>
    <definedName name="mill_cont_prt" localSheetId="8">'[46]Mill &amp; Concentrate Cont'!$B$2:$P$48</definedName>
    <definedName name="mill_cont_prt">#REF!</definedName>
    <definedName name="mill_csh_act" localSheetId="9">'[46]Inputs - Act &amp; F''cast'!$C$212:$T$212</definedName>
    <definedName name="mill_csh_act" localSheetId="10">'[46]Inputs - Act &amp; F''cast'!$C$212:$T$212</definedName>
    <definedName name="mill_csh_act" localSheetId="11">'[46]Inputs - Act &amp; F''cast'!$C$212:$T$212</definedName>
    <definedName name="mill_csh_act" localSheetId="8">'[46]Inputs - Act &amp; F''cast'!$C$212:$T$212</definedName>
    <definedName name="mill_csh_act">#REF!</definedName>
    <definedName name="mill_csh_act_ytd" localSheetId="9">'[46]Calcs - Act &amp; F''cast'!$C$212:$T$212</definedName>
    <definedName name="mill_csh_act_ytd" localSheetId="10">'[46]Calcs - Act &amp; F''cast'!$C$212:$T$212</definedName>
    <definedName name="mill_csh_act_ytd" localSheetId="11">'[46]Calcs - Act &amp; F''cast'!$C$212:$T$212</definedName>
    <definedName name="mill_csh_act_ytd" localSheetId="8">'[46]Calcs - Act &amp; F''cast'!$C$212:$T$212</definedName>
    <definedName name="mill_csh_act_ytd">#REF!</definedName>
    <definedName name="mill_csh_bud" localSheetId="9">'[46]Inputs - Budget'!$C$212:$T$212</definedName>
    <definedName name="mill_csh_bud" localSheetId="10">'[46]Inputs - Budget'!$C$212:$T$212</definedName>
    <definedName name="mill_csh_bud" localSheetId="11">'[46]Inputs - Budget'!$C$212:$T$212</definedName>
    <definedName name="mill_csh_bud" localSheetId="8">'[46]Inputs - Budget'!$C$212:$T$212</definedName>
    <definedName name="mill_csh_bud">#REF!</definedName>
    <definedName name="mill_csh_bud_ytd" localSheetId="9">'[46]Calcs - Budget'!$C$212:$T$212</definedName>
    <definedName name="mill_csh_bud_ytd" localSheetId="10">'[46]Calcs - Budget'!$C$212:$T$212</definedName>
    <definedName name="mill_csh_bud_ytd" localSheetId="11">'[46]Calcs - Budget'!$C$212:$T$212</definedName>
    <definedName name="mill_csh_bud_ytd" localSheetId="8">'[46]Calcs - Budget'!$C$212:$T$212</definedName>
    <definedName name="mill_csh_bud_ytd">#REF!</definedName>
    <definedName name="mill_csh_comb_act" localSheetId="9">'[46]Calcs - Act &amp; F''cast'!$C$519:$T$519</definedName>
    <definedName name="mill_csh_comb_act" localSheetId="10">'[46]Calcs - Act &amp; F''cast'!$C$519:$T$519</definedName>
    <definedName name="mill_csh_comb_act" localSheetId="11">'[46]Calcs - Act &amp; F''cast'!$C$519:$T$519</definedName>
    <definedName name="mill_csh_comb_act" localSheetId="8">'[46]Calcs - Act &amp; F''cast'!$C$519:$T$519</definedName>
    <definedName name="mill_csh_comb_act">#REF!</definedName>
    <definedName name="mill_csh_comb_act_ytd" localSheetId="9">'[46]Calcs - Act &amp; F''cast'!$C$644:$T$644</definedName>
    <definedName name="mill_csh_comb_act_ytd" localSheetId="10">'[46]Calcs - Act &amp; F''cast'!$C$644:$T$644</definedName>
    <definedName name="mill_csh_comb_act_ytd" localSheetId="11">'[46]Calcs - Act &amp; F''cast'!$C$644:$T$644</definedName>
    <definedName name="mill_csh_comb_act_ytd" localSheetId="8">'[46]Calcs - Act &amp; F''cast'!$C$644:$T$644</definedName>
    <definedName name="mill_csh_comb_act_ytd">#REF!</definedName>
    <definedName name="mill_csh_comb_bud" localSheetId="9">'[46]Calcs - Budget'!$C$519:$T$519</definedName>
    <definedName name="mill_csh_comb_bud" localSheetId="10">'[46]Calcs - Budget'!$C$519:$T$519</definedName>
    <definedName name="mill_csh_comb_bud" localSheetId="11">'[46]Calcs - Budget'!$C$519:$T$519</definedName>
    <definedName name="mill_csh_comb_bud" localSheetId="8">'[46]Calcs - Budget'!$C$519:$T$519</definedName>
    <definedName name="mill_csh_comb_bud">#REF!</definedName>
    <definedName name="mill_csh_comb_bud_ytd" localSheetId="9">'[46]Calcs - Budget'!$C$644:$T$644</definedName>
    <definedName name="mill_csh_comb_bud_ytd" localSheetId="10">'[46]Calcs - Budget'!$C$644:$T$644</definedName>
    <definedName name="mill_csh_comb_bud_ytd" localSheetId="11">'[46]Calcs - Budget'!$C$644:$T$644</definedName>
    <definedName name="mill_csh_comb_bud_ytd" localSheetId="8">'[46]Calcs - Budget'!$C$644:$T$644</definedName>
    <definedName name="mill_csh_comb_bud_ytd">#REF!</definedName>
    <definedName name="mill_csh_comb_hf" localSheetId="9">'[46]Inputs - Hist &amp; Future'!$C$473:$T$473</definedName>
    <definedName name="mill_csh_comb_hf" localSheetId="10">'[46]Inputs - Hist &amp; Future'!$C$473:$T$473</definedName>
    <definedName name="mill_csh_comb_hf" localSheetId="11">'[46]Inputs - Hist &amp; Future'!$C$473:$T$473</definedName>
    <definedName name="mill_csh_comb_hf" localSheetId="8">'[46]Inputs - Hist &amp; Future'!$C$473:$T$473</definedName>
    <definedName name="mill_csh_comb_hf">#REF!</definedName>
    <definedName name="mill_csh_hf" localSheetId="9">'[46]Inputs - Hist &amp; Future'!$C$212:$T$212</definedName>
    <definedName name="mill_csh_hf" localSheetId="10">'[46]Inputs - Hist &amp; Future'!$C$212:$T$212</definedName>
    <definedName name="mill_csh_hf" localSheetId="11">'[46]Inputs - Hist &amp; Future'!$C$212:$T$212</definedName>
    <definedName name="mill_csh_hf" localSheetId="8">'[46]Inputs - Hist &amp; Future'!$C$212:$T$212</definedName>
    <definedName name="mill_csh_hf">#REF!</definedName>
    <definedName name="mill_csh_ls_act" localSheetId="9">'[46]Inputs - Act &amp; F''cast'!$C$214:$T$214</definedName>
    <definedName name="mill_csh_ls_act" localSheetId="10">'[46]Inputs - Act &amp; F''cast'!$C$214:$T$214</definedName>
    <definedName name="mill_csh_ls_act" localSheetId="11">'[46]Inputs - Act &amp; F''cast'!$C$214:$T$214</definedName>
    <definedName name="mill_csh_ls_act" localSheetId="8">'[46]Inputs - Act &amp; F''cast'!$C$214:$T$214</definedName>
    <definedName name="mill_csh_ls_act">#REF!</definedName>
    <definedName name="mill_csh_ls_act_ytd" localSheetId="9">'[46]Calcs - Act &amp; F''cast'!$C$214:$T$214</definedName>
    <definedName name="mill_csh_ls_act_ytd" localSheetId="10">'[46]Calcs - Act &amp; F''cast'!$C$214:$T$214</definedName>
    <definedName name="mill_csh_ls_act_ytd" localSheetId="11">'[46]Calcs - Act &amp; F''cast'!$C$214:$T$214</definedName>
    <definedName name="mill_csh_ls_act_ytd" localSheetId="8">'[46]Calcs - Act &amp; F''cast'!$C$214:$T$214</definedName>
    <definedName name="mill_csh_ls_act_ytd">#REF!</definedName>
    <definedName name="mill_csh_ls_bud" localSheetId="9">'[46]Inputs - Budget'!$C$214:$T$214</definedName>
    <definedName name="mill_csh_ls_bud" localSheetId="10">'[46]Inputs - Budget'!$C$214:$T$214</definedName>
    <definedName name="mill_csh_ls_bud" localSheetId="11">'[46]Inputs - Budget'!$C$214:$T$214</definedName>
    <definedName name="mill_csh_ls_bud" localSheetId="8">'[46]Inputs - Budget'!$C$214:$T$214</definedName>
    <definedName name="mill_csh_ls_bud">#REF!</definedName>
    <definedName name="mill_csh_ls_bud_ytd" localSheetId="9">'[46]Calcs - Budget'!$C$214:$T$214</definedName>
    <definedName name="mill_csh_ls_bud_ytd" localSheetId="10">'[46]Calcs - Budget'!$C$214:$T$214</definedName>
    <definedName name="mill_csh_ls_bud_ytd" localSheetId="11">'[46]Calcs - Budget'!$C$214:$T$214</definedName>
    <definedName name="mill_csh_ls_bud_ytd" localSheetId="8">'[46]Calcs - Budget'!$C$214:$T$214</definedName>
    <definedName name="mill_csh_ls_bud_ytd">#REF!</definedName>
    <definedName name="mill_csh_ls_hf" localSheetId="9">'[46]Inputs - Hist &amp; Future'!$C$214:$T$214</definedName>
    <definedName name="mill_csh_ls_hf" localSheetId="10">'[46]Inputs - Hist &amp; Future'!$C$214:$T$214</definedName>
    <definedName name="mill_csh_ls_hf" localSheetId="11">'[46]Inputs - Hist &amp; Future'!$C$214:$T$214</definedName>
    <definedName name="mill_csh_ls_hf" localSheetId="8">'[46]Inputs - Hist &amp; Future'!$C$214:$T$214</definedName>
    <definedName name="mill_csh_ls_hf">#REF!</definedName>
    <definedName name="mill_cst_act" localSheetId="9">'[46]Calcs - Act &amp; F''cast'!$C$514:$T$514</definedName>
    <definedName name="mill_cst_act" localSheetId="10">'[46]Calcs - Act &amp; F''cast'!$C$514:$T$514</definedName>
    <definedName name="mill_cst_act" localSheetId="11">'[46]Calcs - Act &amp; F''cast'!$C$514:$T$514</definedName>
    <definedName name="mill_cst_act" localSheetId="8">'[46]Calcs - Act &amp; F''cast'!$C$514:$T$514</definedName>
    <definedName name="mill_cst_act">#REF!</definedName>
    <definedName name="mill_cst_act_ytd" localSheetId="9">'[46]Calcs - Act &amp; F''cast'!$C$639:$T$639</definedName>
    <definedName name="mill_cst_act_ytd" localSheetId="10">'[46]Calcs - Act &amp; F''cast'!$C$639:$T$639</definedName>
    <definedName name="mill_cst_act_ytd" localSheetId="11">'[46]Calcs - Act &amp; F''cast'!$C$639:$T$639</definedName>
    <definedName name="mill_cst_act_ytd" localSheetId="8">'[46]Calcs - Act &amp; F''cast'!$C$639:$T$639</definedName>
    <definedName name="mill_cst_act_ytd">#REF!</definedName>
    <definedName name="mill_cst_bud" localSheetId="9">'[46]Calcs - Budget'!$C$514:$T$514</definedName>
    <definedName name="mill_cst_bud" localSheetId="10">'[46]Calcs - Budget'!$C$514:$T$514</definedName>
    <definedName name="mill_cst_bud" localSheetId="11">'[46]Calcs - Budget'!$C$514:$T$514</definedName>
    <definedName name="mill_cst_bud" localSheetId="8">'[46]Calcs - Budget'!$C$514:$T$514</definedName>
    <definedName name="mill_cst_bud">#REF!</definedName>
    <definedName name="mill_cst_bud_ytd" localSheetId="9">'[46]Calcs - Budget'!$C$639:$T$639</definedName>
    <definedName name="mill_cst_bud_ytd" localSheetId="10">'[46]Calcs - Budget'!$C$639:$T$639</definedName>
    <definedName name="mill_cst_bud_ytd" localSheetId="11">'[46]Calcs - Budget'!$C$639:$T$639</definedName>
    <definedName name="mill_cst_bud_ytd" localSheetId="8">'[46]Calcs - Budget'!$C$639:$T$639</definedName>
    <definedName name="mill_cst_bud_ytd">#REF!</definedName>
    <definedName name="mill_cst_comb_act" localSheetId="9">'[46]Calcs - Act &amp; F''cast'!$C$521:$T$521</definedName>
    <definedName name="mill_cst_comb_act" localSheetId="10">'[46]Calcs - Act &amp; F''cast'!$C$521:$T$521</definedName>
    <definedName name="mill_cst_comb_act" localSheetId="11">'[46]Calcs - Act &amp; F''cast'!$C$521:$T$521</definedName>
    <definedName name="mill_cst_comb_act" localSheetId="8">'[46]Calcs - Act &amp; F''cast'!$C$521:$T$521</definedName>
    <definedName name="mill_cst_comb_act">#REF!</definedName>
    <definedName name="mill_cst_comb_act_ytd" localSheetId="9">'[46]Calcs - Act &amp; F''cast'!$C$646:$T$646</definedName>
    <definedName name="mill_cst_comb_act_ytd" localSheetId="10">'[46]Calcs - Act &amp; F''cast'!$C$646:$T$646</definedName>
    <definedName name="mill_cst_comb_act_ytd" localSheetId="11">'[46]Calcs - Act &amp; F''cast'!$C$646:$T$646</definedName>
    <definedName name="mill_cst_comb_act_ytd" localSheetId="8">'[46]Calcs - Act &amp; F''cast'!$C$646:$T$646</definedName>
    <definedName name="mill_cst_comb_act_ytd">#REF!</definedName>
    <definedName name="mill_cst_comb_bud" localSheetId="9">'[46]Calcs - Budget'!$C$521:$T$521</definedName>
    <definedName name="mill_cst_comb_bud" localSheetId="10">'[46]Calcs - Budget'!$C$521:$T$521</definedName>
    <definedName name="mill_cst_comb_bud" localSheetId="11">'[46]Calcs - Budget'!$C$521:$T$521</definedName>
    <definedName name="mill_cst_comb_bud" localSheetId="8">'[46]Calcs - Budget'!$C$521:$T$521</definedName>
    <definedName name="mill_cst_comb_bud">#REF!</definedName>
    <definedName name="mill_cst_comb_bud_ytd" localSheetId="9">'[46]Calcs - Budget'!$C$646:$T$646</definedName>
    <definedName name="mill_cst_comb_bud_ytd" localSheetId="10">'[46]Calcs - Budget'!$C$646:$T$646</definedName>
    <definedName name="mill_cst_comb_bud_ytd" localSheetId="11">'[46]Calcs - Budget'!$C$646:$T$646</definedName>
    <definedName name="mill_cst_comb_bud_ytd" localSheetId="8">'[46]Calcs - Budget'!$C$646:$T$646</definedName>
    <definedName name="mill_cst_comb_bud_ytd">#REF!</definedName>
    <definedName name="mill_cst_comb_hf" localSheetId="9">'[46]Inputs - Hist &amp; Future'!$C$475:$T$475</definedName>
    <definedName name="mill_cst_comb_hf" localSheetId="10">'[46]Inputs - Hist &amp; Future'!$C$475:$T$475</definedName>
    <definedName name="mill_cst_comb_hf" localSheetId="11">'[46]Inputs - Hist &amp; Future'!$C$475:$T$475</definedName>
    <definedName name="mill_cst_comb_hf" localSheetId="8">'[46]Inputs - Hist &amp; Future'!$C$475:$T$475</definedName>
    <definedName name="mill_cst_comb_hf">#REF!</definedName>
    <definedName name="mill_cst_hf" localSheetId="9">'[46]Inputs - Hist &amp; Future'!$C$468:$T$468</definedName>
    <definedName name="mill_cst_hf" localSheetId="10">'[46]Inputs - Hist &amp; Future'!$C$468:$T$468</definedName>
    <definedName name="mill_cst_hf" localSheetId="11">'[46]Inputs - Hist &amp; Future'!$C$468:$T$468</definedName>
    <definedName name="mill_cst_hf" localSheetId="8">'[46]Inputs - Hist &amp; Future'!$C$468:$T$468</definedName>
    <definedName name="mill_cst_hf">#REF!</definedName>
    <definedName name="mill_cst_ls_act" localSheetId="9">'[46]Calcs - Act &amp; F''cast'!$C$515:$T$515</definedName>
    <definedName name="mill_cst_ls_act" localSheetId="10">'[46]Calcs - Act &amp; F''cast'!$C$515:$T$515</definedName>
    <definedName name="mill_cst_ls_act" localSheetId="11">'[46]Calcs - Act &amp; F''cast'!$C$515:$T$515</definedName>
    <definedName name="mill_cst_ls_act" localSheetId="8">'[46]Calcs - Act &amp; F''cast'!$C$515:$T$515</definedName>
    <definedName name="mill_cst_ls_act">#REF!</definedName>
    <definedName name="mill_cst_ls_act_ytd" localSheetId="9">'[46]Calcs - Act &amp; F''cast'!$C$640:$T$640</definedName>
    <definedName name="mill_cst_ls_act_ytd" localSheetId="10">'[46]Calcs - Act &amp; F''cast'!$C$640:$T$640</definedName>
    <definedName name="mill_cst_ls_act_ytd" localSheetId="11">'[46]Calcs - Act &amp; F''cast'!$C$640:$T$640</definedName>
    <definedName name="mill_cst_ls_act_ytd" localSheetId="8">'[46]Calcs - Act &amp; F''cast'!$C$640:$T$640</definedName>
    <definedName name="mill_cst_ls_act_ytd">#REF!</definedName>
    <definedName name="mill_cst_ls_bud" localSheetId="9">'[46]Calcs - Budget'!$C$515:$T$515</definedName>
    <definedName name="mill_cst_ls_bud" localSheetId="10">'[46]Calcs - Budget'!$C$515:$T$515</definedName>
    <definedName name="mill_cst_ls_bud" localSheetId="11">'[46]Calcs - Budget'!$C$515:$T$515</definedName>
    <definedName name="mill_cst_ls_bud" localSheetId="8">'[46]Calcs - Budget'!$C$515:$T$515</definedName>
    <definedName name="mill_cst_ls_bud">#REF!</definedName>
    <definedName name="mill_cst_ls_bud_ytd" localSheetId="9">'[46]Calcs - Budget'!$C$640:$T$640</definedName>
    <definedName name="mill_cst_ls_bud_ytd" localSheetId="10">'[46]Calcs - Budget'!$C$640:$T$640</definedName>
    <definedName name="mill_cst_ls_bud_ytd" localSheetId="11">'[46]Calcs - Budget'!$C$640:$T$640</definedName>
    <definedName name="mill_cst_ls_bud_ytd" localSheetId="8">'[46]Calcs - Budget'!$C$640:$T$640</definedName>
    <definedName name="mill_cst_ls_bud_ytd">#REF!</definedName>
    <definedName name="mill_cst_ls_hf" localSheetId="9">'[46]Inputs - Hist &amp; Future'!$C$469:$T$469</definedName>
    <definedName name="mill_cst_ls_hf" localSheetId="10">'[46]Inputs - Hist &amp; Future'!$C$469:$T$469</definedName>
    <definedName name="mill_cst_ls_hf" localSheetId="11">'[46]Inputs - Hist &amp; Future'!$C$469:$T$469</definedName>
    <definedName name="mill_cst_ls_hf" localSheetId="8">'[46]Inputs - Hist &amp; Future'!$C$469:$T$469</definedName>
    <definedName name="mill_cst_ls_hf">#REF!</definedName>
    <definedName name="mill_non_csh_act" localSheetId="9">'[46]Inputs - Act &amp; F''cast'!$C$213:$T$213</definedName>
    <definedName name="mill_non_csh_act" localSheetId="10">'[46]Inputs - Act &amp; F''cast'!$C$213:$T$213</definedName>
    <definedName name="mill_non_csh_act" localSheetId="11">'[46]Inputs - Act &amp; F''cast'!$C$213:$T$213</definedName>
    <definedName name="mill_non_csh_act" localSheetId="8">'[46]Inputs - Act &amp; F''cast'!$C$213:$T$213</definedName>
    <definedName name="mill_non_csh_act">#REF!</definedName>
    <definedName name="mill_non_csh_act_ytd" localSheetId="9">'[46]Calcs - Act &amp; F''cast'!$C$213:$T$213</definedName>
    <definedName name="mill_non_csh_act_ytd" localSheetId="10">'[46]Calcs - Act &amp; F''cast'!$C$213:$T$213</definedName>
    <definedName name="mill_non_csh_act_ytd" localSheetId="11">'[46]Calcs - Act &amp; F''cast'!$C$213:$T$213</definedName>
    <definedName name="mill_non_csh_act_ytd" localSheetId="8">'[46]Calcs - Act &amp; F''cast'!$C$213:$T$213</definedName>
    <definedName name="mill_non_csh_act_ytd">#REF!</definedName>
    <definedName name="mill_non_csh_bud" localSheetId="9">'[46]Inputs - Budget'!$C$213:$T$213</definedName>
    <definedName name="mill_non_csh_bud" localSheetId="10">'[46]Inputs - Budget'!$C$213:$T$213</definedName>
    <definedName name="mill_non_csh_bud" localSheetId="11">'[46]Inputs - Budget'!$C$213:$T$213</definedName>
    <definedName name="mill_non_csh_bud" localSheetId="8">'[46]Inputs - Budget'!$C$213:$T$213</definedName>
    <definedName name="mill_non_csh_bud">#REF!</definedName>
    <definedName name="mill_non_csh_bud_ytd" localSheetId="9">'[46]Calcs - Budget'!$C$213:$T$213</definedName>
    <definedName name="mill_non_csh_bud_ytd" localSheetId="10">'[46]Calcs - Budget'!$C$213:$T$213</definedName>
    <definedName name="mill_non_csh_bud_ytd" localSheetId="11">'[46]Calcs - Budget'!$C$213:$T$213</definedName>
    <definedName name="mill_non_csh_bud_ytd" localSheetId="8">'[46]Calcs - Budget'!$C$213:$T$213</definedName>
    <definedName name="mill_non_csh_bud_ytd">#REF!</definedName>
    <definedName name="mill_non_csh_comb_act" localSheetId="9">'[46]Calcs - Act &amp; F''cast'!$C$520:$T$520</definedName>
    <definedName name="mill_non_csh_comb_act" localSheetId="10">'[46]Calcs - Act &amp; F''cast'!$C$520:$T$520</definedName>
    <definedName name="mill_non_csh_comb_act" localSheetId="11">'[46]Calcs - Act &amp; F''cast'!$C$520:$T$520</definedName>
    <definedName name="mill_non_csh_comb_act" localSheetId="8">'[46]Calcs - Act &amp; F''cast'!$C$520:$T$520</definedName>
    <definedName name="mill_non_csh_comb_act">#REF!</definedName>
    <definedName name="mill_non_csh_comb_act_ytd" localSheetId="9">'[46]Calcs - Act &amp; F''cast'!$C$645:$T$645</definedName>
    <definedName name="mill_non_csh_comb_act_ytd" localSheetId="10">'[46]Calcs - Act &amp; F''cast'!$C$645:$T$645</definedName>
    <definedName name="mill_non_csh_comb_act_ytd" localSheetId="11">'[46]Calcs - Act &amp; F''cast'!$C$645:$T$645</definedName>
    <definedName name="mill_non_csh_comb_act_ytd" localSheetId="8">'[46]Calcs - Act &amp; F''cast'!$C$645:$T$645</definedName>
    <definedName name="mill_non_csh_comb_act_ytd">#REF!</definedName>
    <definedName name="mill_non_csh_comb_bud" localSheetId="9">'[46]Calcs - Budget'!$C$520:$T$520</definedName>
    <definedName name="mill_non_csh_comb_bud" localSheetId="10">'[46]Calcs - Budget'!$C$520:$T$520</definedName>
    <definedName name="mill_non_csh_comb_bud" localSheetId="11">'[46]Calcs - Budget'!$C$520:$T$520</definedName>
    <definedName name="mill_non_csh_comb_bud" localSheetId="8">'[46]Calcs - Budget'!$C$520:$T$520</definedName>
    <definedName name="mill_non_csh_comb_bud">#REF!</definedName>
    <definedName name="mill_non_csh_comb_bud_ytd" localSheetId="9">'[46]Calcs - Budget'!$C$645:$T$645</definedName>
    <definedName name="mill_non_csh_comb_bud_ytd" localSheetId="10">'[46]Calcs - Budget'!$C$645:$T$645</definedName>
    <definedName name="mill_non_csh_comb_bud_ytd" localSheetId="11">'[46]Calcs - Budget'!$C$645:$T$645</definedName>
    <definedName name="mill_non_csh_comb_bud_ytd" localSheetId="8">'[46]Calcs - Budget'!$C$645:$T$645</definedName>
    <definedName name="mill_non_csh_comb_bud_ytd">#REF!</definedName>
    <definedName name="mill_non_csh_comb_hf" localSheetId="9">'[46]Inputs - Hist &amp; Future'!$C$474:$T$474</definedName>
    <definedName name="mill_non_csh_comb_hf" localSheetId="10">'[46]Inputs - Hist &amp; Future'!$C$474:$T$474</definedName>
    <definedName name="mill_non_csh_comb_hf" localSheetId="11">'[46]Inputs - Hist &amp; Future'!$C$474:$T$474</definedName>
    <definedName name="mill_non_csh_comb_hf" localSheetId="8">'[46]Inputs - Hist &amp; Future'!$C$474:$T$474</definedName>
    <definedName name="mill_non_csh_comb_hf">#REF!</definedName>
    <definedName name="mill_non_csh_hf" localSheetId="9">'[46]Inputs - Hist &amp; Future'!$C$213:$T$213</definedName>
    <definedName name="mill_non_csh_hf" localSheetId="10">'[46]Inputs - Hist &amp; Future'!$C$213:$T$213</definedName>
    <definedName name="mill_non_csh_hf" localSheetId="11">'[46]Inputs - Hist &amp; Future'!$C$213:$T$213</definedName>
    <definedName name="mill_non_csh_hf" localSheetId="8">'[46]Inputs - Hist &amp; Future'!$C$213:$T$213</definedName>
    <definedName name="mill_non_csh_hf">#REF!</definedName>
    <definedName name="mill_non_csh_ls_act" localSheetId="9">'[46]Inputs - Act &amp; F''cast'!$C$215:$T$215</definedName>
    <definedName name="mill_non_csh_ls_act" localSheetId="10">'[46]Inputs - Act &amp; F''cast'!$C$215:$T$215</definedName>
    <definedName name="mill_non_csh_ls_act" localSheetId="11">'[46]Inputs - Act &amp; F''cast'!$C$215:$T$215</definedName>
    <definedName name="mill_non_csh_ls_act" localSheetId="8">'[46]Inputs - Act &amp; F''cast'!$C$215:$T$215</definedName>
    <definedName name="mill_non_csh_ls_act">#REF!</definedName>
    <definedName name="mill_non_csh_ls_act_ytd" localSheetId="9">'[46]Calcs - Act &amp; F''cast'!$C$215:$T$215</definedName>
    <definedName name="mill_non_csh_ls_act_ytd" localSheetId="10">'[46]Calcs - Act &amp; F''cast'!$C$215:$T$215</definedName>
    <definedName name="mill_non_csh_ls_act_ytd" localSheetId="11">'[46]Calcs - Act &amp; F''cast'!$C$215:$T$215</definedName>
    <definedName name="mill_non_csh_ls_act_ytd" localSheetId="8">'[46]Calcs - Act &amp; F''cast'!$C$215:$T$215</definedName>
    <definedName name="mill_non_csh_ls_act_ytd">#REF!</definedName>
    <definedName name="mill_non_csh_ls_bud" localSheetId="9">'[46]Inputs - Budget'!$C$215:$T$215</definedName>
    <definedName name="mill_non_csh_ls_bud" localSheetId="10">'[46]Inputs - Budget'!$C$215:$T$215</definedName>
    <definedName name="mill_non_csh_ls_bud" localSheetId="11">'[46]Inputs - Budget'!$C$215:$T$215</definedName>
    <definedName name="mill_non_csh_ls_bud" localSheetId="8">'[46]Inputs - Budget'!$C$215:$T$215</definedName>
    <definedName name="mill_non_csh_ls_bud">#REF!</definedName>
    <definedName name="mill_non_csh_ls_bud_ytd" localSheetId="9">'[46]Calcs - Budget'!$C$215:$T$215</definedName>
    <definedName name="mill_non_csh_ls_bud_ytd" localSheetId="10">'[46]Calcs - Budget'!$C$215:$T$215</definedName>
    <definedName name="mill_non_csh_ls_bud_ytd" localSheetId="11">'[46]Calcs - Budget'!$C$215:$T$215</definedName>
    <definedName name="mill_non_csh_ls_bud_ytd" localSheetId="8">'[46]Calcs - Budget'!$C$215:$T$215</definedName>
    <definedName name="mill_non_csh_ls_bud_ytd">#REF!</definedName>
    <definedName name="mill_non_csh_ls_hf" localSheetId="9">'[46]Inputs - Hist &amp; Future'!$C$215:$T$215</definedName>
    <definedName name="mill_non_csh_ls_hf" localSheetId="10">'[46]Inputs - Hist &amp; Future'!$C$215:$T$215</definedName>
    <definedName name="mill_non_csh_ls_hf" localSheetId="11">'[46]Inputs - Hist &amp; Future'!$C$215:$T$215</definedName>
    <definedName name="mill_non_csh_ls_hf" localSheetId="8">'[46]Inputs - Hist &amp; Future'!$C$215:$T$215</definedName>
    <definedName name="mill_non_csh_ls_hf">#REF!</definedName>
    <definedName name="mill_prt" localSheetId="9">'[46]Mill &amp; Concentrate'!$B$2:$P$48</definedName>
    <definedName name="mill_prt" localSheetId="10">'[46]Mill &amp; Concentrate'!$B$2:$P$48</definedName>
    <definedName name="mill_prt" localSheetId="11">'[46]Mill &amp; Concentrate'!$B$2:$P$48</definedName>
    <definedName name="mill_prt" localSheetId="8">'[46]Mill &amp; Concentrate'!$B$2:$P$48</definedName>
    <definedName name="mill_prt">#REF!</definedName>
    <definedName name="mill_ton_comb_act" localSheetId="9">'[46]Calcs - Act &amp; F''cast'!$C$486:$T$486</definedName>
    <definedName name="mill_ton_comb_act" localSheetId="10">'[46]Calcs - Act &amp; F''cast'!$C$486:$T$486</definedName>
    <definedName name="mill_ton_comb_act" localSheetId="11">'[46]Calcs - Act &amp; F''cast'!$C$486:$T$486</definedName>
    <definedName name="mill_ton_comb_act" localSheetId="8">'[46]Calcs - Act &amp; F''cast'!$C$486:$T$486</definedName>
    <definedName name="mill_ton_comb_act">#REF!</definedName>
    <definedName name="mill_ton_comb_act_ytd" localSheetId="9">'[46]Calcs - Act &amp; F''cast'!$C$611:$T$611</definedName>
    <definedName name="mill_ton_comb_act_ytd" localSheetId="10">'[46]Calcs - Act &amp; F''cast'!$C$611:$T$611</definedName>
    <definedName name="mill_ton_comb_act_ytd" localSheetId="11">'[46]Calcs - Act &amp; F''cast'!$C$611:$T$611</definedName>
    <definedName name="mill_ton_comb_act_ytd" localSheetId="8">'[46]Calcs - Act &amp; F''cast'!$C$611:$T$611</definedName>
    <definedName name="mill_ton_comb_act_ytd">#REF!</definedName>
    <definedName name="mill_ton_comb_bud" localSheetId="9">'[46]Calcs - Budget'!$C$486:$T$486</definedName>
    <definedName name="mill_ton_comb_bud" localSheetId="10">'[46]Calcs - Budget'!$C$486:$T$486</definedName>
    <definedName name="mill_ton_comb_bud" localSheetId="11">'[46]Calcs - Budget'!$C$486:$T$486</definedName>
    <definedName name="mill_ton_comb_bud" localSheetId="8">'[46]Calcs - Budget'!$C$486:$T$486</definedName>
    <definedName name="mill_ton_comb_bud">#REF!</definedName>
    <definedName name="mill_ton_comb_bud_ytd" localSheetId="9">'[46]Calcs - Budget'!$C$611:$T$611</definedName>
    <definedName name="mill_ton_comb_bud_ytd" localSheetId="10">'[46]Calcs - Budget'!$C$611:$T$611</definedName>
    <definedName name="mill_ton_comb_bud_ytd" localSheetId="11">'[46]Calcs - Budget'!$C$611:$T$611</definedName>
    <definedName name="mill_ton_comb_bud_ytd" localSheetId="8">'[46]Calcs - Budget'!$C$611:$T$611</definedName>
    <definedName name="mill_ton_comb_bud_ytd">#REF!</definedName>
    <definedName name="mill_ton_comb_hf" localSheetId="9">'[46]Inputs - Hist &amp; Future'!$C$427:$T$427</definedName>
    <definedName name="mill_ton_comb_hf" localSheetId="10">'[46]Inputs - Hist &amp; Future'!$C$427:$T$427</definedName>
    <definedName name="mill_ton_comb_hf" localSheetId="11">'[46]Inputs - Hist &amp; Future'!$C$427:$T$427</definedName>
    <definedName name="mill_ton_comb_hf" localSheetId="8">'[46]Inputs - Hist &amp; Future'!$C$427:$T$427</definedName>
    <definedName name="mill_ton_comb_hf">#REF!</definedName>
    <definedName name="mill_ton_pd_act" localSheetId="9">'[46]Calcs - Act &amp; F''cast'!$C$485:$T$485</definedName>
    <definedName name="mill_ton_pd_act" localSheetId="10">'[46]Calcs - Act &amp; F''cast'!$C$485:$T$485</definedName>
    <definedName name="mill_ton_pd_act" localSheetId="11">'[46]Calcs - Act &amp; F''cast'!$C$485:$T$485</definedName>
    <definedName name="mill_ton_pd_act" localSheetId="8">'[46]Calcs - Act &amp; F''cast'!$C$485:$T$485</definedName>
    <definedName name="mill_ton_pd_act">#REF!</definedName>
    <definedName name="mill_ton_pd_act_qtr" localSheetId="9">'[46]Calcs  - Qtrly - Act &amp; F''cast'!$C$49:$L$49</definedName>
    <definedName name="mill_ton_pd_act_qtr" localSheetId="10">'[46]Calcs  - Qtrly - Act &amp; F''cast'!$C$49:$L$49</definedName>
    <definedName name="mill_ton_pd_act_qtr" localSheetId="11">'[46]Calcs  - Qtrly - Act &amp; F''cast'!$C$49:$L$49</definedName>
    <definedName name="mill_ton_pd_act_qtr" localSheetId="8">'[46]Calcs  - Qtrly - Act &amp; F''cast'!$C$49:$L$49</definedName>
    <definedName name="mill_ton_pd_act_qtr">#REF!</definedName>
    <definedName name="mill_ton_pd_act_ytd" localSheetId="9">'[46]Calcs - Act &amp; F''cast'!$C$610:$T$610</definedName>
    <definedName name="mill_ton_pd_act_ytd" localSheetId="10">'[46]Calcs - Act &amp; F''cast'!$C$610:$T$610</definedName>
    <definedName name="mill_ton_pd_act_ytd" localSheetId="11">'[46]Calcs - Act &amp; F''cast'!$C$610:$T$610</definedName>
    <definedName name="mill_ton_pd_act_ytd" localSheetId="8">'[46]Calcs - Act &amp; F''cast'!$C$610:$T$610</definedName>
    <definedName name="mill_ton_pd_act_ytd">#REF!</definedName>
    <definedName name="mill_ton_pd_bud" localSheetId="9">'[46]Calcs - Budget'!$C$485:$T$485</definedName>
    <definedName name="mill_ton_pd_bud" localSheetId="10">'[46]Calcs - Budget'!$C$485:$T$485</definedName>
    <definedName name="mill_ton_pd_bud" localSheetId="11">'[46]Calcs - Budget'!$C$485:$T$485</definedName>
    <definedName name="mill_ton_pd_bud" localSheetId="8">'[46]Calcs - Budget'!$C$485:$T$485</definedName>
    <definedName name="mill_ton_pd_bud">#REF!</definedName>
    <definedName name="mill_ton_pd_bud_ytd" localSheetId="9">'[46]Calcs - Budget'!$C$610:$T$610</definedName>
    <definedName name="mill_ton_pd_bud_ytd" localSheetId="10">'[46]Calcs - Budget'!$C$610:$T$610</definedName>
    <definedName name="mill_ton_pd_bud_ytd" localSheetId="11">'[46]Calcs - Budget'!$C$610:$T$610</definedName>
    <definedName name="mill_ton_pd_bud_ytd" localSheetId="8">'[46]Calcs - Budget'!$C$610:$T$610</definedName>
    <definedName name="mill_ton_pd_bud_ytd">#REF!</definedName>
    <definedName name="mill_ton_pd_comb_act" localSheetId="9">'[46]Calcs - Act &amp; F''cast'!$C$488:$T$488</definedName>
    <definedName name="mill_ton_pd_comb_act" localSheetId="10">'[46]Calcs - Act &amp; F''cast'!$C$488:$T$488</definedName>
    <definedName name="mill_ton_pd_comb_act" localSheetId="11">'[46]Calcs - Act &amp; F''cast'!$C$488:$T$488</definedName>
    <definedName name="mill_ton_pd_comb_act" localSheetId="8">'[46]Calcs - Act &amp; F''cast'!$C$488:$T$488</definedName>
    <definedName name="mill_ton_pd_comb_act">#REF!</definedName>
    <definedName name="mill_ton_pd_comb_act_ytd" localSheetId="9">'[46]Calcs - Act &amp; F''cast'!$C$613:$T$613</definedName>
    <definedName name="mill_ton_pd_comb_act_ytd" localSheetId="10">'[46]Calcs - Act &amp; F''cast'!$C$613:$T$613</definedName>
    <definedName name="mill_ton_pd_comb_act_ytd" localSheetId="11">'[46]Calcs - Act &amp; F''cast'!$C$613:$T$613</definedName>
    <definedName name="mill_ton_pd_comb_act_ytd" localSheetId="8">'[46]Calcs - Act &amp; F''cast'!$C$613:$T$613</definedName>
    <definedName name="mill_ton_pd_comb_act_ytd">#REF!</definedName>
    <definedName name="mill_ton_pd_comb_bud" localSheetId="9">'[46]Calcs - Budget'!$C$488:$T$488</definedName>
    <definedName name="mill_ton_pd_comb_bud" localSheetId="10">'[46]Calcs - Budget'!$C$488:$T$488</definedName>
    <definedName name="mill_ton_pd_comb_bud" localSheetId="11">'[46]Calcs - Budget'!$C$488:$T$488</definedName>
    <definedName name="mill_ton_pd_comb_bud" localSheetId="8">'[46]Calcs - Budget'!$C$488:$T$488</definedName>
    <definedName name="mill_ton_pd_comb_bud">#REF!</definedName>
    <definedName name="mill_ton_pd_comb_bud_ytd" localSheetId="9">'[46]Calcs - Budget'!$C$613:$T$613</definedName>
    <definedName name="mill_ton_pd_comb_bud_ytd" localSheetId="10">'[46]Calcs - Budget'!$C$613:$T$613</definedName>
    <definedName name="mill_ton_pd_comb_bud_ytd" localSheetId="11">'[46]Calcs - Budget'!$C$613:$T$613</definedName>
    <definedName name="mill_ton_pd_comb_bud_ytd" localSheetId="8">'[46]Calcs - Budget'!$C$613:$T$613</definedName>
    <definedName name="mill_ton_pd_comb_bud_ytd">#REF!</definedName>
    <definedName name="mill_ton_pd_comb_hf" localSheetId="9">'[46]Inputs - Hist &amp; Future'!$C$430:$T$430</definedName>
    <definedName name="mill_ton_pd_comb_hf" localSheetId="10">'[46]Inputs - Hist &amp; Future'!$C$430:$T$430</definedName>
    <definedName name="mill_ton_pd_comb_hf" localSheetId="11">'[46]Inputs - Hist &amp; Future'!$C$430:$T$430</definedName>
    <definedName name="mill_ton_pd_comb_hf" localSheetId="8">'[46]Inputs - Hist &amp; Future'!$C$430:$T$430</definedName>
    <definedName name="mill_ton_pd_comb_hf">#REF!</definedName>
    <definedName name="mill_ton_pd_dec" localSheetId="9">'[46]Calcs - Qtrly Forecasts'!$C$46:$T$46</definedName>
    <definedName name="mill_ton_pd_dec" localSheetId="10">'[46]Calcs - Qtrly Forecasts'!$C$46:$T$46</definedName>
    <definedName name="mill_ton_pd_dec" localSheetId="11">'[46]Calcs - Qtrly Forecasts'!$C$46:$T$46</definedName>
    <definedName name="mill_ton_pd_dec" localSheetId="8">'[46]Calcs - Qtrly Forecasts'!$C$46:$T$46</definedName>
    <definedName name="mill_ton_pd_dec">#REF!</definedName>
    <definedName name="mill_ton_pd_dec_ytd" localSheetId="9">'[46]Calcs - Qtrly Forecasts'!$C$61:$T$61</definedName>
    <definedName name="mill_ton_pd_dec_ytd" localSheetId="10">'[46]Calcs - Qtrly Forecasts'!$C$61:$T$61</definedName>
    <definedName name="mill_ton_pd_dec_ytd" localSheetId="11">'[46]Calcs - Qtrly Forecasts'!$C$61:$T$61</definedName>
    <definedName name="mill_ton_pd_dec_ytd" localSheetId="8">'[46]Calcs - Qtrly Forecasts'!$C$61:$T$61</definedName>
    <definedName name="mill_ton_pd_dec_ytd">#REF!</definedName>
    <definedName name="mill_ton_pd_hf" localSheetId="9">'[46]Inputs - Hist &amp; Future'!$C$425:$T$425</definedName>
    <definedName name="mill_ton_pd_hf" localSheetId="10">'[46]Inputs - Hist &amp; Future'!$C$425:$T$425</definedName>
    <definedName name="mill_ton_pd_hf" localSheetId="11">'[46]Inputs - Hist &amp; Future'!$C$425:$T$425</definedName>
    <definedName name="mill_ton_pd_hf" localSheetId="8">'[46]Inputs - Hist &amp; Future'!$C$425:$T$425</definedName>
    <definedName name="mill_ton_pd_hf">#REF!</definedName>
    <definedName name="mill_ton_pd_ls_act" localSheetId="9">'[46]Calcs - Act &amp; F''cast'!$C$487:$T$487</definedName>
    <definedName name="mill_ton_pd_ls_act" localSheetId="10">'[46]Calcs - Act &amp; F''cast'!$C$487:$T$487</definedName>
    <definedName name="mill_ton_pd_ls_act" localSheetId="11">'[46]Calcs - Act &amp; F''cast'!$C$487:$T$487</definedName>
    <definedName name="mill_ton_pd_ls_act" localSheetId="8">'[46]Calcs - Act &amp; F''cast'!$C$487:$T$487</definedName>
    <definedName name="mill_ton_pd_ls_act">#REF!</definedName>
    <definedName name="mill_ton_pd_ls_act_ytd" localSheetId="9">'[46]Calcs - Act &amp; F''cast'!$C$612:$T$612</definedName>
    <definedName name="mill_ton_pd_ls_act_ytd" localSheetId="10">'[46]Calcs - Act &amp; F''cast'!$C$612:$T$612</definedName>
    <definedName name="mill_ton_pd_ls_act_ytd" localSheetId="11">'[46]Calcs - Act &amp; F''cast'!$C$612:$T$612</definedName>
    <definedName name="mill_ton_pd_ls_act_ytd" localSheetId="8">'[46]Calcs - Act &amp; F''cast'!$C$612:$T$612</definedName>
    <definedName name="mill_ton_pd_ls_act_ytd">#REF!</definedName>
    <definedName name="mill_ton_pd_ls_bud" localSheetId="9">'[46]Calcs - Budget'!$C$487:$T$487</definedName>
    <definedName name="mill_ton_pd_ls_bud" localSheetId="10">'[46]Calcs - Budget'!$C$487:$T$487</definedName>
    <definedName name="mill_ton_pd_ls_bud" localSheetId="11">'[46]Calcs - Budget'!$C$487:$T$487</definedName>
    <definedName name="mill_ton_pd_ls_bud" localSheetId="8">'[46]Calcs - Budget'!$C$487:$T$487</definedName>
    <definedName name="mill_ton_pd_ls_bud">#REF!</definedName>
    <definedName name="mill_ton_pd_ls_bud_ytd" localSheetId="9">'[46]Calcs - Budget'!$C$612:$T$612</definedName>
    <definedName name="mill_ton_pd_ls_bud_ytd" localSheetId="10">'[46]Calcs - Budget'!$C$612:$T$612</definedName>
    <definedName name="mill_ton_pd_ls_bud_ytd" localSheetId="11">'[46]Calcs - Budget'!$C$612:$T$612</definedName>
    <definedName name="mill_ton_pd_ls_bud_ytd" localSheetId="8">'[46]Calcs - Budget'!$C$612:$T$612</definedName>
    <definedName name="mill_ton_pd_ls_bud_ytd">#REF!</definedName>
    <definedName name="mill_ton_pd_ls_hf" localSheetId="9">'[46]Inputs - Hist &amp; Future'!$C$428:$T$428</definedName>
    <definedName name="mill_ton_pd_ls_hf" localSheetId="10">'[46]Inputs - Hist &amp; Future'!$C$428:$T$428</definedName>
    <definedName name="mill_ton_pd_ls_hf" localSheetId="11">'[46]Inputs - Hist &amp; Future'!$C$428:$T$428</definedName>
    <definedName name="mill_ton_pd_ls_hf" localSheetId="8">'[46]Inputs - Hist &amp; Future'!$C$428:$T$428</definedName>
    <definedName name="mill_ton_pd_ls_hf">#REF!</definedName>
    <definedName name="mill_ton_pd_mar" localSheetId="9">'[46]Calcs - Qtrly Forecasts'!$C$83:$T$83</definedName>
    <definedName name="mill_ton_pd_mar" localSheetId="10">'[46]Calcs - Qtrly Forecasts'!$C$83:$T$83</definedName>
    <definedName name="mill_ton_pd_mar" localSheetId="11">'[46]Calcs - Qtrly Forecasts'!$C$83:$T$83</definedName>
    <definedName name="mill_ton_pd_mar" localSheetId="8">'[46]Calcs - Qtrly Forecasts'!$C$83:$T$83</definedName>
    <definedName name="mill_ton_pd_mar">#REF!</definedName>
    <definedName name="mill_ton_pd_mar_ytd" localSheetId="9">'[46]Calcs - Qtrly Forecasts'!$C$98:$T$98</definedName>
    <definedName name="mill_ton_pd_mar_ytd" localSheetId="10">'[46]Calcs - Qtrly Forecasts'!$C$98:$T$98</definedName>
    <definedName name="mill_ton_pd_mar_ytd" localSheetId="11">'[46]Calcs - Qtrly Forecasts'!$C$98:$T$98</definedName>
    <definedName name="mill_ton_pd_mar_ytd" localSheetId="8">'[46]Calcs - Qtrly Forecasts'!$C$98:$T$98</definedName>
    <definedName name="mill_ton_pd_mar_ytd">#REF!</definedName>
    <definedName name="mill_ton_pd_sept" localSheetId="9">'[46]Calcs - Qtrly Forecasts'!$C$9:$T$9</definedName>
    <definedName name="mill_ton_pd_sept" localSheetId="10">'[46]Calcs - Qtrly Forecasts'!$C$9:$T$9</definedName>
    <definedName name="mill_ton_pd_sept" localSheetId="11">'[46]Calcs - Qtrly Forecasts'!$C$9:$T$9</definedName>
    <definedName name="mill_ton_pd_sept" localSheetId="8">'[46]Calcs - Qtrly Forecasts'!$C$9:$T$9</definedName>
    <definedName name="mill_ton_pd_sept">#REF!</definedName>
    <definedName name="mill_ton_pd_sept_ytd" localSheetId="9">'[46]Calcs - Qtrly Forecasts'!$C$24:$T$24</definedName>
    <definedName name="mill_ton_pd_sept_ytd" localSheetId="10">'[46]Calcs - Qtrly Forecasts'!$C$24:$T$24</definedName>
    <definedName name="mill_ton_pd_sept_ytd" localSheetId="11">'[46]Calcs - Qtrly Forecasts'!$C$24:$T$24</definedName>
    <definedName name="mill_ton_pd_sept_ytd" localSheetId="8">'[46]Calcs - Qtrly Forecasts'!$C$24:$T$24</definedName>
    <definedName name="mill_ton_pd_sept_ytd">#REF!</definedName>
    <definedName name="mill_ton_per_mth_comb_hf" localSheetId="9">'[46]Inputs - Hist &amp; Future'!$C$431:$T$431</definedName>
    <definedName name="mill_ton_per_mth_comb_hf" localSheetId="10">'[46]Inputs - Hist &amp; Future'!$C$431:$T$431</definedName>
    <definedName name="mill_ton_per_mth_comb_hf" localSheetId="11">'[46]Inputs - Hist &amp; Future'!$C$431:$T$431</definedName>
    <definedName name="mill_ton_per_mth_comb_hf" localSheetId="8">'[46]Inputs - Hist &amp; Future'!$C$431:$T$431</definedName>
    <definedName name="mill_ton_per_mth_comb_hf">#REF!</definedName>
    <definedName name="mill_ton_per_mth_hf" localSheetId="9">'[46]Inputs - Hist &amp; Future'!$C$426:$T$426</definedName>
    <definedName name="mill_ton_per_mth_hf" localSheetId="10">'[46]Inputs - Hist &amp; Future'!$C$426:$T$426</definedName>
    <definedName name="mill_ton_per_mth_hf" localSheetId="11">'[46]Inputs - Hist &amp; Future'!$C$426:$T$426</definedName>
    <definedName name="mill_ton_per_mth_hf" localSheetId="8">'[46]Inputs - Hist &amp; Future'!$C$426:$T$426</definedName>
    <definedName name="mill_ton_per_mth_hf">#REF!</definedName>
    <definedName name="mill_ton_per_mth_ls_hf" localSheetId="9">'[46]Inputs - Hist &amp; Future'!$C$429:$T$429</definedName>
    <definedName name="mill_ton_per_mth_ls_hf" localSheetId="10">'[46]Inputs - Hist &amp; Future'!$C$429:$T$429</definedName>
    <definedName name="mill_ton_per_mth_ls_hf" localSheetId="11">'[46]Inputs - Hist &amp; Future'!$C$429:$T$429</definedName>
    <definedName name="mill_ton_per_mth_ls_hf" localSheetId="8">'[46]Inputs - Hist &amp; Future'!$C$429:$T$429</definedName>
    <definedName name="mill_ton_per_mth_ls_hf">#REF!</definedName>
    <definedName name="million">#REF!</definedName>
    <definedName name="MIN_INT">#REF!</definedName>
    <definedName name="Min_Interest_Consl_Subs" localSheetId="9">[44]PROJECTION!#REF!</definedName>
    <definedName name="Min_Interest_Consl_Subs" localSheetId="10">[44]PROJECTION!#REF!</definedName>
    <definedName name="Min_Interest_Consl_Subs" localSheetId="11">[44]PROJECTION!#REF!</definedName>
    <definedName name="Min_Interest_Consl_Subs" localSheetId="8">[44]PROJECTION!#REF!</definedName>
    <definedName name="Min_Interest_Consl_Subs">#REF!</definedName>
    <definedName name="mincash">#REF!</definedName>
    <definedName name="MinCell" localSheetId="9">[65]Sheet1!$X$6</definedName>
    <definedName name="MinCell">#REF!</definedName>
    <definedName name="mine" localSheetId="9">[46]Mine!$B$2</definedName>
    <definedName name="mine" localSheetId="10">[46]Mine!$B$2</definedName>
    <definedName name="mine" localSheetId="11">[46]Mine!$B$2</definedName>
    <definedName name="mine" localSheetId="8">[46]Mine!$B$2</definedName>
    <definedName name="mine">#REF!</definedName>
    <definedName name="mine_cont" localSheetId="9">'[46]Mine Cont'!$B$2</definedName>
    <definedName name="mine_cont" localSheetId="10">'[46]Mine Cont'!$B$2</definedName>
    <definedName name="mine_cont" localSheetId="11">'[46]Mine Cont'!$B$2</definedName>
    <definedName name="mine_cont" localSheetId="8">'[46]Mine Cont'!$B$2</definedName>
    <definedName name="mine_cont">#REF!</definedName>
    <definedName name="mine_cont_prt" localSheetId="9">'[46]Mine Cont'!$B$2:$P$48</definedName>
    <definedName name="mine_cont_prt" localSheetId="10">'[46]Mine Cont'!$B$2:$P$48</definedName>
    <definedName name="mine_cont_prt" localSheetId="11">'[46]Mine Cont'!$B$2:$P$48</definedName>
    <definedName name="mine_cont_prt" localSheetId="8">'[46]Mine Cont'!$B$2:$P$48</definedName>
    <definedName name="mine_cont_prt">#REF!</definedName>
    <definedName name="mine_csh_act" localSheetId="9">'[46]Inputs - Act &amp; F''cast'!$C$210:$T$210</definedName>
    <definedName name="mine_csh_act" localSheetId="10">'[46]Inputs - Act &amp; F''cast'!$C$210:$T$210</definedName>
    <definedName name="mine_csh_act" localSheetId="11">'[46]Inputs - Act &amp; F''cast'!$C$210:$T$210</definedName>
    <definedName name="mine_csh_act" localSheetId="8">'[46]Inputs - Act &amp; F''cast'!$C$210:$T$210</definedName>
    <definedName name="mine_csh_act">#REF!</definedName>
    <definedName name="mine_csh_act_ytd" localSheetId="9">'[46]Calcs - Act &amp; F''cast'!$C$210:$T$210</definedName>
    <definedName name="mine_csh_act_ytd" localSheetId="10">'[46]Calcs - Act &amp; F''cast'!$C$210:$T$210</definedName>
    <definedName name="mine_csh_act_ytd" localSheetId="11">'[46]Calcs - Act &amp; F''cast'!$C$210:$T$210</definedName>
    <definedName name="mine_csh_act_ytd" localSheetId="8">'[46]Calcs - Act &amp; F''cast'!$C$210:$T$210</definedName>
    <definedName name="mine_csh_act_ytd">#REF!</definedName>
    <definedName name="mine_csh_bud" localSheetId="9">'[46]Inputs - Budget'!$C$210:$T$210</definedName>
    <definedName name="mine_csh_bud" localSheetId="10">'[46]Inputs - Budget'!$C$210:$T$210</definedName>
    <definedName name="mine_csh_bud" localSheetId="11">'[46]Inputs - Budget'!$C$210:$T$210</definedName>
    <definedName name="mine_csh_bud" localSheetId="8">'[46]Inputs - Budget'!$C$210:$T$210</definedName>
    <definedName name="mine_csh_bud">#REF!</definedName>
    <definedName name="mine_csh_bud_ytd" localSheetId="9">'[46]Calcs - Budget'!$C$210:$T$210</definedName>
    <definedName name="mine_csh_bud_ytd" localSheetId="10">'[46]Calcs - Budget'!$C$210:$T$210</definedName>
    <definedName name="mine_csh_bud_ytd" localSheetId="11">'[46]Calcs - Budget'!$C$210:$T$210</definedName>
    <definedName name="mine_csh_bud_ytd" localSheetId="8">'[46]Calcs - Budget'!$C$210:$T$210</definedName>
    <definedName name="mine_csh_bud_ytd">#REF!</definedName>
    <definedName name="mine_csh_hf" localSheetId="9">'[46]Inputs - Hist &amp; Future'!$C$210:$T$210</definedName>
    <definedName name="mine_csh_hf" localSheetId="10">'[46]Inputs - Hist &amp; Future'!$C$210:$T$210</definedName>
    <definedName name="mine_csh_hf" localSheetId="11">'[46]Inputs - Hist &amp; Future'!$C$210:$T$210</definedName>
    <definedName name="mine_csh_hf" localSheetId="8">'[46]Inputs - Hist &amp; Future'!$C$210:$T$210</definedName>
    <definedName name="mine_csh_hf">#REF!</definedName>
    <definedName name="mine_cst_act" localSheetId="9">'[46]Calcs - Act &amp; F''cast'!$C$513:$T$513</definedName>
    <definedName name="mine_cst_act" localSheetId="10">'[46]Calcs - Act &amp; F''cast'!$C$513:$T$513</definedName>
    <definedName name="mine_cst_act" localSheetId="11">'[46]Calcs - Act &amp; F''cast'!$C$513:$T$513</definedName>
    <definedName name="mine_cst_act" localSheetId="8">'[46]Calcs - Act &amp; F''cast'!$C$513:$T$513</definedName>
    <definedName name="mine_cst_act">#REF!</definedName>
    <definedName name="mine_cst_act_ytd" localSheetId="9">'[46]Calcs - Act &amp; F''cast'!$C$638:$T$638</definedName>
    <definedName name="mine_cst_act_ytd" localSheetId="10">'[46]Calcs - Act &amp; F''cast'!$C$638:$T$638</definedName>
    <definedName name="mine_cst_act_ytd" localSheetId="11">'[46]Calcs - Act &amp; F''cast'!$C$638:$T$638</definedName>
    <definedName name="mine_cst_act_ytd" localSheetId="8">'[46]Calcs - Act &amp; F''cast'!$C$638:$T$638</definedName>
    <definedName name="mine_cst_act_ytd">#REF!</definedName>
    <definedName name="mine_cst_bud" localSheetId="9">'[46]Calcs - Budget'!$C$513:$T$513</definedName>
    <definedName name="mine_cst_bud" localSheetId="10">'[46]Calcs - Budget'!$C$513:$T$513</definedName>
    <definedName name="mine_cst_bud" localSheetId="11">'[46]Calcs - Budget'!$C$513:$T$513</definedName>
    <definedName name="mine_cst_bud" localSheetId="8">'[46]Calcs - Budget'!$C$513:$T$513</definedName>
    <definedName name="mine_cst_bud">#REF!</definedName>
    <definedName name="mine_cst_bud_ytd" localSheetId="9">'[46]Calcs - Budget'!$C$638:$T$638</definedName>
    <definedName name="mine_cst_bud_ytd" localSheetId="10">'[46]Calcs - Budget'!$C$638:$T$638</definedName>
    <definedName name="mine_cst_bud_ytd" localSheetId="11">'[46]Calcs - Budget'!$C$638:$T$638</definedName>
    <definedName name="mine_cst_bud_ytd" localSheetId="8">'[46]Calcs - Budget'!$C$638:$T$638</definedName>
    <definedName name="mine_cst_bud_ytd">#REF!</definedName>
    <definedName name="mine_cst_hf" localSheetId="9">'[46]Inputs - Hist &amp; Future'!$C$467:$T$467</definedName>
    <definedName name="mine_cst_hf" localSheetId="10">'[46]Inputs - Hist &amp; Future'!$C$467:$T$467</definedName>
    <definedName name="mine_cst_hf" localSheetId="11">'[46]Inputs - Hist &amp; Future'!$C$467:$T$467</definedName>
    <definedName name="mine_cst_hf" localSheetId="8">'[46]Inputs - Hist &amp; Future'!$C$467:$T$467</definedName>
    <definedName name="mine_cst_hf">#REF!</definedName>
    <definedName name="mine_non_csh_act" localSheetId="9">'[46]Inputs - Act &amp; F''cast'!$C$211:$T$211</definedName>
    <definedName name="mine_non_csh_act" localSheetId="10">'[46]Inputs - Act &amp; F''cast'!$C$211:$T$211</definedName>
    <definedName name="mine_non_csh_act" localSheetId="11">'[46]Inputs - Act &amp; F''cast'!$C$211:$T$211</definedName>
    <definedName name="mine_non_csh_act" localSheetId="8">'[46]Inputs - Act &amp; F''cast'!$C$211:$T$211</definedName>
    <definedName name="mine_non_csh_act">#REF!</definedName>
    <definedName name="mine_non_csh_act_ytd" localSheetId="9">'[46]Calcs - Act &amp; F''cast'!$C$211:$T$211</definedName>
    <definedName name="mine_non_csh_act_ytd" localSheetId="10">'[46]Calcs - Act &amp; F''cast'!$C$211:$T$211</definedName>
    <definedName name="mine_non_csh_act_ytd" localSheetId="11">'[46]Calcs - Act &amp; F''cast'!$C$211:$T$211</definedName>
    <definedName name="mine_non_csh_act_ytd" localSheetId="8">'[46]Calcs - Act &amp; F''cast'!$C$211:$T$211</definedName>
    <definedName name="mine_non_csh_act_ytd">#REF!</definedName>
    <definedName name="mine_non_csh_bud" localSheetId="9">'[46]Inputs - Budget'!$C$211:$T$211</definedName>
    <definedName name="mine_non_csh_bud" localSheetId="10">'[46]Inputs - Budget'!$C$211:$T$211</definedName>
    <definedName name="mine_non_csh_bud" localSheetId="11">'[46]Inputs - Budget'!$C$211:$T$211</definedName>
    <definedName name="mine_non_csh_bud" localSheetId="8">'[46]Inputs - Budget'!$C$211:$T$211</definedName>
    <definedName name="mine_non_csh_bud">#REF!</definedName>
    <definedName name="mine_non_csh_bud_ytd" localSheetId="9">'[46]Calcs - Budget'!$C$211:$T$211</definedName>
    <definedName name="mine_non_csh_bud_ytd" localSheetId="10">'[46]Calcs - Budget'!$C$211:$T$211</definedName>
    <definedName name="mine_non_csh_bud_ytd" localSheetId="11">'[46]Calcs - Budget'!$C$211:$T$211</definedName>
    <definedName name="mine_non_csh_bud_ytd" localSheetId="8">'[46]Calcs - Budget'!$C$211:$T$211</definedName>
    <definedName name="mine_non_csh_bud_ytd">#REF!</definedName>
    <definedName name="mine_non_csh_hf" localSheetId="9">'[46]Inputs - Hist &amp; Future'!$C$211:$T$211</definedName>
    <definedName name="mine_non_csh_hf" localSheetId="10">'[46]Inputs - Hist &amp; Future'!$C$211:$T$211</definedName>
    <definedName name="mine_non_csh_hf" localSheetId="11">'[46]Inputs - Hist &amp; Future'!$C$211:$T$211</definedName>
    <definedName name="mine_non_csh_hf" localSheetId="8">'[46]Inputs - Hist &amp; Future'!$C$211:$T$211</definedName>
    <definedName name="mine_non_csh_hf">#REF!</definedName>
    <definedName name="mine_prt" localSheetId="9">[46]Mine!$B$2:$P$48</definedName>
    <definedName name="mine_prt" localSheetId="10">[46]Mine!$B$2:$P$48</definedName>
    <definedName name="mine_prt" localSheetId="11">[46]Mine!$B$2:$P$48</definedName>
    <definedName name="mine_prt" localSheetId="8">[46]Mine!$B$2:$P$48</definedName>
    <definedName name="mine_prt">#REF!</definedName>
    <definedName name="mine_ton_pd_act" localSheetId="9">[153]Defn!$C$402:$T$402</definedName>
    <definedName name="mine_ton_pd_act" localSheetId="10">[153]Defn!$C$402:$T$402</definedName>
    <definedName name="mine_ton_pd_act" localSheetId="11">[153]Defn!$C$402:$T$402</definedName>
    <definedName name="mine_ton_pd_act" localSheetId="8">[153]Defn!$C$402:$T$402</definedName>
    <definedName name="mine_ton_pd_act">#REF!</definedName>
    <definedName name="mine_ton_pd_act_qtr" localSheetId="9">'[46]Calcs  - Qtrly - Act &amp; F''cast'!$C$48:$L$48</definedName>
    <definedName name="mine_ton_pd_act_qtr" localSheetId="10">'[46]Calcs  - Qtrly - Act &amp; F''cast'!$C$48:$L$48</definedName>
    <definedName name="mine_ton_pd_act_qtr" localSheetId="11">'[46]Calcs  - Qtrly - Act &amp; F''cast'!$C$48:$L$48</definedName>
    <definedName name="mine_ton_pd_act_qtr" localSheetId="8">'[46]Calcs  - Qtrly - Act &amp; F''cast'!$C$48:$L$48</definedName>
    <definedName name="mine_ton_pd_act_qtr">#REF!</definedName>
    <definedName name="mine_ton_pd_act_ytd" localSheetId="9">[153]Defn!$C$527:$T$527</definedName>
    <definedName name="mine_ton_pd_act_ytd" localSheetId="10">[153]Defn!$C$527:$T$527</definedName>
    <definedName name="mine_ton_pd_act_ytd" localSheetId="11">[153]Defn!$C$527:$T$527</definedName>
    <definedName name="mine_ton_pd_act_ytd" localSheetId="8">[153]Defn!$C$527:$T$527</definedName>
    <definedName name="mine_ton_pd_act_ytd">#REF!</definedName>
    <definedName name="mine_ton_pd_bud" localSheetId="9">[153]HR!$C$402:$T$402</definedName>
    <definedName name="mine_ton_pd_bud" localSheetId="10">[153]HR!$C$402:$T$402</definedName>
    <definedName name="mine_ton_pd_bud" localSheetId="11">[153]HR!$C$402:$T$402</definedName>
    <definedName name="mine_ton_pd_bud" localSheetId="8">[153]HR!$C$402:$T$402</definedName>
    <definedName name="mine_ton_pd_bud">#REF!</definedName>
    <definedName name="mine_ton_pd_bud_ytd" localSheetId="9">[153]HR!$C$527:$T$527</definedName>
    <definedName name="mine_ton_pd_bud_ytd" localSheetId="10">[153]HR!$C$527:$T$527</definedName>
    <definedName name="mine_ton_pd_bud_ytd" localSheetId="11">[153]HR!$C$527:$T$527</definedName>
    <definedName name="mine_ton_pd_bud_ytd" localSheetId="8">[153]HR!$C$527:$T$527</definedName>
    <definedName name="mine_ton_pd_bud_ytd">#REF!</definedName>
    <definedName name="mine_ton_pd_dec" localSheetId="9">'[46]Calcs - Qtrly Forecasts'!$C$45:$T$45</definedName>
    <definedName name="mine_ton_pd_dec" localSheetId="10">'[46]Calcs - Qtrly Forecasts'!$C$45:$T$45</definedName>
    <definedName name="mine_ton_pd_dec" localSheetId="11">'[46]Calcs - Qtrly Forecasts'!$C$45:$T$45</definedName>
    <definedName name="mine_ton_pd_dec" localSheetId="8">'[46]Calcs - Qtrly Forecasts'!$C$45:$T$45</definedName>
    <definedName name="mine_ton_pd_dec">#REF!</definedName>
    <definedName name="mine_ton_pd_dec_ytd" localSheetId="9">'[46]Calcs - Qtrly Forecasts'!$C$60:$T$60</definedName>
    <definedName name="mine_ton_pd_dec_ytd" localSheetId="10">'[46]Calcs - Qtrly Forecasts'!$C$60:$T$60</definedName>
    <definedName name="mine_ton_pd_dec_ytd" localSheetId="11">'[46]Calcs - Qtrly Forecasts'!$C$60:$T$60</definedName>
    <definedName name="mine_ton_pd_dec_ytd" localSheetId="8">'[46]Calcs - Qtrly Forecasts'!$C$60:$T$60</definedName>
    <definedName name="mine_ton_pd_dec_ytd">#REF!</definedName>
    <definedName name="mine_ton_pd_hf" localSheetId="9">'[46]Inputs - Hist &amp; Future'!$C$424:$T$424</definedName>
    <definedName name="mine_ton_pd_hf" localSheetId="10">'[46]Inputs - Hist &amp; Future'!$C$424:$T$424</definedName>
    <definedName name="mine_ton_pd_hf" localSheetId="11">'[46]Inputs - Hist &amp; Future'!$C$424:$T$424</definedName>
    <definedName name="mine_ton_pd_hf" localSheetId="8">'[46]Inputs - Hist &amp; Future'!$C$424:$T$424</definedName>
    <definedName name="mine_ton_pd_hf">#REF!</definedName>
    <definedName name="mine_ton_pd_mar" localSheetId="9">'[46]Calcs - Qtrly Forecasts'!$C$82:$T$82</definedName>
    <definedName name="mine_ton_pd_mar" localSheetId="10">'[46]Calcs - Qtrly Forecasts'!$C$82:$T$82</definedName>
    <definedName name="mine_ton_pd_mar" localSheetId="11">'[46]Calcs - Qtrly Forecasts'!$C$82:$T$82</definedName>
    <definedName name="mine_ton_pd_mar" localSheetId="8">'[46]Calcs - Qtrly Forecasts'!$C$82:$T$82</definedName>
    <definedName name="mine_ton_pd_mar">#REF!</definedName>
    <definedName name="mine_ton_pd_mar_ytd" localSheetId="9">'[46]Calcs - Qtrly Forecasts'!$C$97:$T$97</definedName>
    <definedName name="mine_ton_pd_mar_ytd" localSheetId="10">'[46]Calcs - Qtrly Forecasts'!$C$97:$T$97</definedName>
    <definedName name="mine_ton_pd_mar_ytd" localSheetId="11">'[46]Calcs - Qtrly Forecasts'!$C$97:$T$97</definedName>
    <definedName name="mine_ton_pd_mar_ytd" localSheetId="8">'[46]Calcs - Qtrly Forecasts'!$C$97:$T$97</definedName>
    <definedName name="mine_ton_pd_mar_ytd">#REF!</definedName>
    <definedName name="mine_ton_pd_sept" localSheetId="9">'[46]Calcs - Qtrly Forecasts'!$C$8:$T$8</definedName>
    <definedName name="mine_ton_pd_sept" localSheetId="10">'[46]Calcs - Qtrly Forecasts'!$C$8:$T$8</definedName>
    <definedName name="mine_ton_pd_sept" localSheetId="11">'[46]Calcs - Qtrly Forecasts'!$C$8:$T$8</definedName>
    <definedName name="mine_ton_pd_sept" localSheetId="8">'[46]Calcs - Qtrly Forecasts'!$C$8:$T$8</definedName>
    <definedName name="mine_ton_pd_sept">#REF!</definedName>
    <definedName name="mine_ton_pd_sept_ytd" localSheetId="9">'[46]Calcs - Qtrly Forecasts'!$C$23:$T$23</definedName>
    <definedName name="mine_ton_pd_sept_ytd" localSheetId="10">'[46]Calcs - Qtrly Forecasts'!$C$23:$T$23</definedName>
    <definedName name="mine_ton_pd_sept_ytd" localSheetId="11">'[46]Calcs - Qtrly Forecasts'!$C$23:$T$23</definedName>
    <definedName name="mine_ton_pd_sept_ytd" localSheetId="8">'[46]Calcs - Qtrly Forecasts'!$C$23:$T$23</definedName>
    <definedName name="mine_ton_pd_sept_ytd">#REF!</definedName>
    <definedName name="MinGrowthRate" localSheetId="9">#REF!</definedName>
    <definedName name="MinGrowthRate" localSheetId="16">#REF!</definedName>
    <definedName name="MinGrowthRate" localSheetId="7">#REF!</definedName>
    <definedName name="MinGrowthRate" localSheetId="6">#REF!</definedName>
    <definedName name="MinGrowthRate">#REF!</definedName>
    <definedName name="MinGrowthRateBrazil" localSheetId="9">#REF!</definedName>
    <definedName name="MinGrowthRateBrazil" localSheetId="16">#REF!</definedName>
    <definedName name="MinGrowthRateBrazil" localSheetId="7">#REF!</definedName>
    <definedName name="MinGrowthRateBrazil" localSheetId="6">#REF!</definedName>
    <definedName name="MinGrowthRateBrazil">#REF!</definedName>
    <definedName name="MinGrowthRateChina" localSheetId="9">#REF!</definedName>
    <definedName name="MinGrowthRateChina" localSheetId="16">#REF!</definedName>
    <definedName name="MinGrowthRateChina" localSheetId="7">#REF!</definedName>
    <definedName name="MinGrowthRateChina" localSheetId="6">#REF!</definedName>
    <definedName name="MinGrowthRateChina">#REF!</definedName>
    <definedName name="MinGrowthRateEURoW" localSheetId="9">#REF!</definedName>
    <definedName name="MinGrowthRateEURoW" localSheetId="7">#REF!</definedName>
    <definedName name="MinGrowthRateEURoW" localSheetId="6">#REF!</definedName>
    <definedName name="MinGrowthRateEURoW">#REF!</definedName>
    <definedName name="MinGrowthRateHK" localSheetId="9">#REF!</definedName>
    <definedName name="MinGrowthRateHK" localSheetId="7">#REF!</definedName>
    <definedName name="MinGrowthRateHK" localSheetId="6">#REF!</definedName>
    <definedName name="MinGrowthRateHK">#REF!</definedName>
    <definedName name="MinGrowthRateJapan" localSheetId="9">#REF!</definedName>
    <definedName name="MinGrowthRateJapan" localSheetId="7">#REF!</definedName>
    <definedName name="MinGrowthRateJapan" localSheetId="6">#REF!</definedName>
    <definedName name="MinGrowthRateJapan">#REF!</definedName>
    <definedName name="MinGrowthRateRussia" localSheetId="9">#REF!</definedName>
    <definedName name="MinGrowthRateRussia" localSheetId="7">#REF!</definedName>
    <definedName name="MinGrowthRateRussia" localSheetId="6">#REF!</definedName>
    <definedName name="MinGrowthRateRussia">#REF!</definedName>
    <definedName name="MinGrowthRateUK" localSheetId="9">#REF!</definedName>
    <definedName name="MinGrowthRateUK" localSheetId="7">#REF!</definedName>
    <definedName name="MinGrowthRateUK" localSheetId="6">#REF!</definedName>
    <definedName name="MinGrowthRateUK">#REF!</definedName>
    <definedName name="MinGrowthRateUS" localSheetId="9">#REF!</definedName>
    <definedName name="MinGrowthRateUS" localSheetId="7">#REF!</definedName>
    <definedName name="MinGrowthRateUS" localSheetId="6">#REF!</definedName>
    <definedName name="MinGrowthRateUS">#REF!</definedName>
    <definedName name="MinInt" localSheetId="9">[92]COMP!$AP$35</definedName>
    <definedName name="MinInt">#REF!</definedName>
    <definedName name="MinInt_05" localSheetId="9">[101]Minorities!$I:$I</definedName>
    <definedName name="MinInt_05">#REF!</definedName>
    <definedName name="MinInt_06" localSheetId="9">[101]Minorities!$J:$J</definedName>
    <definedName name="MinInt_06">#REF!</definedName>
    <definedName name="MinInt_07" localSheetId="9">[101]Minorities!$K:$K</definedName>
    <definedName name="MinInt_07">#REF!</definedName>
    <definedName name="MinInt_08" localSheetId="9">[101]Minorities!$L:$L</definedName>
    <definedName name="MinInt_08">#REF!</definedName>
    <definedName name="MinInterest" localSheetId="9">[92]COMP!$J$60</definedName>
    <definedName name="MinInterest">#REF!</definedName>
    <definedName name="Minorities">#REF!</definedName>
    <definedName name="Minority_Dividends">#REF!</definedName>
    <definedName name="MINORITY_INT" localSheetId="9">[44]PROJECTION!#REF!</definedName>
    <definedName name="MINORITY_INT" localSheetId="10">[44]PROJECTION!#REF!</definedName>
    <definedName name="MINORITY_INT" localSheetId="11">[44]PROJECTION!#REF!</definedName>
    <definedName name="MINORITY_INT" localSheetId="8">[44]PROJECTION!#REF!</definedName>
    <definedName name="MINORITY_INT">#REF!</definedName>
    <definedName name="Minority_Interests" localSheetId="9">[42]Data_Download!$C$74:$AZ$74</definedName>
    <definedName name="Minority_Interests" localSheetId="10">[42]Data_Download!$C$74:$AZ$74</definedName>
    <definedName name="Minority_Interests" localSheetId="11">[42]Data_Download!$C$74:$AZ$74</definedName>
    <definedName name="Minority_Interests" localSheetId="8">[42]Data_Download!$C$74:$AZ$74</definedName>
    <definedName name="Minority_Interests">#REF!</definedName>
    <definedName name="MinorityInterest" localSheetId="9">[92]COMP!#REF!</definedName>
    <definedName name="MinorityInterest">#REF!</definedName>
    <definedName name="MinRange" localSheetId="9">[65]Sheet1!$AH$2:$AH$5</definedName>
    <definedName name="MinRange">#REF!</definedName>
    <definedName name="Miscellaneous" localSheetId="9">'[148]Profit &amp; Loss'!#REF!</definedName>
    <definedName name="Miscellaneous" localSheetId="10">'[148]Profit &amp; Loss'!#REF!</definedName>
    <definedName name="Miscellaneous" localSheetId="11">'[148]Profit &amp; Loss'!#REF!</definedName>
    <definedName name="Miscellaneous" localSheetId="8">'[148]Profit &amp; Loss'!#REF!</definedName>
    <definedName name="Miscellaneous">#REF!</definedName>
    <definedName name="mkt" localSheetId="9">[46]Marketing!$B$2</definedName>
    <definedName name="mkt" localSheetId="10">[46]Marketing!$B$2</definedName>
    <definedName name="mkt" localSheetId="11">[46]Marketing!$B$2</definedName>
    <definedName name="mkt" localSheetId="8">[46]Marketing!$B$2</definedName>
    <definedName name="mkt">#REF!</definedName>
    <definedName name="MKT_BOX1">#REF!</definedName>
    <definedName name="MKT_BOX2">#REF!</definedName>
    <definedName name="MKT_BOX3">#REF!</definedName>
    <definedName name="MKT_CAP">#REF!</definedName>
    <definedName name="mkt_cath_act" localSheetId="9">'[46]Inputs - Act &amp; F''cast'!$C$65:$T$65</definedName>
    <definedName name="mkt_cath_act" localSheetId="10">'[46]Inputs - Act &amp; F''cast'!$C$65:$T$65</definedName>
    <definedName name="mkt_cath_act" localSheetId="11">'[46]Inputs - Act &amp; F''cast'!$C$65:$T$65</definedName>
    <definedName name="mkt_cath_act" localSheetId="8">'[46]Inputs - Act &amp; F''cast'!$C$65:$T$65</definedName>
    <definedName name="mkt_cath_act">#REF!</definedName>
    <definedName name="mkt_cath_act_ytd" localSheetId="9">'[46]Calcs - Act &amp; F''cast'!$C$65:$T$65</definedName>
    <definedName name="mkt_cath_act_ytd" localSheetId="10">'[46]Calcs - Act &amp; F''cast'!$C$65:$T$65</definedName>
    <definedName name="mkt_cath_act_ytd" localSheetId="11">'[46]Calcs - Act &amp; F''cast'!$C$65:$T$65</definedName>
    <definedName name="mkt_cath_act_ytd" localSheetId="8">'[46]Calcs - Act &amp; F''cast'!$C$65:$T$65</definedName>
    <definedName name="mkt_cath_act_ytd">#REF!</definedName>
    <definedName name="mkt_cath_bud" localSheetId="9">'[46]Inputs - Budget'!$C$65:$T$65</definedName>
    <definedName name="mkt_cath_bud" localSheetId="10">'[46]Inputs - Budget'!$C$65:$T$65</definedName>
    <definedName name="mkt_cath_bud" localSheetId="11">'[46]Inputs - Budget'!$C$65:$T$65</definedName>
    <definedName name="mkt_cath_bud" localSheetId="8">'[46]Inputs - Budget'!$C$65:$T$65</definedName>
    <definedName name="mkt_cath_bud">#REF!</definedName>
    <definedName name="mkt_cath_bud_ytd" localSheetId="9">'[46]Calcs - Budget'!$C$65:$T$65</definedName>
    <definedName name="mkt_cath_bud_ytd" localSheetId="10">'[46]Calcs - Budget'!$C$65:$T$65</definedName>
    <definedName name="mkt_cath_bud_ytd" localSheetId="11">'[46]Calcs - Budget'!$C$65:$T$65</definedName>
    <definedName name="mkt_cath_bud_ytd" localSheetId="8">'[46]Calcs - Budget'!$C$65:$T$65</definedName>
    <definedName name="mkt_cath_bud_ytd">#REF!</definedName>
    <definedName name="mkt_cath_hf" localSheetId="9">'[46]Inputs - Hist &amp; Future'!$C$65:$T$65</definedName>
    <definedName name="mkt_cath_hf" localSheetId="10">'[46]Inputs - Hist &amp; Future'!$C$65:$T$65</definedName>
    <definedName name="mkt_cath_hf" localSheetId="11">'[46]Inputs - Hist &amp; Future'!$C$65:$T$65</definedName>
    <definedName name="mkt_cath_hf" localSheetId="8">'[46]Inputs - Hist &amp; Future'!$C$65:$T$65</definedName>
    <definedName name="mkt_cath_hf">#REF!</definedName>
    <definedName name="mkt_cath_qtr_fc_dec" localSheetId="9">'[46]Inputs - Qtrly Forecasts'!$C$58:$T$58</definedName>
    <definedName name="mkt_cath_qtr_fc_dec" localSheetId="10">'[46]Inputs - Qtrly Forecasts'!$C$58:$T$58</definedName>
    <definedName name="mkt_cath_qtr_fc_dec" localSheetId="11">'[46]Inputs - Qtrly Forecasts'!$C$58:$T$58</definedName>
    <definedName name="mkt_cath_qtr_fc_dec" localSheetId="8">'[46]Inputs - Qtrly Forecasts'!$C$58:$T$58</definedName>
    <definedName name="mkt_cath_qtr_fc_dec">#REF!</definedName>
    <definedName name="mkt_cath_qtr_fc_dec_ytd" localSheetId="9">'[46]Calcs - Qtrly Forecasts'!$C$67:$T$67</definedName>
    <definedName name="mkt_cath_qtr_fc_dec_ytd" localSheetId="10">'[46]Calcs - Qtrly Forecasts'!$C$67:$T$67</definedName>
    <definedName name="mkt_cath_qtr_fc_dec_ytd" localSheetId="11">'[46]Calcs - Qtrly Forecasts'!$C$67:$T$67</definedName>
    <definedName name="mkt_cath_qtr_fc_dec_ytd" localSheetId="8">'[46]Calcs - Qtrly Forecasts'!$C$67:$T$67</definedName>
    <definedName name="mkt_cath_qtr_fc_dec_ytd">#REF!</definedName>
    <definedName name="mkt_cath_qtr_fc_mar" localSheetId="9">'[46]Inputs - Qtrly Forecasts'!$C$96:$T$96</definedName>
    <definedName name="mkt_cath_qtr_fc_mar" localSheetId="10">'[46]Inputs - Qtrly Forecasts'!$C$96:$T$96</definedName>
    <definedName name="mkt_cath_qtr_fc_mar" localSheetId="11">'[46]Inputs - Qtrly Forecasts'!$C$96:$T$96</definedName>
    <definedName name="mkt_cath_qtr_fc_mar" localSheetId="8">'[46]Inputs - Qtrly Forecasts'!$C$96:$T$96</definedName>
    <definedName name="mkt_cath_qtr_fc_mar">#REF!</definedName>
    <definedName name="mkt_cath_qtr_fc_mar_ytd" localSheetId="9">'[46]Calcs - Qtrly Forecasts'!$C$104:$T$104</definedName>
    <definedName name="mkt_cath_qtr_fc_mar_ytd" localSheetId="10">'[46]Calcs - Qtrly Forecasts'!$C$104:$T$104</definedName>
    <definedName name="mkt_cath_qtr_fc_mar_ytd" localSheetId="11">'[46]Calcs - Qtrly Forecasts'!$C$104:$T$104</definedName>
    <definedName name="mkt_cath_qtr_fc_mar_ytd" localSheetId="8">'[46]Calcs - Qtrly Forecasts'!$C$104:$T$104</definedName>
    <definedName name="mkt_cath_qtr_fc_mar_ytd">#REF!</definedName>
    <definedName name="mkt_cath_qtr_fc_sept" localSheetId="9">'[46]Inputs - Qtrly Forecasts'!$C$20:$T$20</definedName>
    <definedName name="mkt_cath_qtr_fc_sept" localSheetId="10">'[46]Inputs - Qtrly Forecasts'!$C$20:$T$20</definedName>
    <definedName name="mkt_cath_qtr_fc_sept" localSheetId="11">'[46]Inputs - Qtrly Forecasts'!$C$20:$T$20</definedName>
    <definedName name="mkt_cath_qtr_fc_sept" localSheetId="8">'[46]Inputs - Qtrly Forecasts'!$C$20:$T$20</definedName>
    <definedName name="mkt_cath_qtr_fc_sept">#REF!</definedName>
    <definedName name="mkt_cath_qtr_fc_sept_ytd" localSheetId="9">'[46]Calcs - Qtrly Forecasts'!$C$30:$T$30</definedName>
    <definedName name="mkt_cath_qtr_fc_sept_ytd" localSheetId="10">'[46]Calcs - Qtrly Forecasts'!$C$30:$T$30</definedName>
    <definedName name="mkt_cath_qtr_fc_sept_ytd" localSheetId="11">'[46]Calcs - Qtrly Forecasts'!$C$30:$T$30</definedName>
    <definedName name="mkt_cath_qtr_fc_sept_ytd" localSheetId="8">'[46]Calcs - Qtrly Forecasts'!$C$30:$T$30</definedName>
    <definedName name="mkt_cath_qtr_fc_sept_ytd">#REF!</definedName>
    <definedName name="mkt_cath_trd_act" localSheetId="9">'[46]Inputs - Act &amp; F''cast'!$C$66:$T$66</definedName>
    <definedName name="mkt_cath_trd_act" localSheetId="10">'[46]Inputs - Act &amp; F''cast'!$C$66:$T$66</definedName>
    <definedName name="mkt_cath_trd_act" localSheetId="11">'[46]Inputs - Act &amp; F''cast'!$C$66:$T$66</definedName>
    <definedName name="mkt_cath_trd_act" localSheetId="8">'[46]Inputs - Act &amp; F''cast'!$C$66:$T$66</definedName>
    <definedName name="mkt_cath_trd_act">#REF!</definedName>
    <definedName name="mkt_cath_trd_act_ytd" localSheetId="9">'[46]Calcs - Act &amp; F''cast'!$C$66:$T$66</definedName>
    <definedName name="mkt_cath_trd_act_ytd" localSheetId="10">'[46]Calcs - Act &amp; F''cast'!$C$66:$T$66</definedName>
    <definedName name="mkt_cath_trd_act_ytd" localSheetId="11">'[46]Calcs - Act &amp; F''cast'!$C$66:$T$66</definedName>
    <definedName name="mkt_cath_trd_act_ytd" localSheetId="8">'[46]Calcs - Act &amp; F''cast'!$C$66:$T$66</definedName>
    <definedName name="mkt_cath_trd_act_ytd">#REF!</definedName>
    <definedName name="mkt_cath_trd_bud" localSheetId="9">'[46]Inputs - Budget'!$C$66:$T$66</definedName>
    <definedName name="mkt_cath_trd_bud" localSheetId="10">'[46]Inputs - Budget'!$C$66:$T$66</definedName>
    <definedName name="mkt_cath_trd_bud" localSheetId="11">'[46]Inputs - Budget'!$C$66:$T$66</definedName>
    <definedName name="mkt_cath_trd_bud" localSheetId="8">'[46]Inputs - Budget'!$C$66:$T$66</definedName>
    <definedName name="mkt_cath_trd_bud">#REF!</definedName>
    <definedName name="mkt_cath_trd_bud_ytd" localSheetId="9">'[46]Calcs - Budget'!$C$66:$T$66</definedName>
    <definedName name="mkt_cath_trd_bud_ytd" localSheetId="10">'[46]Calcs - Budget'!$C$66:$T$66</definedName>
    <definedName name="mkt_cath_trd_bud_ytd" localSheetId="11">'[46]Calcs - Budget'!$C$66:$T$66</definedName>
    <definedName name="mkt_cath_trd_bud_ytd" localSheetId="8">'[46]Calcs - Budget'!$C$66:$T$66</definedName>
    <definedName name="mkt_cath_trd_bud_ytd">#REF!</definedName>
    <definedName name="mkt_cath_trd_hf" localSheetId="9">'[46]Inputs - Hist &amp; Future'!$C$66:$T$66</definedName>
    <definedName name="mkt_cath_trd_hf" localSheetId="10">'[46]Inputs - Hist &amp; Future'!$C$66:$T$66</definedName>
    <definedName name="mkt_cath_trd_hf" localSheetId="11">'[46]Inputs - Hist &amp; Future'!$C$66:$T$66</definedName>
    <definedName name="mkt_cath_trd_hf" localSheetId="8">'[46]Inputs - Hist &amp; Future'!$C$66:$T$66</definedName>
    <definedName name="mkt_cath_trd_hf">#REF!</definedName>
    <definedName name="mkt_com" localSheetId="9">'[46]Comments - Mkting'!$B$2</definedName>
    <definedName name="mkt_com" localSheetId="10">'[46]Comments - Mkting'!$B$2</definedName>
    <definedName name="mkt_com" localSheetId="11">'[46]Comments - Mkting'!$B$2</definedName>
    <definedName name="mkt_com" localSheetId="8">'[46]Comments - Mkting'!$B$2</definedName>
    <definedName name="mkt_com">#REF!</definedName>
    <definedName name="mkt_com_pt" localSheetId="9">'[46]Comments - Mkting'!$B$2:$P$48</definedName>
    <definedName name="mkt_com_pt" localSheetId="10">'[46]Comments - Mkting'!$B$2:$P$48</definedName>
    <definedName name="mkt_com_pt" localSheetId="11">'[46]Comments - Mkting'!$B$2:$P$48</definedName>
    <definedName name="mkt_com_pt" localSheetId="8">'[46]Comments - Mkting'!$B$2:$P$48</definedName>
    <definedName name="mkt_com_pt">#REF!</definedName>
    <definedName name="mkt_con_act" localSheetId="9">'[46]Inputs - Act &amp; F''cast'!$C$64:$T$64</definedName>
    <definedName name="mkt_con_act" localSheetId="10">'[46]Inputs - Act &amp; F''cast'!$C$64:$T$64</definedName>
    <definedName name="mkt_con_act" localSheetId="11">'[46]Inputs - Act &amp; F''cast'!$C$64:$T$64</definedName>
    <definedName name="mkt_con_act" localSheetId="8">'[46]Inputs - Act &amp; F''cast'!$C$64:$T$64</definedName>
    <definedName name="mkt_con_act">#REF!</definedName>
    <definedName name="mkt_con_act_ytd" localSheetId="9">'[46]Calcs - Act &amp; F''cast'!$C$64:$T$64</definedName>
    <definedName name="mkt_con_act_ytd" localSheetId="10">'[46]Calcs - Act &amp; F''cast'!$C$64:$T$64</definedName>
    <definedName name="mkt_con_act_ytd" localSheetId="11">'[46]Calcs - Act &amp; F''cast'!$C$64:$T$64</definedName>
    <definedName name="mkt_con_act_ytd" localSheetId="8">'[46]Calcs - Act &amp; F''cast'!$C$64:$T$64</definedName>
    <definedName name="mkt_con_act_ytd">#REF!</definedName>
    <definedName name="mkt_con_bud" localSheetId="9">'[46]Inputs - Budget'!$C$64:$T$64</definedName>
    <definedName name="mkt_con_bud" localSheetId="10">'[46]Inputs - Budget'!$C$64:$T$64</definedName>
    <definedName name="mkt_con_bud" localSheetId="11">'[46]Inputs - Budget'!$C$64:$T$64</definedName>
    <definedName name="mkt_con_bud" localSheetId="8">'[46]Inputs - Budget'!$C$64:$T$64</definedName>
    <definedName name="mkt_con_bud">#REF!</definedName>
    <definedName name="mkt_con_bud_ytd" localSheetId="9">'[46]Calcs - Budget'!$C$64:$T$64</definedName>
    <definedName name="mkt_con_bud_ytd" localSheetId="10">'[46]Calcs - Budget'!$C$64:$T$64</definedName>
    <definedName name="mkt_con_bud_ytd" localSheetId="11">'[46]Calcs - Budget'!$C$64:$T$64</definedName>
    <definedName name="mkt_con_bud_ytd" localSheetId="8">'[46]Calcs - Budget'!$C$64:$T$64</definedName>
    <definedName name="mkt_con_bud_ytd">#REF!</definedName>
    <definedName name="mkt_con_hf" localSheetId="9">'[46]Inputs - Hist &amp; Future'!$C$64:$T$64</definedName>
    <definedName name="mkt_con_hf" localSheetId="10">'[46]Inputs - Hist &amp; Future'!$C$64:$T$64</definedName>
    <definedName name="mkt_con_hf" localSheetId="11">'[46]Inputs - Hist &amp; Future'!$C$64:$T$64</definedName>
    <definedName name="mkt_con_hf" localSheetId="8">'[46]Inputs - Hist &amp; Future'!$C$64:$T$64</definedName>
    <definedName name="mkt_con_hf">#REF!</definedName>
    <definedName name="mkt_con_qtr_fc_dec" localSheetId="9">'[46]Inputs - Qtrly Forecasts'!$C$57:$T$57</definedName>
    <definedName name="mkt_con_qtr_fc_dec" localSheetId="10">'[46]Inputs - Qtrly Forecasts'!$C$57:$T$57</definedName>
    <definedName name="mkt_con_qtr_fc_dec" localSheetId="11">'[46]Inputs - Qtrly Forecasts'!$C$57:$T$57</definedName>
    <definedName name="mkt_con_qtr_fc_dec" localSheetId="8">'[46]Inputs - Qtrly Forecasts'!$C$57:$T$57</definedName>
    <definedName name="mkt_con_qtr_fc_dec">#REF!</definedName>
    <definedName name="mkt_con_qtr_fc_dec_ytd" localSheetId="9">'[46]Calcs - Qtrly Forecasts'!$C$66:$T$66</definedName>
    <definedName name="mkt_con_qtr_fc_dec_ytd" localSheetId="10">'[46]Calcs - Qtrly Forecasts'!$C$66:$T$66</definedName>
    <definedName name="mkt_con_qtr_fc_dec_ytd" localSheetId="11">'[46]Calcs - Qtrly Forecasts'!$C$66:$T$66</definedName>
    <definedName name="mkt_con_qtr_fc_dec_ytd" localSheetId="8">'[46]Calcs - Qtrly Forecasts'!$C$66:$T$66</definedName>
    <definedName name="mkt_con_qtr_fc_dec_ytd">#REF!</definedName>
    <definedName name="mkt_con_qtr_fc_mar" localSheetId="9">'[46]Inputs - Qtrly Forecasts'!$C$95:$T$95</definedName>
    <definedName name="mkt_con_qtr_fc_mar" localSheetId="10">'[46]Inputs - Qtrly Forecasts'!$C$95:$T$95</definedName>
    <definedName name="mkt_con_qtr_fc_mar" localSheetId="11">'[46]Inputs - Qtrly Forecasts'!$C$95:$T$95</definedName>
    <definedName name="mkt_con_qtr_fc_mar" localSheetId="8">'[46]Inputs - Qtrly Forecasts'!$C$95:$T$95</definedName>
    <definedName name="mkt_con_qtr_fc_mar">#REF!</definedName>
    <definedName name="mkt_con_qtr_fc_mar_ytd" localSheetId="9">'[46]Calcs - Qtrly Forecasts'!$C$103:$T$103</definedName>
    <definedName name="mkt_con_qtr_fc_mar_ytd" localSheetId="10">'[46]Calcs - Qtrly Forecasts'!$C$103:$T$103</definedName>
    <definedName name="mkt_con_qtr_fc_mar_ytd" localSheetId="11">'[46]Calcs - Qtrly Forecasts'!$C$103:$T$103</definedName>
    <definedName name="mkt_con_qtr_fc_mar_ytd" localSheetId="8">'[46]Calcs - Qtrly Forecasts'!$C$103:$T$103</definedName>
    <definedName name="mkt_con_qtr_fc_mar_ytd">#REF!</definedName>
    <definedName name="mkt_con_qtr_fc_sept" localSheetId="9">'[46]Inputs - Qtrly Forecasts'!$C$19:$T$19</definedName>
    <definedName name="mkt_con_qtr_fc_sept" localSheetId="10">'[46]Inputs - Qtrly Forecasts'!$C$19:$T$19</definedName>
    <definedName name="mkt_con_qtr_fc_sept" localSheetId="11">'[46]Inputs - Qtrly Forecasts'!$C$19:$T$19</definedName>
    <definedName name="mkt_con_qtr_fc_sept" localSheetId="8">'[46]Inputs - Qtrly Forecasts'!$C$19:$T$19</definedName>
    <definedName name="mkt_con_qtr_fc_sept">#REF!</definedName>
    <definedName name="mkt_con_qtr_fc_sept_ytd" localSheetId="9">'[46]Calcs - Qtrly Forecasts'!$C$29:$T$29</definedName>
    <definedName name="mkt_con_qtr_fc_sept_ytd" localSheetId="10">'[46]Calcs - Qtrly Forecasts'!$C$29:$T$29</definedName>
    <definedName name="mkt_con_qtr_fc_sept_ytd" localSheetId="11">'[46]Calcs - Qtrly Forecasts'!$C$29:$T$29</definedName>
    <definedName name="mkt_con_qtr_fc_sept_ytd" localSheetId="8">'[46]Calcs - Qtrly Forecasts'!$C$29:$T$29</definedName>
    <definedName name="mkt_con_qtr_fc_sept_ytd">#REF!</definedName>
    <definedName name="mkt_prc_act" localSheetId="9">'[46]Inputs - Act &amp; F''cast'!$C$67:$T$67</definedName>
    <definedName name="mkt_prc_act" localSheetId="10">'[46]Inputs - Act &amp; F''cast'!$C$67:$T$67</definedName>
    <definedName name="mkt_prc_act" localSheetId="11">'[46]Inputs - Act &amp; F''cast'!$C$67:$T$67</definedName>
    <definedName name="mkt_prc_act" localSheetId="8">'[46]Inputs - Act &amp; F''cast'!$C$67:$T$67</definedName>
    <definedName name="mkt_prc_act">#REF!</definedName>
    <definedName name="mkt_prc_act_ytd" localSheetId="9">'[46]Inputs - Act &amp; F''cast'!$C$472:$T$472</definedName>
    <definedName name="mkt_prc_act_ytd" localSheetId="10">'[46]Inputs - Act &amp; F''cast'!$C$472:$T$472</definedName>
    <definedName name="mkt_prc_act_ytd" localSheetId="11">'[46]Inputs - Act &amp; F''cast'!$C$472:$T$472</definedName>
    <definedName name="mkt_prc_act_ytd" localSheetId="8">'[46]Inputs - Act &amp; F''cast'!$C$472:$T$472</definedName>
    <definedName name="mkt_prc_act_ytd">#REF!</definedName>
    <definedName name="mkt_prc_bud" localSheetId="9">'[46]Inputs - Budget'!$C$67:$T$67</definedName>
    <definedName name="mkt_prc_bud" localSheetId="10">'[46]Inputs - Budget'!$C$67:$T$67</definedName>
    <definedName name="mkt_prc_bud" localSheetId="11">'[46]Inputs - Budget'!$C$67:$T$67</definedName>
    <definedName name="mkt_prc_bud" localSheetId="8">'[46]Inputs - Budget'!$C$67:$T$67</definedName>
    <definedName name="mkt_prc_bud">#REF!</definedName>
    <definedName name="mkt_prc_bud_ytd" localSheetId="9">'[46]Inputs - Budget'!$C$472:$T$472</definedName>
    <definedName name="mkt_prc_bud_ytd" localSheetId="10">'[46]Inputs - Budget'!$C$472:$T$472</definedName>
    <definedName name="mkt_prc_bud_ytd" localSheetId="11">'[46]Inputs - Budget'!$C$472:$T$472</definedName>
    <definedName name="mkt_prc_bud_ytd" localSheetId="8">'[46]Inputs - Budget'!$C$472:$T$472</definedName>
    <definedName name="mkt_prc_bud_ytd">#REF!</definedName>
    <definedName name="mkt_prc_final_act" localSheetId="9">'[46]Calcs - Act &amp; F''cast'!$C$510:$T$510</definedName>
    <definedName name="mkt_prc_final_act" localSheetId="10">'[46]Calcs - Act &amp; F''cast'!$C$510:$T$510</definedName>
    <definedName name="mkt_prc_final_act" localSheetId="11">'[46]Calcs - Act &amp; F''cast'!$C$510:$T$510</definedName>
    <definedName name="mkt_prc_final_act" localSheetId="8">'[46]Calcs - Act &amp; F''cast'!$C$510:$T$510</definedName>
    <definedName name="mkt_prc_final_act">#REF!</definedName>
    <definedName name="mkt_prc_final_act_qtr" localSheetId="9">'[46]Calcs  - Qtrly - Act &amp; F''cast'!$C$38:$L$38</definedName>
    <definedName name="mkt_prc_final_act_qtr" localSheetId="10">'[46]Calcs  - Qtrly - Act &amp; F''cast'!$C$38:$L$38</definedName>
    <definedName name="mkt_prc_final_act_qtr" localSheetId="11">'[46]Calcs  - Qtrly - Act &amp; F''cast'!$C$38:$L$38</definedName>
    <definedName name="mkt_prc_final_act_qtr" localSheetId="8">'[46]Calcs  - Qtrly - Act &amp; F''cast'!$C$38:$L$38</definedName>
    <definedName name="mkt_prc_final_act_qtr">#REF!</definedName>
    <definedName name="mkt_prc_final_act_ytd" localSheetId="9">'[46]Calcs - Act &amp; F''cast'!$C$635:$T$635</definedName>
    <definedName name="mkt_prc_final_act_ytd" localSheetId="10">'[46]Calcs - Act &amp; F''cast'!$C$635:$T$635</definedName>
    <definedName name="mkt_prc_final_act_ytd" localSheetId="11">'[46]Calcs - Act &amp; F''cast'!$C$635:$T$635</definedName>
    <definedName name="mkt_prc_final_act_ytd" localSheetId="8">'[46]Calcs - Act &amp; F''cast'!$C$635:$T$635</definedName>
    <definedName name="mkt_prc_final_act_ytd">#REF!</definedName>
    <definedName name="mkt_prc_final_bud" localSheetId="9">'[46]Calcs - Budget'!$C$510:$T$510</definedName>
    <definedName name="mkt_prc_final_bud" localSheetId="10">'[46]Calcs - Budget'!$C$510:$T$510</definedName>
    <definedName name="mkt_prc_final_bud" localSheetId="11">'[46]Calcs - Budget'!$C$510:$T$510</definedName>
    <definedName name="mkt_prc_final_bud" localSheetId="8">'[46]Calcs - Budget'!$C$510:$T$510</definedName>
    <definedName name="mkt_prc_final_bud">#REF!</definedName>
    <definedName name="mkt_prc_final_bud_ytd" localSheetId="9">'[46]Calcs - Budget'!$C$635:$T$635</definedName>
    <definedName name="mkt_prc_final_bud_ytd" localSheetId="10">'[46]Calcs - Budget'!$C$635:$T$635</definedName>
    <definedName name="mkt_prc_final_bud_ytd" localSheetId="11">'[46]Calcs - Budget'!$C$635:$T$635</definedName>
    <definedName name="mkt_prc_final_bud_ytd" localSheetId="8">'[46]Calcs - Budget'!$C$635:$T$635</definedName>
    <definedName name="mkt_prc_final_bud_ytd">#REF!</definedName>
    <definedName name="mkt_prc_final_hf" localSheetId="9">'[46]Inputs - Hist &amp; Future'!$C$464:$T$464</definedName>
    <definedName name="mkt_prc_final_hf" localSheetId="10">'[46]Inputs - Hist &amp; Future'!$C$464:$T$464</definedName>
    <definedName name="mkt_prc_final_hf" localSheetId="11">'[46]Inputs - Hist &amp; Future'!$C$464:$T$464</definedName>
    <definedName name="mkt_prc_final_hf" localSheetId="8">'[46]Inputs - Hist &amp; Future'!$C$464:$T$464</definedName>
    <definedName name="mkt_prc_final_hf">#REF!</definedName>
    <definedName name="mkt_prc_final_qtr_fc_dec" localSheetId="9">'[46]Inputs - Qtrly Forecasts'!$C$68:$T$68</definedName>
    <definedName name="mkt_prc_final_qtr_fc_dec" localSheetId="10">'[46]Inputs - Qtrly Forecasts'!$C$68:$T$68</definedName>
    <definedName name="mkt_prc_final_qtr_fc_dec" localSheetId="11">'[46]Inputs - Qtrly Forecasts'!$C$68:$T$68</definedName>
    <definedName name="mkt_prc_final_qtr_fc_dec" localSheetId="8">'[46]Inputs - Qtrly Forecasts'!$C$68:$T$68</definedName>
    <definedName name="mkt_prc_final_qtr_fc_dec">#REF!</definedName>
    <definedName name="mkt_prc_final_qtr_fc_dec_ytd" localSheetId="9">'[46]Inputs - Qtrly Forecasts'!$C$81:$T$81</definedName>
    <definedName name="mkt_prc_final_qtr_fc_dec_ytd" localSheetId="10">'[46]Inputs - Qtrly Forecasts'!$C$81:$T$81</definedName>
    <definedName name="mkt_prc_final_qtr_fc_dec_ytd" localSheetId="11">'[46]Inputs - Qtrly Forecasts'!$C$81:$T$81</definedName>
    <definedName name="mkt_prc_final_qtr_fc_dec_ytd" localSheetId="8">'[46]Inputs - Qtrly Forecasts'!$C$81:$T$81</definedName>
    <definedName name="mkt_prc_final_qtr_fc_dec_ytd">#REF!</definedName>
    <definedName name="mkt_prc_final_qtr_fc_mar" localSheetId="9">'[46]Inputs - Qtrly Forecasts'!$C$106:$T$106</definedName>
    <definedName name="mkt_prc_final_qtr_fc_mar" localSheetId="10">'[46]Inputs - Qtrly Forecasts'!$C$106:$T$106</definedName>
    <definedName name="mkt_prc_final_qtr_fc_mar" localSheetId="11">'[46]Inputs - Qtrly Forecasts'!$C$106:$T$106</definedName>
    <definedName name="mkt_prc_final_qtr_fc_mar" localSheetId="8">'[46]Inputs - Qtrly Forecasts'!$C$106:$T$106</definedName>
    <definedName name="mkt_prc_final_qtr_fc_mar">#REF!</definedName>
    <definedName name="mkt_prc_final_qtr_fc_mar_ytd" localSheetId="9">'[46]Inputs - Qtrly Forecasts'!$C$119:$T$119</definedName>
    <definedName name="mkt_prc_final_qtr_fc_mar_ytd" localSheetId="10">'[46]Inputs - Qtrly Forecasts'!$C$119:$T$119</definedName>
    <definedName name="mkt_prc_final_qtr_fc_mar_ytd" localSheetId="11">'[46]Inputs - Qtrly Forecasts'!$C$119:$T$119</definedName>
    <definedName name="mkt_prc_final_qtr_fc_mar_ytd" localSheetId="8">'[46]Inputs - Qtrly Forecasts'!$C$119:$T$119</definedName>
    <definedName name="mkt_prc_final_qtr_fc_mar_ytd">#REF!</definedName>
    <definedName name="mkt_prc_final_qtr_fc_sept" localSheetId="9">'[46]Inputs - Qtrly Forecasts'!$C$30:$T$30</definedName>
    <definedName name="mkt_prc_final_qtr_fc_sept" localSheetId="10">'[46]Inputs - Qtrly Forecasts'!$C$30:$T$30</definedName>
    <definedName name="mkt_prc_final_qtr_fc_sept" localSheetId="11">'[46]Inputs - Qtrly Forecasts'!$C$30:$T$30</definedName>
    <definedName name="mkt_prc_final_qtr_fc_sept" localSheetId="8">'[46]Inputs - Qtrly Forecasts'!$C$30:$T$30</definedName>
    <definedName name="mkt_prc_final_qtr_fc_sept">#REF!</definedName>
    <definedName name="mkt_prc_final_qtr_fc_sept_ytd" localSheetId="9">'[46]Inputs - Qtrly Forecasts'!$C$43:$T$43</definedName>
    <definedName name="mkt_prc_final_qtr_fc_sept_ytd" localSheetId="10">'[46]Inputs - Qtrly Forecasts'!$C$43:$T$43</definedName>
    <definedName name="mkt_prc_final_qtr_fc_sept_ytd" localSheetId="11">'[46]Inputs - Qtrly Forecasts'!$C$43:$T$43</definedName>
    <definedName name="mkt_prc_final_qtr_fc_sept_ytd" localSheetId="8">'[46]Inputs - Qtrly Forecasts'!$C$43:$T$43</definedName>
    <definedName name="mkt_prc_final_qtr_fc_sept_ytd">#REF!</definedName>
    <definedName name="mkt_prc_hf" localSheetId="9">'[46]Inputs - Hist &amp; Future'!$C$67:$T$67</definedName>
    <definedName name="mkt_prc_hf" localSheetId="10">'[46]Inputs - Hist &amp; Future'!$C$67:$T$67</definedName>
    <definedName name="mkt_prc_hf" localSheetId="11">'[46]Inputs - Hist &amp; Future'!$C$67:$T$67</definedName>
    <definedName name="mkt_prc_hf" localSheetId="8">'[46]Inputs - Hist &amp; Future'!$C$67:$T$67</definedName>
    <definedName name="mkt_prc_hf">#REF!</definedName>
    <definedName name="mkt_prt" localSheetId="9">[46]Marketing!$B$2:$P$48</definedName>
    <definedName name="mkt_prt" localSheetId="10">[46]Marketing!$B$2:$P$48</definedName>
    <definedName name="mkt_prt" localSheetId="11">[46]Marketing!$B$2:$P$48</definedName>
    <definedName name="mkt_prt" localSheetId="8">[46]Marketing!$B$2:$P$48</definedName>
    <definedName name="mkt_prt">#REF!</definedName>
    <definedName name="mkt_sold_pay_act" localSheetId="9">'[46]Calcs - Act &amp; F''cast'!$C$508:$T$508</definedName>
    <definedName name="mkt_sold_pay_act" localSheetId="10">'[46]Calcs - Act &amp; F''cast'!$C$508:$T$508</definedName>
    <definedName name="mkt_sold_pay_act" localSheetId="11">'[46]Calcs - Act &amp; F''cast'!$C$508:$T$508</definedName>
    <definedName name="mkt_sold_pay_act" localSheetId="8">'[46]Calcs - Act &amp; F''cast'!$C$508:$T$508</definedName>
    <definedName name="mkt_sold_pay_act">#REF!</definedName>
    <definedName name="mkt_sold_pay_act_ytd" localSheetId="9">'[46]Calcs - Act &amp; F''cast'!$C$633:$T$633</definedName>
    <definedName name="mkt_sold_pay_act_ytd" localSheetId="10">'[46]Calcs - Act &amp; F''cast'!$C$633:$T$633</definedName>
    <definedName name="mkt_sold_pay_act_ytd" localSheetId="11">'[46]Calcs - Act &amp; F''cast'!$C$633:$T$633</definedName>
    <definedName name="mkt_sold_pay_act_ytd" localSheetId="8">'[46]Calcs - Act &amp; F''cast'!$C$633:$T$633</definedName>
    <definedName name="mkt_sold_pay_act_ytd">#REF!</definedName>
    <definedName name="mkt_sold_pay_bud" localSheetId="9">'[46]Calcs - Budget'!$C$508:$T$508</definedName>
    <definedName name="mkt_sold_pay_bud" localSheetId="10">'[46]Calcs - Budget'!$C$508:$T$508</definedName>
    <definedName name="mkt_sold_pay_bud" localSheetId="11">'[46]Calcs - Budget'!$C$508:$T$508</definedName>
    <definedName name="mkt_sold_pay_bud" localSheetId="8">'[46]Calcs - Budget'!$C$508:$T$508</definedName>
    <definedName name="mkt_sold_pay_bud">#REF!</definedName>
    <definedName name="mkt_sold_pay_bud_ytd" localSheetId="9">'[46]Calcs - Budget'!$C$633:$T$633</definedName>
    <definedName name="mkt_sold_pay_bud_ytd" localSheetId="10">'[46]Calcs - Budget'!$C$633:$T$633</definedName>
    <definedName name="mkt_sold_pay_bud_ytd" localSheetId="11">'[46]Calcs - Budget'!$C$633:$T$633</definedName>
    <definedName name="mkt_sold_pay_bud_ytd" localSheetId="8">'[46]Calcs - Budget'!$C$633:$T$633</definedName>
    <definedName name="mkt_sold_pay_bud_ytd">#REF!</definedName>
    <definedName name="mkt_sold_pay_hf" localSheetId="9">'[46]Inputs - Hist &amp; Future'!$C$461:$T$461</definedName>
    <definedName name="mkt_sold_pay_hf" localSheetId="10">'[46]Inputs - Hist &amp; Future'!$C$461:$T$461</definedName>
    <definedName name="mkt_sold_pay_hf" localSheetId="11">'[46]Inputs - Hist &amp; Future'!$C$461:$T$461</definedName>
    <definedName name="mkt_sold_pay_hf" localSheetId="8">'[46]Inputs - Hist &amp; Future'!$C$461:$T$461</definedName>
    <definedName name="mkt_sold_pay_hf">#REF!</definedName>
    <definedName name="mkt_sold_pay_per_mth_hf" localSheetId="9">'[46]Inputs - Hist &amp; Future'!$C$462:$T$462</definedName>
    <definedName name="mkt_sold_pay_per_mth_hf" localSheetId="10">'[46]Inputs - Hist &amp; Future'!$C$462:$T$462</definedName>
    <definedName name="mkt_sold_pay_per_mth_hf" localSheetId="11">'[46]Inputs - Hist &amp; Future'!$C$462:$T$462</definedName>
    <definedName name="mkt_sold_pay_per_mth_hf" localSheetId="8">'[46]Inputs - Hist &amp; Future'!$C$462:$T$462</definedName>
    <definedName name="mkt_sold_pay_per_mth_hf">#REF!</definedName>
    <definedName name="mkt_tot_pay_lbs_act" localSheetId="9">'[46]Calcs - Act &amp; F''cast'!$C$507:$T$507</definedName>
    <definedName name="mkt_tot_pay_lbs_act" localSheetId="10">'[46]Calcs - Act &amp; F''cast'!$C$507:$T$507</definedName>
    <definedName name="mkt_tot_pay_lbs_act" localSheetId="11">'[46]Calcs - Act &amp; F''cast'!$C$507:$T$507</definedName>
    <definedName name="mkt_tot_pay_lbs_act" localSheetId="8">'[46]Calcs - Act &amp; F''cast'!$C$507:$T$507</definedName>
    <definedName name="mkt_tot_pay_lbs_act">#REF!</definedName>
    <definedName name="mkt_tot_pay_lbs_act_ytd" localSheetId="9">'[46]Calcs - Act &amp; F''cast'!$C$632:$T$632</definedName>
    <definedName name="mkt_tot_pay_lbs_act_ytd" localSheetId="10">'[46]Calcs - Act &amp; F''cast'!$C$632:$T$632</definedName>
    <definedName name="mkt_tot_pay_lbs_act_ytd" localSheetId="11">'[46]Calcs - Act &amp; F''cast'!$C$632:$T$632</definedName>
    <definedName name="mkt_tot_pay_lbs_act_ytd" localSheetId="8">'[46]Calcs - Act &amp; F''cast'!$C$632:$T$632</definedName>
    <definedName name="mkt_tot_pay_lbs_act_ytd">#REF!</definedName>
    <definedName name="mkt_tot_pay_lbs_bud" localSheetId="9">'[46]Calcs - Budget'!$C$507:$T$507</definedName>
    <definedName name="mkt_tot_pay_lbs_bud" localSheetId="10">'[46]Calcs - Budget'!$C$507:$T$507</definedName>
    <definedName name="mkt_tot_pay_lbs_bud" localSheetId="11">'[46]Calcs - Budget'!$C$507:$T$507</definedName>
    <definedName name="mkt_tot_pay_lbs_bud" localSheetId="8">'[46]Calcs - Budget'!$C$507:$T$507</definedName>
    <definedName name="mkt_tot_pay_lbs_bud">#REF!</definedName>
    <definedName name="mkt_tot_pay_lbs_bud_ytd" localSheetId="9">'[46]Calcs - Budget'!$C$632:$T$632</definedName>
    <definedName name="mkt_tot_pay_lbs_bud_ytd" localSheetId="10">'[46]Calcs - Budget'!$C$632:$T$632</definedName>
    <definedName name="mkt_tot_pay_lbs_bud_ytd" localSheetId="11">'[46]Calcs - Budget'!$C$632:$T$632</definedName>
    <definedName name="mkt_tot_pay_lbs_bud_ytd" localSheetId="8">'[46]Calcs - Budget'!$C$632:$T$632</definedName>
    <definedName name="mkt_tot_pay_lbs_bud_ytd">#REF!</definedName>
    <definedName name="mkt_tot_pay_lbs_hf" localSheetId="9">'[46]Inputs - Hist &amp; Future'!$C$460:$T$460</definedName>
    <definedName name="mkt_tot_pay_lbs_hf" localSheetId="10">'[46]Inputs - Hist &amp; Future'!$C$460:$T$460</definedName>
    <definedName name="mkt_tot_pay_lbs_hf" localSheetId="11">'[46]Inputs - Hist &amp; Future'!$C$460:$T$460</definedName>
    <definedName name="mkt_tot_pay_lbs_hf" localSheetId="8">'[46]Inputs - Hist &amp; Future'!$C$460:$T$460</definedName>
    <definedName name="mkt_tot_pay_lbs_hf">#REF!</definedName>
    <definedName name="MKTD_2" localSheetId="9">[171]MKTD!$A$3:$G$3,[171]MKTD!$A$11:$G$12,[171]MKTD!$A$27:$G$35</definedName>
    <definedName name="MKTD_2">#REF!,#REF!,#REF!</definedName>
    <definedName name="MKTSTATS_STICK0">#REF!</definedName>
    <definedName name="MKTSTATS_TICK0">#REF!</definedName>
    <definedName name="mkttop">#REF!</definedName>
    <definedName name="ML_3c7g1a7g">#REF!</definedName>
    <definedName name="ML_5j3u6k8m">#REF!</definedName>
    <definedName name="ML_7g5e5e2b">#REF!</definedName>
    <definedName name="ML_7n6h3t1t">#REF!</definedName>
    <definedName name="ML_8k7v5o9j">#REF!</definedName>
    <definedName name="ML_Table_1">#REF!</definedName>
    <definedName name="mod" localSheetId="9">[154]Sheet1!$A:$K</definedName>
    <definedName name="mod" localSheetId="10">[154]Sheet1!$A:$K</definedName>
    <definedName name="mod" localSheetId="11">[154]Sheet1!$A:$K</definedName>
    <definedName name="mod" localSheetId="8">[154]Sheet1!$A:$K</definedName>
    <definedName name="mod">#REF!</definedName>
    <definedName name="Model" localSheetId="9">#REF!</definedName>
    <definedName name="Model" localSheetId="16">#REF!</definedName>
    <definedName name="Model" localSheetId="7">#REF!</definedName>
    <definedName name="Model" localSheetId="6">#REF!</definedName>
    <definedName name="Model">#REF!</definedName>
    <definedName name="model_type" localSheetId="9">'[46]Inputs - Misc Fields'!$B$7</definedName>
    <definedName name="model_type" localSheetId="10">'[46]Inputs - Misc Fields'!$B$7</definedName>
    <definedName name="model_type" localSheetId="11">'[46]Inputs - Misc Fields'!$B$7</definedName>
    <definedName name="model_type" localSheetId="8">'[46]Inputs - Misc Fields'!$B$7</definedName>
    <definedName name="model_type">#REF!</definedName>
    <definedName name="Modelpacket">#REF!</definedName>
    <definedName name="mods" localSheetId="9">[144]Sheet3!$B:$K</definedName>
    <definedName name="mods" localSheetId="10">[144]Sheet3!$B:$K</definedName>
    <definedName name="mods" localSheetId="11">[144]Sheet3!$B:$K</definedName>
    <definedName name="mods" localSheetId="8">[144]Sheet3!$B:$K</definedName>
    <definedName name="mods">#REF!</definedName>
    <definedName name="modsnov" localSheetId="9">[172]ModsQ4!#REF!</definedName>
    <definedName name="modsnov" localSheetId="10">[172]ModsQ4!#REF!</definedName>
    <definedName name="modsnov" localSheetId="11">[172]ModsQ4!#REF!</definedName>
    <definedName name="modsnov" localSheetId="8">[172]ModsQ4!#REF!</definedName>
    <definedName name="modsnov">#REF!</definedName>
    <definedName name="moist_col_act" localSheetId="9">'[46]Inputs - Act &amp; F''cast'!$C$47:$T$47</definedName>
    <definedName name="moist_col_act" localSheetId="10">'[46]Inputs - Act &amp; F''cast'!$C$47:$T$47</definedName>
    <definedName name="moist_col_act" localSheetId="11">'[46]Inputs - Act &amp; F''cast'!$C$47:$T$47</definedName>
    <definedName name="moist_col_act" localSheetId="8">'[46]Inputs - Act &amp; F''cast'!$C$47:$T$47</definedName>
    <definedName name="moist_col_act">#REF!</definedName>
    <definedName name="moist_col_act_ytd" localSheetId="9">'[46]Inputs - Act &amp; F''cast'!$C$466:$T$466</definedName>
    <definedName name="moist_col_act_ytd" localSheetId="10">'[46]Inputs - Act &amp; F''cast'!$C$466:$T$466</definedName>
    <definedName name="moist_col_act_ytd" localSheetId="11">'[46]Inputs - Act &amp; F''cast'!$C$466:$T$466</definedName>
    <definedName name="moist_col_act_ytd" localSheetId="8">'[46]Inputs - Act &amp; F''cast'!$C$466:$T$466</definedName>
    <definedName name="moist_col_act_ytd">#REF!</definedName>
    <definedName name="moist_col_bud" localSheetId="9">'[46]Inputs - Budget'!$C$47:$T$47</definedName>
    <definedName name="moist_col_bud" localSheetId="10">'[46]Inputs - Budget'!$C$47:$T$47</definedName>
    <definedName name="moist_col_bud" localSheetId="11">'[46]Inputs - Budget'!$C$47:$T$47</definedName>
    <definedName name="moist_col_bud" localSheetId="8">'[46]Inputs - Budget'!$C$47:$T$47</definedName>
    <definedName name="moist_col_bud">#REF!</definedName>
    <definedName name="moist_col_bud_ytd" localSheetId="9">'[46]Inputs - Budget'!$C$466:$T$466</definedName>
    <definedName name="moist_col_bud_ytd" localSheetId="10">'[46]Inputs - Budget'!$C$466:$T$466</definedName>
    <definedName name="moist_col_bud_ytd" localSheetId="11">'[46]Inputs - Budget'!$C$466:$T$466</definedName>
    <definedName name="moist_col_bud_ytd" localSheetId="8">'[46]Inputs - Budget'!$C$466:$T$466</definedName>
    <definedName name="moist_col_bud_ytd">#REF!</definedName>
    <definedName name="moist_col_hf" localSheetId="9">'[46]Inputs - Hist &amp; Future'!$C$47:$T$47</definedName>
    <definedName name="moist_col_hf" localSheetId="10">'[46]Inputs - Hist &amp; Future'!$C$47:$T$47</definedName>
    <definedName name="moist_col_hf" localSheetId="11">'[46]Inputs - Hist &amp; Future'!$C$47:$T$47</definedName>
    <definedName name="moist_col_hf" localSheetId="8">'[46]Inputs - Hist &amp; Future'!$C$47:$T$47</definedName>
    <definedName name="moist_col_hf">#REF!</definedName>
    <definedName name="MONETARY_VARIATION_PERIOD" localSheetId="9">[44]PROJECTION!#REF!</definedName>
    <definedName name="MONETARY_VARIATION_PERIOD" localSheetId="10">[44]PROJECTION!#REF!</definedName>
    <definedName name="MONETARY_VARIATION_PERIOD" localSheetId="11">[44]PROJECTION!#REF!</definedName>
    <definedName name="MONETARY_VARIATION_PERIOD" localSheetId="8">[44]PROJECTION!#REF!</definedName>
    <definedName name="MONETARY_VARIATION_PERIOD">#REF!</definedName>
    <definedName name="MonitorCol">1</definedName>
    <definedName name="MonitorRow">1</definedName>
    <definedName name="MONTH" localSheetId="9">[173]Report!$B$2</definedName>
    <definedName name="MONTH" localSheetId="10">[173]Report!$B$2</definedName>
    <definedName name="MONTH" localSheetId="11">[173]Report!$B$2</definedName>
    <definedName name="MONTH" localSheetId="8">[173]Report!$B$2</definedName>
    <definedName name="MONTH">#REF!</definedName>
    <definedName name="Month_Number" localSheetId="9">[174]Revenue!$B$3</definedName>
    <definedName name="Month_Number" localSheetId="10">[174]Revenue!$B$3</definedName>
    <definedName name="Month_Number" localSheetId="11">[174]Revenue!$B$3</definedName>
    <definedName name="Month_Number" localSheetId="8">[174]Revenue!$B$3</definedName>
    <definedName name="Month_Number">#REF!</definedName>
    <definedName name="Month1DropoutRate" localSheetId="9">'[145]Tecfidera Launch'!$G$96</definedName>
    <definedName name="Month1DropoutRate">#REF!</definedName>
    <definedName name="MONTHDATE" localSheetId="9">'[102]Cover Sheet'!$D$24</definedName>
    <definedName name="MONTHDATE" localSheetId="10">'[102]Cover Sheet'!$D$24</definedName>
    <definedName name="MONTHDATE" localSheetId="11">'[102]Cover Sheet'!$D$24</definedName>
    <definedName name="MONTHDATE" localSheetId="8">'[102]Cover Sheet'!$D$24</definedName>
    <definedName name="MONTHDATE">#REF!</definedName>
    <definedName name="Months" localSheetId="9">#REF!</definedName>
    <definedName name="Months" localSheetId="16">#REF!</definedName>
    <definedName name="Months" localSheetId="7">#REF!</definedName>
    <definedName name="Months" localSheetId="6">#REF!</definedName>
    <definedName name="Months">#REF!</definedName>
    <definedName name="MRG_BOX1">#REF!</definedName>
    <definedName name="MRG_BOX2">#REF!</definedName>
    <definedName name="MRG_BOX3">#REF!</definedName>
    <definedName name="mrl_shares">#REF!</definedName>
    <definedName name="MRX_1" localSheetId="9">[175]IMS!$A$3:$BE$73</definedName>
    <definedName name="MRX_1">#REF!</definedName>
    <definedName name="MRX_2" localSheetId="9">[175]IMS!$A$74:$BE$143</definedName>
    <definedName name="MRX_2">#REF!</definedName>
    <definedName name="MRX_3" localSheetId="9">[175]IMS!$A$144:$BE$221</definedName>
    <definedName name="MRX_3">#REF!</definedName>
    <definedName name="MRX_4" localSheetId="9">[175]IMS!$A$222:$BE$250</definedName>
    <definedName name="MRX_4">#REF!</definedName>
    <definedName name="Msch_DEBT_AMORT_EXP" localSheetId="9">[101]QPL!#REF!</definedName>
    <definedName name="Msch_DEBT_AMORT_EXP">#REF!</definedName>
    <definedName name="Msch_FIN_INC" localSheetId="9">[101]QPL!#REF!</definedName>
    <definedName name="Msch_FIN_INC">#REF!</definedName>
    <definedName name="Msch_NET_INT_EXP" localSheetId="9">[101]QPL!#REF!</definedName>
    <definedName name="Msch_NET_INT_EXP">#REF!</definedName>
    <definedName name="Msch_NET_INT_INC" localSheetId="9">[101]QPL!#REF!</definedName>
    <definedName name="Msch_NET_INT_INC">#REF!</definedName>
    <definedName name="mth_hd" localSheetId="9">'[153]Amortization Table'!$B$12</definedName>
    <definedName name="mth_hd" localSheetId="10">'[153]Amortization Table'!$B$12</definedName>
    <definedName name="mth_hd" localSheetId="11">'[153]Amortization Table'!$B$12</definedName>
    <definedName name="mth_hd" localSheetId="8">'[153]Amortization Table'!$B$12</definedName>
    <definedName name="mth_hd">#REF!</definedName>
    <definedName name="mth_hf1" localSheetId="9">'[46]Inputs - Misc Fields'!$B$18</definedName>
    <definedName name="mth_hf1" localSheetId="10">'[46]Inputs - Misc Fields'!$B$18</definedName>
    <definedName name="mth_hf1" localSheetId="11">'[46]Inputs - Misc Fields'!$B$18</definedName>
    <definedName name="mth_hf1" localSheetId="8">'[46]Inputs - Misc Fields'!$B$18</definedName>
    <definedName name="mth_hf1">#REF!</definedName>
    <definedName name="mth_hf2" localSheetId="9">'[46]Inputs - Misc Fields'!$B$19</definedName>
    <definedName name="mth_hf2" localSheetId="10">'[46]Inputs - Misc Fields'!$B$19</definedName>
    <definedName name="mth_hf2" localSheetId="11">'[46]Inputs - Misc Fields'!$B$19</definedName>
    <definedName name="mth_hf2" localSheetId="8">'[46]Inputs - Misc Fields'!$B$19</definedName>
    <definedName name="mth_hf2">#REF!</definedName>
    <definedName name="mth_hf3" localSheetId="9">'[46]Inputs - Misc Fields'!$B$20</definedName>
    <definedName name="mth_hf3" localSheetId="10">'[46]Inputs - Misc Fields'!$B$20</definedName>
    <definedName name="mth_hf3" localSheetId="11">'[46]Inputs - Misc Fields'!$B$20</definedName>
    <definedName name="mth_hf3" localSheetId="8">'[46]Inputs - Misc Fields'!$B$20</definedName>
    <definedName name="mth_hf3">#REF!</definedName>
    <definedName name="MthNum" localSheetId="9">'[51]Control Sheet'!$D$16</definedName>
    <definedName name="MthNum" localSheetId="10">'[51]Control Sheet'!$D$16</definedName>
    <definedName name="MthNum" localSheetId="11">'[51]Control Sheet'!$D$16</definedName>
    <definedName name="MthNum" localSheetId="8">'[51]Control Sheet'!$D$16</definedName>
    <definedName name="MthNum">#REF!</definedName>
    <definedName name="mult_sen">#REF!</definedName>
    <definedName name="multincrement">#REF!</definedName>
    <definedName name="Multiple">#REF!</definedName>
    <definedName name="multiples" localSheetId="9">[121]IS!#REF!</definedName>
    <definedName name="multiples" localSheetId="10">[121]IS!#REF!</definedName>
    <definedName name="multiples" localSheetId="11">[121]IS!#REF!</definedName>
    <definedName name="multiples" localSheetId="8">[121]IS!#REF!</definedName>
    <definedName name="multiples">#REF!</definedName>
    <definedName name="Multiples_Cut_Off">[37]Model!$H$18</definedName>
    <definedName name="MYL_1" localSheetId="9">[176]IMS!$A$3:$BI$82</definedName>
    <definedName name="MYL_1">#REF!</definedName>
    <definedName name="MYL_2" localSheetId="9">[176]IMS!$A$84:$BI$147</definedName>
    <definedName name="MYL_2">#REF!</definedName>
    <definedName name="MYL_3" localSheetId="9">[176]IMS!$A$148:$BI$196</definedName>
    <definedName name="MYL_3">#REF!</definedName>
    <definedName name="N_A" localSheetId="9">[42]Data_Download!$C$140</definedName>
    <definedName name="N_A" localSheetId="10">[42]Data_Download!$C$140</definedName>
    <definedName name="N_A" localSheetId="11">[42]Data_Download!$C$140</definedName>
    <definedName name="N_A" localSheetId="8">[42]Data_Download!$C$140</definedName>
    <definedName name="N_A">#REF!</definedName>
    <definedName name="NAME">#REF!</definedName>
    <definedName name="name1">#REF!</definedName>
    <definedName name="name2">#REF!</definedName>
    <definedName name="Namenda" localSheetId="9">[81]Namenda!$A$6:$L$137</definedName>
    <definedName name="Namenda">#REF!</definedName>
    <definedName name="NAV">#REF!</definedName>
    <definedName name="NBREV00">#REF!</definedName>
    <definedName name="NBREV00PF">#REF!</definedName>
    <definedName name="NBREV01">#REF!</definedName>
    <definedName name="NBREV98">#REF!</definedName>
    <definedName name="NBREV99">#REF!</definedName>
    <definedName name="ND_EQ">#REF!</definedName>
    <definedName name="NDEBT00">#REF!</definedName>
    <definedName name="NDEBT01">#REF!</definedName>
    <definedName name="NDEBT02">#REF!</definedName>
    <definedName name="NDEBT03">#REF!</definedName>
    <definedName name="NDEBT04">#REF!</definedName>
    <definedName name="NDEBT1Q00">#REF!</definedName>
    <definedName name="NDEBT2Q00">#REF!</definedName>
    <definedName name="NDEBT3Q00">#REF!</definedName>
    <definedName name="NDEBT3Q00PFD">#REF!</definedName>
    <definedName name="NDEBT4Q00">#REF!</definedName>
    <definedName name="NDEBT4Q00PFD">#REF!</definedName>
    <definedName name="NDEBT99">#REF!</definedName>
    <definedName name="NDEBTPFD00">#REF!</definedName>
    <definedName name="NDEBTPFD01">#REF!</definedName>
    <definedName name="NDEBTPFD02">#REF!</definedName>
    <definedName name="NDEBTPFD03">#REF!</definedName>
    <definedName name="NDEBTPFD1Q00">#REF!</definedName>
    <definedName name="NDEBTPFD2Q00">#REF!</definedName>
    <definedName name="NDEBTPFD99">#REF!</definedName>
    <definedName name="Nebivolol">#REF!</definedName>
    <definedName name="Nefazodone00">[29]Products!#REF!</definedName>
    <definedName name="Nefazodone01">[29]Products!#REF!</definedName>
    <definedName name="Nefazodone02">[29]Products!#REF!</definedName>
    <definedName name="Nefazodone03">[29]Products!#REF!</definedName>
    <definedName name="Nefazodone04">[29]Products!#REF!</definedName>
    <definedName name="Nefazodone05">[29]Products!#REF!</definedName>
    <definedName name="Nefazodone97">[29]Products!#REF!</definedName>
    <definedName name="Nefazodone98">[29]Products!#REF!</definedName>
    <definedName name="Nefazodone99">[29]Products!#REF!</definedName>
    <definedName name="NeoRecormon" localSheetId="9">'[129]Roche Sales (from G.Parry)'!$C$44:$IV$44</definedName>
    <definedName name="NeoRecormon">#REF!</definedName>
    <definedName name="net" localSheetId="9">[143]MasterData!$C$6</definedName>
    <definedName name="net" localSheetId="10">[143]MasterData!$C$6</definedName>
    <definedName name="net" localSheetId="11">[143]MasterData!$C$6</definedName>
    <definedName name="net" localSheetId="8">[143]MasterData!$C$6</definedName>
    <definedName name="net">#REF!</definedName>
    <definedName name="Net_Adj_capitalized_expenses" localSheetId="9">[42]Data_Download!$C$24:$AZ$24</definedName>
    <definedName name="Net_Adj_capitalized_expenses" localSheetId="10">[42]Data_Download!$C$24:$AZ$24</definedName>
    <definedName name="Net_Adj_capitalized_expenses" localSheetId="11">[42]Data_Download!$C$24:$AZ$24</definedName>
    <definedName name="Net_Adj_capitalized_expenses" localSheetId="8">[42]Data_Download!$C$24:$AZ$24</definedName>
    <definedName name="Net_Adj_capitalized_expenses">#REF!</definedName>
    <definedName name="Net_adj_for_capitalized_expenses" localSheetId="9">[42]Data_Download!$E$23:$Z$23</definedName>
    <definedName name="Net_adj_for_capitalized_expenses" localSheetId="10">[42]Data_Download!$E$23:$Z$23</definedName>
    <definedName name="Net_adj_for_capitalized_expenses" localSheetId="11">[42]Data_Download!$E$23:$Z$23</definedName>
    <definedName name="Net_adj_for_capitalized_expenses" localSheetId="8">[42]Data_Download!$E$23:$Z$23</definedName>
    <definedName name="Net_adj_for_capitalized_expenses">#REF!</definedName>
    <definedName name="Net_Debt" localSheetId="9">[44]PROJECTION!#REF!</definedName>
    <definedName name="Net_Debt" localSheetId="10">[44]PROJECTION!#REF!</definedName>
    <definedName name="Net_Debt" localSheetId="11">[44]PROJECTION!#REF!</definedName>
    <definedName name="Net_Debt" localSheetId="8">[44]PROJECTION!#REF!</definedName>
    <definedName name="Net_Debt">#REF!</definedName>
    <definedName name="Net_equity_income____of_Monetary_Variation" localSheetId="9">[44]PROJECTION!#REF!</definedName>
    <definedName name="Net_equity_income____of_Monetary_Variation" localSheetId="10">[44]PROJECTION!#REF!</definedName>
    <definedName name="Net_equity_income____of_Monetary_Variation" localSheetId="11">[44]PROJECTION!#REF!</definedName>
    <definedName name="Net_equity_income____of_Monetary_Variation" localSheetId="8">[44]PROJECTION!#REF!</definedName>
    <definedName name="Net_equity_income____of_Monetary_Variation">#REF!</definedName>
    <definedName name="Net_Income" localSheetId="9">[177]NOPAT_VDF!$C$94:$AZ$94</definedName>
    <definedName name="Net_Income" localSheetId="10">[177]NOPAT_VDF!$C$94:$AZ$94</definedName>
    <definedName name="Net_Income" localSheetId="11">[177]NOPAT_VDF!$C$94:$AZ$94</definedName>
    <definedName name="Net_Income" localSheetId="8">[177]NOPAT_VDF!$C$94:$AZ$94</definedName>
    <definedName name="Net_Income">#REF!</definedName>
    <definedName name="Net_income_adj_cap_expenses" localSheetId="9">[42]Data_Download!$C$46:$AZ$46</definedName>
    <definedName name="Net_income_adj_cap_expenses" localSheetId="10">[42]Data_Download!$C$46:$AZ$46</definedName>
    <definedName name="Net_income_adj_cap_expenses" localSheetId="11">[42]Data_Download!$C$46:$AZ$46</definedName>
    <definedName name="Net_income_adj_cap_expenses" localSheetId="8">[42]Data_Download!$C$46:$AZ$46</definedName>
    <definedName name="Net_income_adj_cap_expenses">#REF!</definedName>
    <definedName name="Net_Income_Adj_Earnings_PreAbnormal_Goodwill_Amort">#REF!</definedName>
    <definedName name="Net_Income_Change_97_96" localSheetId="9">[178]Qearn!#REF!</definedName>
    <definedName name="Net_Income_Change_97_96">#REF!</definedName>
    <definedName name="Net_income_fore" localSheetId="9">[42]Data_Download!$E$40:$M$40</definedName>
    <definedName name="Net_income_fore" localSheetId="10">[42]Data_Download!$E$40:$M$40</definedName>
    <definedName name="Net_income_fore" localSheetId="11">[42]Data_Download!$E$40:$M$40</definedName>
    <definedName name="Net_income_fore" localSheetId="8">[42]Data_Download!$E$40:$M$40</definedName>
    <definedName name="Net_income_fore">#REF!</definedName>
    <definedName name="Net_income_growth" localSheetId="9">[42]Data_Download!$C$141:$AU$141</definedName>
    <definedName name="Net_income_growth" localSheetId="10">[42]Data_Download!$C$141:$AU$141</definedName>
    <definedName name="Net_income_growth" localSheetId="11">[42]Data_Download!$C$141:$AU$141</definedName>
    <definedName name="Net_income_growth" localSheetId="8">[42]Data_Download!$C$141:$AU$141</definedName>
    <definedName name="Net_income_growth">#REF!</definedName>
    <definedName name="Net_income_growth_avg" localSheetId="9">[42]Data_Download!#REF!</definedName>
    <definedName name="Net_income_growth_avg" localSheetId="10">[42]Data_Download!#REF!</definedName>
    <definedName name="Net_income_growth_avg" localSheetId="11">[42]Data_Download!#REF!</definedName>
    <definedName name="Net_income_growth_avg" localSheetId="8">[42]Data_Download!#REF!</definedName>
    <definedName name="Net_income_growth_avg">#REF!</definedName>
    <definedName name="Net_income_per_share" localSheetId="9">'[36]Annual Model'!#REF!</definedName>
    <definedName name="Net_income_per_share">#REF!</definedName>
    <definedName name="NET_INT">#REF!</definedName>
    <definedName name="Net_Interest">#REF!</definedName>
    <definedName name="Net_margin" localSheetId="9">[42]Data_Download!$C$113:$AU$113</definedName>
    <definedName name="Net_margin" localSheetId="10">[42]Data_Download!$C$113:$AU$113</definedName>
    <definedName name="Net_margin" localSheetId="11">[42]Data_Download!$C$113:$AU$113</definedName>
    <definedName name="Net_margin" localSheetId="8">[42]Data_Download!$C$113:$AU$113</definedName>
    <definedName name="Net_margin">#REF!</definedName>
    <definedName name="Net_margin_fore" localSheetId="9">[42]Data_Download!#REF!</definedName>
    <definedName name="Net_margin_fore" localSheetId="10">[42]Data_Download!#REF!</definedName>
    <definedName name="Net_margin_fore" localSheetId="11">[42]Data_Download!#REF!</definedName>
    <definedName name="Net_margin_fore" localSheetId="8">[42]Data_Download!#REF!</definedName>
    <definedName name="Net_margin_fore">#REF!</definedName>
    <definedName name="NET_MONETARY_ASSETS__LIAB__IN_R" localSheetId="9">[44]PROJECTION!#REF!</definedName>
    <definedName name="NET_MONETARY_ASSETS__LIAB__IN_R" localSheetId="10">[44]PROJECTION!#REF!</definedName>
    <definedName name="NET_MONETARY_ASSETS__LIAB__IN_R" localSheetId="11">[44]PROJECTION!#REF!</definedName>
    <definedName name="NET_MONETARY_ASSETS__LIAB__IN_R" localSheetId="8">[44]PROJECTION!#REF!</definedName>
    <definedName name="NET_MONETARY_ASSETS__LIAB__IN_R">#REF!</definedName>
    <definedName name="Net_PPE" localSheetId="9">[42]Data_Download!$C$33:$AU$33</definedName>
    <definedName name="Net_PPE" localSheetId="10">[42]Data_Download!$C$33:$AU$33</definedName>
    <definedName name="Net_PPE" localSheetId="11">[42]Data_Download!$C$33:$AU$33</definedName>
    <definedName name="Net_PPE" localSheetId="8">[42]Data_Download!$C$33:$AU$33</definedName>
    <definedName name="Net_PPE">#REF!</definedName>
    <definedName name="Net_PPE_DCF" localSheetId="9">[42]Data_Download!$C$75:$AZ$75</definedName>
    <definedName name="Net_PPE_DCF" localSheetId="10">[42]Data_Download!$C$75:$AZ$75</definedName>
    <definedName name="Net_PPE_DCF" localSheetId="11">[42]Data_Download!$C$75:$AZ$75</definedName>
    <definedName name="Net_PPE_DCF" localSheetId="8">[42]Data_Download!$C$75:$AZ$75</definedName>
    <definedName name="Net_PPE_DCF">#REF!</definedName>
    <definedName name="Net_PPE_growth_fore" localSheetId="9">[42]Data_Download!$H$157:$K$157</definedName>
    <definedName name="Net_PPE_growth_fore" localSheetId="10">[42]Data_Download!$H$157:$K$157</definedName>
    <definedName name="Net_PPE_growth_fore" localSheetId="11">[42]Data_Download!$H$157:$K$157</definedName>
    <definedName name="Net_PPE_growth_fore" localSheetId="8">[42]Data_Download!$H$157:$K$157</definedName>
    <definedName name="Net_PPE_growth_fore">#REF!</definedName>
    <definedName name="Net_profit">#REF!</definedName>
    <definedName name="Net_Profit_after_Minorities">#REF!</definedName>
    <definedName name="Net_property_under_capital_leases" localSheetId="9">[42]Data_Download!$C$34:$AU$34</definedName>
    <definedName name="Net_property_under_capital_leases" localSheetId="10">[42]Data_Download!$C$34:$AU$34</definedName>
    <definedName name="Net_property_under_capital_leases" localSheetId="11">[42]Data_Download!$C$34:$AU$34</definedName>
    <definedName name="Net_property_under_capital_leases" localSheetId="8">[42]Data_Download!$C$34:$AU$34</definedName>
    <definedName name="Net_property_under_capital_leases">#REF!</definedName>
    <definedName name="Net_sales" localSheetId="9">[42]Data_Download!$C$8:$AE$8</definedName>
    <definedName name="Net_sales" localSheetId="10">[42]Data_Download!$C$8:$AE$8</definedName>
    <definedName name="Net_sales" localSheetId="11">[42]Data_Download!$C$8:$AE$8</definedName>
    <definedName name="Net_sales" localSheetId="8">[42]Data_Download!$C$8:$AE$8</definedName>
    <definedName name="Net_sales">#REF!</definedName>
    <definedName name="Net_sales_DCF" localSheetId="9">[42]Data_Download!$C$9:$AZ$9</definedName>
    <definedName name="Net_sales_DCF" localSheetId="10">[42]Data_Download!$C$9:$AZ$9</definedName>
    <definedName name="Net_sales_DCF" localSheetId="11">[42]Data_Download!$C$9:$AZ$9</definedName>
    <definedName name="Net_sales_DCF" localSheetId="8">[42]Data_Download!$C$9:$AZ$9</definedName>
    <definedName name="Net_sales_DCF">#REF!</definedName>
    <definedName name="Net_sales_fore" localSheetId="9">[42]Data_Download!$E$7:$G$7</definedName>
    <definedName name="Net_sales_fore" localSheetId="10">[42]Data_Download!$E$7:$G$7</definedName>
    <definedName name="Net_sales_fore" localSheetId="11">[42]Data_Download!$E$7:$G$7</definedName>
    <definedName name="Net_sales_fore" localSheetId="8">[42]Data_Download!$E$7:$G$7</definedName>
    <definedName name="Net_sales_fore">#REF!</definedName>
    <definedName name="Net_sales_growth_fore" localSheetId="9">[42]Data_Download!$H$53:$K$53</definedName>
    <definedName name="Net_sales_growth_fore" localSheetId="10">[42]Data_Download!$H$53:$K$53</definedName>
    <definedName name="Net_sales_growth_fore" localSheetId="11">[42]Data_Download!$H$53:$K$53</definedName>
    <definedName name="Net_sales_growth_fore" localSheetId="8">[42]Data_Download!$H$53:$K$53</definedName>
    <definedName name="Net_sales_growth_fore">#REF!</definedName>
    <definedName name="Net_Tax_Benefit_of_Non_Op_Charges_Gains" localSheetId="9">[42]Data_Download!$C$35:$AZ$35</definedName>
    <definedName name="Net_Tax_Benefit_of_Non_Op_Charges_Gains" localSheetId="10">[42]Data_Download!$C$35:$AZ$35</definedName>
    <definedName name="Net_Tax_Benefit_of_Non_Op_Charges_Gains" localSheetId="11">[42]Data_Download!$C$35:$AZ$35</definedName>
    <definedName name="Net_Tax_Benefit_of_Non_Op_Charges_Gains" localSheetId="8">[42]Data_Download!$C$35:$AZ$35</definedName>
    <definedName name="Net_Tax_Benefit_of_Non_Op_Charges_Gains">#REF!</definedName>
    <definedName name="Net_Unrealized_Gains_Losses" localSheetId="9">[42]Data_Download!$C$79:$AZ$79</definedName>
    <definedName name="Net_Unrealized_Gains_Losses" localSheetId="10">[42]Data_Download!$C$79:$AZ$79</definedName>
    <definedName name="Net_Unrealized_Gains_Losses" localSheetId="11">[42]Data_Download!$C$79:$AZ$79</definedName>
    <definedName name="Net_Unrealized_Gains_Losses" localSheetId="8">[42]Data_Download!$C$79:$AZ$79</definedName>
    <definedName name="Net_Unrealized_Gains_Losses">#REF!</definedName>
    <definedName name="Net_Working_Capital">#REF!</definedName>
    <definedName name="Net_working_capital_DCF" localSheetId="9">[42]Data_Download!$C$74:$AZ$74</definedName>
    <definedName name="Net_working_capital_DCF" localSheetId="10">[42]Data_Download!$C$74:$AZ$74</definedName>
    <definedName name="Net_working_capital_DCF" localSheetId="11">[42]Data_Download!$C$74:$AZ$74</definedName>
    <definedName name="Net_working_capital_DCF" localSheetId="8">[42]Data_Download!$C$74:$AZ$74</definedName>
    <definedName name="Net_working_capital_DCF">#REF!</definedName>
    <definedName name="Net_working_capital_turns" localSheetId="9">[42]Data_Download!$C$97:$AU$97</definedName>
    <definedName name="Net_working_capital_turns" localSheetId="10">[42]Data_Download!$C$97:$AU$97</definedName>
    <definedName name="Net_working_capital_turns" localSheetId="11">[42]Data_Download!$C$97:$AU$97</definedName>
    <definedName name="Net_working_capital_turns" localSheetId="8">[42]Data_Download!$C$97:$AU$97</definedName>
    <definedName name="Net_working_capital_turns">#REF!</definedName>
    <definedName name="Net_working_capital_turns_DCF" localSheetId="9">[42]Data_Download!$C$80:$AZ$80</definedName>
    <definedName name="Net_working_capital_turns_DCF" localSheetId="10">[42]Data_Download!$C$80:$AZ$80</definedName>
    <definedName name="Net_working_capital_turns_DCF" localSheetId="11">[42]Data_Download!$C$80:$AZ$80</definedName>
    <definedName name="Net_working_capital_turns_DCF" localSheetId="8">[42]Data_Download!$C$80:$AZ$80</definedName>
    <definedName name="Net_working_capital_turns_DCF">#REF!</definedName>
    <definedName name="Net_Worth_Share__DM">#REF!</definedName>
    <definedName name="netdebt2002">#REF!</definedName>
    <definedName name="NetDebtPerShare">[55]projections!#REF!</definedName>
    <definedName name="NetIncomeBY">#REF!</definedName>
    <definedName name="NetIncomeCY1">#REF!</definedName>
    <definedName name="NetIncomeCY2">#REF!</definedName>
    <definedName name="NetIncomeCY3">#REF!</definedName>
    <definedName name="NetIncomeCY4">#REF!</definedName>
    <definedName name="NetIncomeCY5">#REF!</definedName>
    <definedName name="NetIncomeLTM">#REF!</definedName>
    <definedName name="netint02">#REF!</definedName>
    <definedName name="netint03">#REF!</definedName>
    <definedName name="NetProceeds">[41]HS!#REF!</definedName>
    <definedName name="NetPropertyPlantAndEquipment">'[79]V-Data'!#REF!</definedName>
    <definedName name="NetRev_FY1Fwd" localSheetId="9">[92]COMP!$AY$8</definedName>
    <definedName name="NetRev_FY1Fwd">#REF!</definedName>
    <definedName name="NetRev_FY2Fwd" localSheetId="9">[92]COMP!$BA$8</definedName>
    <definedName name="NetRev_FY2Fwd">#REF!</definedName>
    <definedName name="NetRev_FY3Fwd" localSheetId="9">[92]COMP!$BC$8</definedName>
    <definedName name="NetRev_FY3Fwd">#REF!</definedName>
    <definedName name="NetRevVar" localSheetId="9">[142]MasterData!$C$6</definedName>
    <definedName name="NetRevVar" localSheetId="10">[142]MasterData!$C$6</definedName>
    <definedName name="NetRevVar" localSheetId="11">[142]MasterData!$C$6</definedName>
    <definedName name="NetRevVar" localSheetId="8">[142]MasterData!$C$6</definedName>
    <definedName name="NetRevVar">#REF!</definedName>
    <definedName name="NetWC_turns_fore" localSheetId="9">[42]Data_Download!$E$77:$K$77</definedName>
    <definedName name="NetWC_turns_fore" localSheetId="10">[42]Data_Download!$E$77:$K$77</definedName>
    <definedName name="NetWC_turns_fore" localSheetId="11">[42]Data_Download!$E$77:$K$77</definedName>
    <definedName name="NetWC_turns_fore" localSheetId="8">[42]Data_Download!$E$77:$K$77</definedName>
    <definedName name="NetWC_turns_fore">#REF!</definedName>
    <definedName name="neupo" localSheetId="9">[127]quarterly!$BH$1:$CA$66</definedName>
    <definedName name="neupo">#REF!</definedName>
    <definedName name="Neupo98" localSheetId="9">[6]Amgen!#REF!</definedName>
    <definedName name="Neupo98" localSheetId="10">[6]Amgen!#REF!</definedName>
    <definedName name="Neupo98" localSheetId="11">[6]Amgen!#REF!</definedName>
    <definedName name="Neupo98" localSheetId="8">[6]Amgen!#REF!</definedName>
    <definedName name="Neupo98">#REF!</definedName>
    <definedName name="Neutropin" localSheetId="9">'[129]Roche Sales (from G.Parry)'!$C$109:$IV$109</definedName>
    <definedName name="Neutropin">#REF!</definedName>
    <definedName name="new"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patient_mkt">#REF!</definedName>
    <definedName name="NewAuthVar" localSheetId="9">[142]MasterData!$C$4</definedName>
    <definedName name="NewAuthVar" localSheetId="10">[142]MasterData!$C$4</definedName>
    <definedName name="NewAuthVar" localSheetId="11">[142]MasterData!$C$4</definedName>
    <definedName name="NewAuthVar" localSheetId="8">[142]MasterData!$C$4</definedName>
    <definedName name="NewAuthVar">#REF!</definedName>
    <definedName name="NEWPROD">[1]Sheet1!$C$631:$L$809</definedName>
    <definedName name="NEWSHRCAPITAL">#REF!</definedName>
    <definedName name="NewTaxGW">#REF!</definedName>
    <definedName name="NewTaxIntangibles">#REF!</definedName>
    <definedName name="NextYrAOP" localSheetId="9">'[98]Control Sheet'!$C$8</definedName>
    <definedName name="NextYrAOP" localSheetId="10">'[98]Control Sheet'!$C$8</definedName>
    <definedName name="NextYrAOP" localSheetId="11">'[98]Control Sheet'!$C$8</definedName>
    <definedName name="NextYrAOP" localSheetId="8">'[98]Control Sheet'!$C$8</definedName>
    <definedName name="NextYrAOP">#REF!</definedName>
    <definedName name="NHEInhibitor00">[29]Products!#REF!</definedName>
    <definedName name="NHEInhibitor01">[29]Products!#REF!</definedName>
    <definedName name="NHEInhibitor02">[29]Products!#REF!</definedName>
    <definedName name="NHEInhibitor03">[29]Products!#REF!</definedName>
    <definedName name="NHEInhibitor04">[29]Products!#REF!</definedName>
    <definedName name="NHEInhibitor05">[29]Products!#REF!</definedName>
    <definedName name="NHEInhibitor97">[29]Products!#REF!</definedName>
    <definedName name="NHEInhibitor98">[29]Products!#REF!</definedName>
    <definedName name="NHEInhibitor99">[29]Products!#REF!</definedName>
    <definedName name="ni_mult">#REF!</definedName>
    <definedName name="ni_mult_sen">#REF!</definedName>
    <definedName name="ni_mult1">#REF!</definedName>
    <definedName name="ni_mult2">#REF!</definedName>
    <definedName name="ni_mult3">#REF!</definedName>
    <definedName name="ni_mult4">#REF!</definedName>
    <definedName name="ni_mult5">#REF!</definedName>
    <definedName name="ni_terminal">#REF!</definedName>
    <definedName name="Niaspan">#REF!</definedName>
    <definedName name="Niaspan_Generics">#REF!</definedName>
    <definedName name="Niaspan_Rev_Current">#REF!</definedName>
    <definedName name="Niaspan_Rev_Values">#REF!</definedName>
    <definedName name="NIBCLs" localSheetId="9">[42]Data_Download!$C$24:$AE$24</definedName>
    <definedName name="NIBCLs" localSheetId="10">[42]Data_Download!$C$24:$AE$24</definedName>
    <definedName name="NIBCLs" localSheetId="11">[42]Data_Download!$C$24:$AE$24</definedName>
    <definedName name="NIBCLs" localSheetId="8">[42]Data_Download!$C$24:$AE$24</definedName>
    <definedName name="NIBCLs">#REF!</definedName>
    <definedName name="NINT">#REF!</definedName>
    <definedName name="nio_96">#REF!</definedName>
    <definedName name="nio_97">#REF!</definedName>
    <definedName name="nio_98">#REF!</definedName>
    <definedName name="NNA__time">'[45]Pain &amp; arthritis TRx Model'!$D$48</definedName>
    <definedName name="NNA_pk_loss">'[45]Pain &amp; arthritis TRx Model'!$D$47</definedName>
    <definedName name="no">#REF!</definedName>
    <definedName name="NOLSwitch" localSheetId="9">'[43]Model Assumptions'!$C$65</definedName>
    <definedName name="NOLSwitch">#REF!</definedName>
    <definedName name="NON_OPERATING_RESULT____of_Rev" localSheetId="9">[44]PROJECTION!#REF!</definedName>
    <definedName name="NON_OPERATING_RESULT____of_Rev" localSheetId="10">[44]PROJECTION!#REF!</definedName>
    <definedName name="NON_OPERATING_RESULT____of_Rev" localSheetId="11">[44]PROJECTION!#REF!</definedName>
    <definedName name="NON_OPERATING_RESULT____of_Rev" localSheetId="8">[44]PROJECTION!#REF!</definedName>
    <definedName name="NON_OPERATING_RESULT____of_Rev">#REF!</definedName>
    <definedName name="Non_QSI" localSheetId="9">'[179]Non-QSI Data'!$A$5:$M$43</definedName>
    <definedName name="Non_QSI" localSheetId="10">'[179]Non-QSI Data'!$A$5:$M$43</definedName>
    <definedName name="Non_QSI" localSheetId="11">'[179]Non-QSI Data'!$A$5:$M$43</definedName>
    <definedName name="Non_QSI" localSheetId="8">'[179]Non-QSI Data'!$A$5:$M$43</definedName>
    <definedName name="Non_QSI">#REF!</definedName>
    <definedName name="Non_QSI_Data" localSheetId="9">'[180]Non-QSI Data'!$A$5:$BY$10</definedName>
    <definedName name="Non_QSI_Data" localSheetId="10">'[180]Non-QSI Data'!$A$5:$BY$10</definedName>
    <definedName name="Non_QSI_Data" localSheetId="11">'[180]Non-QSI Data'!$A$5:$BY$10</definedName>
    <definedName name="Non_QSI_Data" localSheetId="8">'[180]Non-QSI Data'!$A$5:$BY$10</definedName>
    <definedName name="Non_QSI_Data">#REF!</definedName>
    <definedName name="Non_QSI_Data_Ortho" localSheetId="9">'[93]Non-QSI Data'!$A$35:$BY$46</definedName>
    <definedName name="Non_QSI_Data_Ortho" localSheetId="10">'[93]Non-QSI Data'!$A$35:$BY$46</definedName>
    <definedName name="Non_QSI_Data_Ortho" localSheetId="11">'[93]Non-QSI Data'!$A$35:$BY$46</definedName>
    <definedName name="Non_QSI_Data_Ortho" localSheetId="8">'[93]Non-QSI Data'!$A$35:$BY$46</definedName>
    <definedName name="Non_QSI_Data_Ortho">#REF!</definedName>
    <definedName name="Non_recourse_debt_LT" localSheetId="9">[44]PROJECTION!#REF!</definedName>
    <definedName name="Non_recourse_debt_LT" localSheetId="10">[44]PROJECTION!#REF!</definedName>
    <definedName name="Non_recourse_debt_LT" localSheetId="11">[44]PROJECTION!#REF!</definedName>
    <definedName name="Non_recourse_debt_LT" localSheetId="8">[44]PROJECTION!#REF!</definedName>
    <definedName name="Non_recourse_debt_LT">#REF!</definedName>
    <definedName name="NON_RECOURSE_DEBT_LT____Rev" localSheetId="9">[44]PROJECTION!#REF!</definedName>
    <definedName name="NON_RECOURSE_DEBT_LT____Rev" localSheetId="10">[44]PROJECTION!#REF!</definedName>
    <definedName name="NON_RECOURSE_DEBT_LT____Rev" localSheetId="11">[44]PROJECTION!#REF!</definedName>
    <definedName name="NON_RECOURSE_DEBT_LT____Rev" localSheetId="8">[44]PROJECTION!#REF!</definedName>
    <definedName name="NON_RECOURSE_DEBT_LT____Rev">#REF!</definedName>
    <definedName name="NON_RECOURSE_DEBT_ST____Rev" localSheetId="9">[44]PROJECTION!#REF!</definedName>
    <definedName name="NON_RECOURSE_DEBT_ST____Rev" localSheetId="10">[44]PROJECTION!#REF!</definedName>
    <definedName name="NON_RECOURSE_DEBT_ST____Rev" localSheetId="11">[44]PROJECTION!#REF!</definedName>
    <definedName name="NON_RECOURSE_DEBT_ST____Rev" localSheetId="8">[44]PROJECTION!#REF!</definedName>
    <definedName name="NON_RECOURSE_DEBT_ST____Rev">#REF!</definedName>
    <definedName name="Non_Recurring_loss_gain" localSheetId="9">[42]Data_Download!$C$50:$AZ$50</definedName>
    <definedName name="Non_Recurring_loss_gain" localSheetId="10">[42]Data_Download!$C$50:$AZ$50</definedName>
    <definedName name="Non_Recurring_loss_gain" localSheetId="11">[42]Data_Download!$C$50:$AZ$50</definedName>
    <definedName name="Non_Recurring_loss_gain" localSheetId="8">[42]Data_Download!$C$50:$AZ$50</definedName>
    <definedName name="Non_Recurring_loss_gain">#REF!</definedName>
    <definedName name="nonebitda00">#REF!</definedName>
    <definedName name="nonebitda01">#REF!</definedName>
    <definedName name="nonebitda02">#REF!</definedName>
    <definedName name="nonebitda200">#REF!</definedName>
    <definedName name="nonebitda201">#REF!</definedName>
    <definedName name="nonebitda202">#REF!</definedName>
    <definedName name="nonepershare00">#REF!</definedName>
    <definedName name="nonepershare01">#REF!</definedName>
    <definedName name="nonepershare02">#REF!</definedName>
    <definedName name="NonQSIdata" localSheetId="9">'[95]Non-QSI Data'!$A$5:$H$10</definedName>
    <definedName name="NonQSIdata" localSheetId="10">'[95]Non-QSI Data'!$A$5:$H$10</definedName>
    <definedName name="NonQSIdata" localSheetId="11">'[95]Non-QSI Data'!$A$5:$H$10</definedName>
    <definedName name="NonQSIdata" localSheetId="8">'[95]Non-QSI Data'!$A$5:$H$10</definedName>
    <definedName name="NonQSIdata">#REF!</definedName>
    <definedName name="NOPAT" localSheetId="9">[42]Data_Download!$C$41:$AU$41</definedName>
    <definedName name="NOPAT" localSheetId="10">[42]Data_Download!$C$41:$AU$41</definedName>
    <definedName name="NOPAT" localSheetId="11">[42]Data_Download!$C$41:$AU$41</definedName>
    <definedName name="NOPAT" localSheetId="8">[42]Data_Download!$C$41:$AU$41</definedName>
    <definedName name="NOPAT">#REF!</definedName>
    <definedName name="NOPAT_DCF" localSheetId="9">[42]Data_Download!$C$12:$AZ$12</definedName>
    <definedName name="NOPAT_DCF" localSheetId="10">[42]Data_Download!$C$12:$AZ$12</definedName>
    <definedName name="NOPAT_DCF" localSheetId="11">[42]Data_Download!$C$12:$AZ$12</definedName>
    <definedName name="NOPAT_DCF" localSheetId="8">[42]Data_Download!$C$12:$AZ$12</definedName>
    <definedName name="NOPAT_DCF">#REF!</definedName>
    <definedName name="NOPAT_fore" localSheetId="9">[42]Data_Download!$E$29:$G$29</definedName>
    <definedName name="NOPAT_fore" localSheetId="10">[42]Data_Download!$E$29:$G$29</definedName>
    <definedName name="NOPAT_fore" localSheetId="11">[42]Data_Download!$E$29:$G$29</definedName>
    <definedName name="NOPAT_fore" localSheetId="8">[42]Data_Download!$E$29:$G$29</definedName>
    <definedName name="NOPAT_fore">#REF!</definedName>
    <definedName name="NOPAT_growth" localSheetId="9">[42]Data_Download!$C$144:$AU$144</definedName>
    <definedName name="NOPAT_growth" localSheetId="10">[42]Data_Download!$C$144:$AU$144</definedName>
    <definedName name="NOPAT_growth" localSheetId="11">[42]Data_Download!$C$144:$AU$144</definedName>
    <definedName name="NOPAT_growth" localSheetId="8">[42]Data_Download!$C$144:$AU$144</definedName>
    <definedName name="NOPAT_growth">#REF!</definedName>
    <definedName name="NOPAT_growth_avg" localSheetId="9">[42]Data_Download!#REF!</definedName>
    <definedName name="NOPAT_growth_avg" localSheetId="10">[42]Data_Download!#REF!</definedName>
    <definedName name="NOPAT_growth_avg" localSheetId="11">[42]Data_Download!#REF!</definedName>
    <definedName name="NOPAT_growth_avg" localSheetId="8">[42]Data_Download!#REF!</definedName>
    <definedName name="NOPAT_growth_avg">#REF!</definedName>
    <definedName name="NOPAT_margin" localSheetId="9">[42]Data_Download!$C$112:$AU$112</definedName>
    <definedName name="NOPAT_margin" localSheetId="10">[42]Data_Download!$C$112:$AU$112</definedName>
    <definedName name="NOPAT_margin" localSheetId="11">[42]Data_Download!$C$112:$AU$112</definedName>
    <definedName name="NOPAT_margin" localSheetId="8">[42]Data_Download!$C$112:$AU$112</definedName>
    <definedName name="NOPAT_margin">#REF!</definedName>
    <definedName name="NOPAT_margin_fore" localSheetId="9">[42]Data_Download!$H$54:$K$54</definedName>
    <definedName name="NOPAT_margin_fore" localSheetId="10">[42]Data_Download!$H$54:$K$54</definedName>
    <definedName name="NOPAT_margin_fore" localSheetId="11">[42]Data_Download!$H$54:$K$54</definedName>
    <definedName name="NOPAT_margin_fore" localSheetId="8">[42]Data_Download!$H$54:$K$54</definedName>
    <definedName name="NOPAT_margin_fore">#REF!</definedName>
    <definedName name="NOPAT_Share" localSheetId="9">[42]Data_Download!#REF!</definedName>
    <definedName name="NOPAT_Share" localSheetId="10">[42]Data_Download!#REF!</definedName>
    <definedName name="NOPAT_Share" localSheetId="11">[42]Data_Download!#REF!</definedName>
    <definedName name="NOPAT_Share" localSheetId="8">[42]Data_Download!#REF!</definedName>
    <definedName name="NOPAT_Share">#REF!</definedName>
    <definedName name="NOPBT" localSheetId="9">[42]Data_Download!$C$32:$AU$32</definedName>
    <definedName name="NOPBT" localSheetId="10">[42]Data_Download!$C$32:$AU$32</definedName>
    <definedName name="NOPBT" localSheetId="11">[42]Data_Download!$C$32:$AU$32</definedName>
    <definedName name="NOPBT" localSheetId="8">[42]Data_Download!$C$32:$AU$32</definedName>
    <definedName name="NOPBT">#REF!</definedName>
    <definedName name="NOPBT_fore" localSheetId="9">[42]Data_Download!$E$27:$V$27</definedName>
    <definedName name="NOPBT_fore" localSheetId="10">[42]Data_Download!$E$27:$V$27</definedName>
    <definedName name="NOPBT_fore" localSheetId="11">[42]Data_Download!$E$27:$V$27</definedName>
    <definedName name="NOPBT_fore" localSheetId="8">[42]Data_Download!$E$27:$V$27</definedName>
    <definedName name="NOPBT_fore">#REF!</definedName>
    <definedName name="NoPMLsales">#REF!</definedName>
    <definedName name="Norm_forecast_11_15" localSheetId="9">[42]Data_Download!$J$8:$J$224</definedName>
    <definedName name="Norm_forecast_11_15" localSheetId="10">[42]Data_Download!$J$8:$J$224</definedName>
    <definedName name="Norm_forecast_11_15" localSheetId="11">[42]Data_Download!$J$8:$J$224</definedName>
    <definedName name="Norm_forecast_11_15" localSheetId="8">[42]Data_Download!$J$8:$J$224</definedName>
    <definedName name="Norm_forecast_11_15">#REF!</definedName>
    <definedName name="Norm_forecast_16_25" localSheetId="9">[42]Data_Download!$K$1:$K$65536</definedName>
    <definedName name="Norm_forecast_16_25" localSheetId="10">[42]Data_Download!$K$1:$K$65536</definedName>
    <definedName name="Norm_forecast_16_25" localSheetId="11">[42]Data_Download!$K$1:$K$65536</definedName>
    <definedName name="Norm_forecast_16_25" localSheetId="8">[42]Data_Download!$K$1:$K$65536</definedName>
    <definedName name="Norm_forecast_16_25">#REF!</definedName>
    <definedName name="Norm_forecast_4_5" localSheetId="9">[42]Data_Download!$H$8:$H$224</definedName>
    <definedName name="Norm_forecast_4_5" localSheetId="10">[42]Data_Download!$H$8:$H$224</definedName>
    <definedName name="Norm_forecast_4_5" localSheetId="11">[42]Data_Download!$H$8:$H$224</definedName>
    <definedName name="Norm_forecast_4_5" localSheetId="8">[42]Data_Download!$H$8:$H$224</definedName>
    <definedName name="Norm_forecast_4_5">#REF!</definedName>
    <definedName name="Norm_forecast_6_10" localSheetId="9">[42]Data_Download!$I$8:$I$224</definedName>
    <definedName name="Norm_forecast_6_10" localSheetId="10">[42]Data_Download!$I$8:$I$224</definedName>
    <definedName name="Norm_forecast_6_10" localSheetId="11">[42]Data_Download!$I$8:$I$224</definedName>
    <definedName name="Norm_forecast_6_10" localSheetId="8">[42]Data_Download!$I$8:$I$224</definedName>
    <definedName name="Norm_forecast_6_10">#REF!</definedName>
    <definedName name="North_America">#REF!</definedName>
    <definedName name="Northern_California" localSheetId="9">#REF!</definedName>
    <definedName name="Northern_California" localSheetId="16">#REF!</definedName>
    <definedName name="Northern_California" localSheetId="7">#REF!</definedName>
    <definedName name="Northern_California" localSheetId="6">#REF!</definedName>
    <definedName name="Northern_California">#REF!</definedName>
    <definedName name="nosh00">#REF!</definedName>
    <definedName name="nosh01">#REF!</definedName>
    <definedName name="nosh02">#REF!</definedName>
    <definedName name="nosh93">#REF!</definedName>
    <definedName name="nosh94">#REF!</definedName>
    <definedName name="nosh95">#REF!</definedName>
    <definedName name="nosh96">#REF!</definedName>
    <definedName name="nosh97">#REF!</definedName>
    <definedName name="nosh98">#REF!</definedName>
    <definedName name="nosh99">#REF!</definedName>
    <definedName name="Note1">#REF!</definedName>
    <definedName name="Note2">#REF!</definedName>
    <definedName name="Note3">#REF!</definedName>
    <definedName name="Notes_Payable_ST" localSheetId="9">[44]PROJECTION!#REF!</definedName>
    <definedName name="Notes_Payable_ST" localSheetId="10">[44]PROJECTION!#REF!</definedName>
    <definedName name="Notes_Payable_ST" localSheetId="11">[44]PROJECTION!#REF!</definedName>
    <definedName name="Notes_Payable_ST" localSheetId="8">[44]PROJECTION!#REF!</definedName>
    <definedName name="Notes_Payable_ST">#REF!</definedName>
    <definedName name="Notes_Receivable_ST" localSheetId="9">[44]PROJECTION!#REF!</definedName>
    <definedName name="Notes_Receivable_ST" localSheetId="10">[44]PROJECTION!#REF!</definedName>
    <definedName name="Notes_Receivable_ST" localSheetId="11">[44]PROJECTION!#REF!</definedName>
    <definedName name="Notes_Receivable_ST" localSheetId="8">[44]PROJECTION!#REF!</definedName>
    <definedName name="Notes_Receivable_ST">#REF!</definedName>
    <definedName name="nov" localSheetId="9">[144]Sheet5!$A:$F</definedName>
    <definedName name="nov" localSheetId="10">[144]Sheet5!$A:$F</definedName>
    <definedName name="nov" localSheetId="11">[144]Sheet5!$A:$F</definedName>
    <definedName name="nov" localSheetId="8">[144]Sheet5!$A:$F</definedName>
    <definedName name="nov">#REF!</definedName>
    <definedName name="nov_rev" localSheetId="9">[68]November!$AH$1:$AT$1262</definedName>
    <definedName name="nov_rev" localSheetId="10">[68]November!$AH$1:$AT$1262</definedName>
    <definedName name="nov_rev" localSheetId="11">[68]November!$AH$1:$AT$1262</definedName>
    <definedName name="nov_rev" localSheetId="8">[68]November!$AH$1:$AT$1262</definedName>
    <definedName name="nov_rev">#REF!</definedName>
    <definedName name="Nov16TL" localSheetId="9">[69]Nov16TL!$B$49</definedName>
    <definedName name="Nov16TL" localSheetId="10">[69]Nov16TL!$B$49</definedName>
    <definedName name="Nov16TL" localSheetId="11">[69]Nov16TL!$B$49</definedName>
    <definedName name="Nov16TL" localSheetId="8">[69]Nov16TL!$B$49</definedName>
    <definedName name="Nov16TL">#REF!</definedName>
    <definedName name="Novconsol" localSheetId="9" hidden="1">{#N/A,#N/A,FALSE,"vs Budget";#N/A,#N/A,FALSE,"Summary";#N/A,#N/A,FALSE,"Belgium";#N/A,#N/A,FALSE,"Czech";#N/A,#N/A,FALSE,"France";#N/A,#N/A,FALSE,"Germany";#N/A,#N/A,FALSE,"Poland";#N/A,#N/A,FALSE,"SA";#N/A,#N/A,FALSE,"Spain";#N/A,#N/A,FALSE,"Sweden";#N/A,#N/A,FALSE,"UK"}</definedName>
    <definedName name="Novconsol" localSheetId="10" hidden="1">{#N/A,#N/A,FALSE,"vs Budget";#N/A,#N/A,FALSE,"Summary";#N/A,#N/A,FALSE,"Belgium";#N/A,#N/A,FALSE,"Czech";#N/A,#N/A,FALSE,"France";#N/A,#N/A,FALSE,"Germany";#N/A,#N/A,FALSE,"Poland";#N/A,#N/A,FALSE,"SA";#N/A,#N/A,FALSE,"Spain";#N/A,#N/A,FALSE,"Sweden";#N/A,#N/A,FALSE,"UK"}</definedName>
    <definedName name="Novconsol" localSheetId="16" hidden="1">{#N/A,#N/A,FALSE,"vs Budget";#N/A,#N/A,FALSE,"Summary";#N/A,#N/A,FALSE,"Belgium";#N/A,#N/A,FALSE,"Czech";#N/A,#N/A,FALSE,"France";#N/A,#N/A,FALSE,"Germany";#N/A,#N/A,FALSE,"Poland";#N/A,#N/A,FALSE,"SA";#N/A,#N/A,FALSE,"Spain";#N/A,#N/A,FALSE,"Sweden";#N/A,#N/A,FALSE,"UK"}</definedName>
    <definedName name="Novconsol" localSheetId="7" hidden="1">{#N/A,#N/A,FALSE,"vs Budget";#N/A,#N/A,FALSE,"Summary";#N/A,#N/A,FALSE,"Belgium";#N/A,#N/A,FALSE,"Czech";#N/A,#N/A,FALSE,"France";#N/A,#N/A,FALSE,"Germany";#N/A,#N/A,FALSE,"Poland";#N/A,#N/A,FALSE,"SA";#N/A,#N/A,FALSE,"Spain";#N/A,#N/A,FALSE,"Sweden";#N/A,#N/A,FALSE,"UK"}</definedName>
    <definedName name="Novconsol" localSheetId="6" hidden="1">{#N/A,#N/A,FALSE,"vs Budget";#N/A,#N/A,FALSE,"Summary";#N/A,#N/A,FALSE,"Belgium";#N/A,#N/A,FALSE,"Czech";#N/A,#N/A,FALSE,"France";#N/A,#N/A,FALSE,"Germany";#N/A,#N/A,FALSE,"Poland";#N/A,#N/A,FALSE,"SA";#N/A,#N/A,FALSE,"Spain";#N/A,#N/A,FALSE,"Sweden";#N/A,#N/A,FALSE,"UK"}</definedName>
    <definedName name="Novconsol" localSheetId="11" hidden="1">{#N/A,#N/A,FALSE,"vs Budget";#N/A,#N/A,FALSE,"Summary";#N/A,#N/A,FALSE,"Belgium";#N/A,#N/A,FALSE,"Czech";#N/A,#N/A,FALSE,"France";#N/A,#N/A,FALSE,"Germany";#N/A,#N/A,FALSE,"Poland";#N/A,#N/A,FALSE,"SA";#N/A,#N/A,FALSE,"Spain";#N/A,#N/A,FALSE,"Sweden";#N/A,#N/A,FALSE,"UK"}</definedName>
    <definedName name="Novconsol" localSheetId="8" hidden="1">{#N/A,#N/A,FALSE,"vs Budget";#N/A,#N/A,FALSE,"Summary";#N/A,#N/A,FALSE,"Belgium";#N/A,#N/A,FALSE,"Czech";#N/A,#N/A,FALSE,"France";#N/A,#N/A,FALSE,"Germany";#N/A,#N/A,FALSE,"Poland";#N/A,#N/A,FALSE,"SA";#N/A,#N/A,FALSE,"Spain";#N/A,#N/A,FALSE,"Sweden";#N/A,#N/A,FALSE,"UK"}</definedName>
    <definedName name="Novconsol" hidden="1">{#N/A,#N/A,FALSE,"vs Budget";#N/A,#N/A,FALSE,"Summary";#N/A,#N/A,FALSE,"Belgium";#N/A,#N/A,FALSE,"Czech";#N/A,#N/A,FALSE,"France";#N/A,#N/A,FALSE,"Germany";#N/A,#N/A,FALSE,"Poland";#N/A,#N/A,FALSE,"SA";#N/A,#N/A,FALSE,"Spain";#N/A,#N/A,FALSE,"Sweden";#N/A,#N/A,FALSE,"UK"}</definedName>
    <definedName name="NP">#REF!</definedName>
    <definedName name="NPT_1" localSheetId="9">[42]Data_Download!$P$1:$P$65536</definedName>
    <definedName name="NPT_1" localSheetId="10">[42]Data_Download!$P$1:$P$65536</definedName>
    <definedName name="NPT_1" localSheetId="11">[42]Data_Download!$P$1:$P$65536</definedName>
    <definedName name="NPT_1" localSheetId="8">[42]Data_Download!$P$1:$P$65536</definedName>
    <definedName name="NPT_1">#REF!</definedName>
    <definedName name="NPT_10" localSheetId="9">[42]Data_Download!$G$1:$G$65536</definedName>
    <definedName name="NPT_10" localSheetId="10">[42]Data_Download!$G$1:$G$65536</definedName>
    <definedName name="NPT_10" localSheetId="11">[42]Data_Download!$G$1:$G$65536</definedName>
    <definedName name="NPT_10" localSheetId="8">[42]Data_Download!$G$1:$G$65536</definedName>
    <definedName name="NPT_10">#REF!</definedName>
    <definedName name="NPT_11" localSheetId="9">[42]Data_Download!$F$1:$F$65536</definedName>
    <definedName name="NPT_11" localSheetId="10">[42]Data_Download!$F$1:$F$65536</definedName>
    <definedName name="NPT_11" localSheetId="11">[42]Data_Download!$F$1:$F$65536</definedName>
    <definedName name="NPT_11" localSheetId="8">[42]Data_Download!$F$1:$F$65536</definedName>
    <definedName name="NPT_11">#REF!</definedName>
    <definedName name="NPT_12" localSheetId="9">[42]Data_Download!$E$1:$E$65536</definedName>
    <definedName name="NPT_12" localSheetId="10">[42]Data_Download!$E$1:$E$65536</definedName>
    <definedName name="NPT_12" localSheetId="11">[42]Data_Download!$E$1:$E$65536</definedName>
    <definedName name="NPT_12" localSheetId="8">[42]Data_Download!$E$1:$E$65536</definedName>
    <definedName name="NPT_12">#REF!</definedName>
    <definedName name="NPT_13" localSheetId="9">[42]Data_Download!$D$1:$D$65536</definedName>
    <definedName name="NPT_13" localSheetId="10">[42]Data_Download!$D$1:$D$65536</definedName>
    <definedName name="NPT_13" localSheetId="11">[42]Data_Download!$D$1:$D$65536</definedName>
    <definedName name="NPT_13" localSheetId="8">[42]Data_Download!$D$1:$D$65536</definedName>
    <definedName name="NPT_13">#REF!</definedName>
    <definedName name="NPT_14" localSheetId="9">[42]Data_Download!$C$1:$C$65536</definedName>
    <definedName name="NPT_14" localSheetId="10">[42]Data_Download!$C$1:$C$65536</definedName>
    <definedName name="NPT_14" localSheetId="11">[42]Data_Download!$C$1:$C$65536</definedName>
    <definedName name="NPT_14" localSheetId="8">[42]Data_Download!$C$1:$C$65536</definedName>
    <definedName name="NPT_14">#REF!</definedName>
    <definedName name="NPT_2" localSheetId="9">[42]Data_Download!$O$1:$O$65536</definedName>
    <definedName name="NPT_2" localSheetId="10">[42]Data_Download!$O$1:$O$65536</definedName>
    <definedName name="NPT_2" localSheetId="11">[42]Data_Download!$O$1:$O$65536</definedName>
    <definedName name="NPT_2" localSheetId="8">[42]Data_Download!$O$1:$O$65536</definedName>
    <definedName name="NPT_2">#REF!</definedName>
    <definedName name="NPT_3" localSheetId="9">[42]Data_Download!$N$1:$N$65536</definedName>
    <definedName name="NPT_3" localSheetId="10">[42]Data_Download!$N$1:$N$65536</definedName>
    <definedName name="NPT_3" localSheetId="11">[42]Data_Download!$N$1:$N$65536</definedName>
    <definedName name="NPT_3" localSheetId="8">[42]Data_Download!$N$1:$N$65536</definedName>
    <definedName name="NPT_3">#REF!</definedName>
    <definedName name="NPT_4" localSheetId="9">[42]Data_Download!$M$1:$M$65536</definedName>
    <definedName name="NPT_4" localSheetId="10">[42]Data_Download!$M$1:$M$65536</definedName>
    <definedName name="NPT_4" localSheetId="11">[42]Data_Download!$M$1:$M$65536</definedName>
    <definedName name="NPT_4" localSheetId="8">[42]Data_Download!$M$1:$M$65536</definedName>
    <definedName name="NPT_4">#REF!</definedName>
    <definedName name="NPT_5" localSheetId="9">[42]Data_Download!$L$1:$L$65536</definedName>
    <definedName name="NPT_5" localSheetId="10">[42]Data_Download!$L$1:$L$65536</definedName>
    <definedName name="NPT_5" localSheetId="11">[42]Data_Download!$L$1:$L$65536</definedName>
    <definedName name="NPT_5" localSheetId="8">[42]Data_Download!$L$1:$L$65536</definedName>
    <definedName name="NPT_5">#REF!</definedName>
    <definedName name="NPT_6" localSheetId="9">[42]Data_Download!$K$1:$K$65536</definedName>
    <definedName name="NPT_6" localSheetId="10">[42]Data_Download!$K$1:$K$65536</definedName>
    <definedName name="NPT_6" localSheetId="11">[42]Data_Download!$K$1:$K$65536</definedName>
    <definedName name="NPT_6" localSheetId="8">[42]Data_Download!$K$1:$K$65536</definedName>
    <definedName name="NPT_6">#REF!</definedName>
    <definedName name="NPT_7" localSheetId="9">[42]Data_Download!$J$1:$J$65536</definedName>
    <definedName name="NPT_7" localSheetId="10">[42]Data_Download!$J$1:$J$65536</definedName>
    <definedName name="NPT_7" localSheetId="11">[42]Data_Download!$J$1:$J$65536</definedName>
    <definedName name="NPT_7" localSheetId="8">[42]Data_Download!$J$1:$J$65536</definedName>
    <definedName name="NPT_7">#REF!</definedName>
    <definedName name="NPT_8" localSheetId="9">[42]Data_Download!$I$1:$I$65536</definedName>
    <definedName name="NPT_8" localSheetId="10">[42]Data_Download!$I$1:$I$65536</definedName>
    <definedName name="NPT_8" localSheetId="11">[42]Data_Download!$I$1:$I$65536</definedName>
    <definedName name="NPT_8" localSheetId="8">[42]Data_Download!$I$1:$I$65536</definedName>
    <definedName name="NPT_8">#REF!</definedName>
    <definedName name="NPT_9" localSheetId="9">[42]Data_Download!$H$1:$H$65536</definedName>
    <definedName name="NPT_9" localSheetId="10">[42]Data_Download!$H$1:$H$65536</definedName>
    <definedName name="NPT_9" localSheetId="11">[42]Data_Download!$H$1:$H$65536</definedName>
    <definedName name="NPT_9" localSheetId="8">[42]Data_Download!$H$1:$H$65536</definedName>
    <definedName name="NPT_9">#REF!</definedName>
    <definedName name="NPT_EY1" localSheetId="9">[42]Data_Download!$R$1:$R$65536</definedName>
    <definedName name="NPT_EY1" localSheetId="10">[42]Data_Download!$R$1:$R$65536</definedName>
    <definedName name="NPT_EY1" localSheetId="11">[42]Data_Download!$R$1:$R$65536</definedName>
    <definedName name="NPT_EY1" localSheetId="8">[42]Data_Download!$R$1:$R$65536</definedName>
    <definedName name="NPT_EY1">#REF!</definedName>
    <definedName name="NPT_EY2" localSheetId="9">[42]Data_Download!$S$1:$S$65536</definedName>
    <definedName name="NPT_EY2" localSheetId="10">[42]Data_Download!$S$1:$S$65536</definedName>
    <definedName name="NPT_EY2" localSheetId="11">[42]Data_Download!$S$1:$S$65536</definedName>
    <definedName name="NPT_EY2" localSheetId="8">[42]Data_Download!$S$1:$S$65536</definedName>
    <definedName name="NPT_EY2">#REF!</definedName>
    <definedName name="NPT_EY3" localSheetId="9">[42]Data_Download!$T$1:$T$65536</definedName>
    <definedName name="NPT_EY3" localSheetId="10">[42]Data_Download!$T$1:$T$65536</definedName>
    <definedName name="NPT_EY3" localSheetId="11">[42]Data_Download!$T$1:$T$65536</definedName>
    <definedName name="NPT_EY3" localSheetId="8">[42]Data_Download!$T$1:$T$65536</definedName>
    <definedName name="NPT_EY3">#REF!</definedName>
    <definedName name="NPT_P" localSheetId="9">[42]Data_Download!$Q$1:$Q$65536</definedName>
    <definedName name="NPT_P" localSheetId="10">[42]Data_Download!$Q$1:$Q$65536</definedName>
    <definedName name="NPT_P" localSheetId="11">[42]Data_Download!$Q$1:$Q$65536</definedName>
    <definedName name="NPT_P" localSheetId="8">[42]Data_Download!$Q$1:$Q$65536</definedName>
    <definedName name="NPT_P">#REF!</definedName>
    <definedName name="NPV_10yr">#REF!</definedName>
    <definedName name="NPV_10yr_Share">#REF!</definedName>
    <definedName name="NPV_10yr_Share_Eq">#REF!</definedName>
    <definedName name="NPV_per_share">#REF!</definedName>
    <definedName name="NPV_Scenario_1">#REF!</definedName>
    <definedName name="NPV_Scenario_2">#REF!</definedName>
    <definedName name="NPV_Scenario_3">#REF!</definedName>
    <definedName name="NPV_Terminal">#REF!</definedName>
    <definedName name="NPV_Terminal_Share">#REF!</definedName>
    <definedName name="NSAID_pk_loss">'[45]Pain &amp; arthritis TRx Model'!$D$49</definedName>
    <definedName name="NSAID_time">'[45]Pain &amp; arthritis TRx Model'!$D$50</definedName>
    <definedName name="nsaveorient" localSheetId="9">[43]mSavePS!$A$3</definedName>
    <definedName name="nsaveorient">#REF!</definedName>
    <definedName name="nsavepagenumber" localSheetId="9">[43]mSavePS!$A$4</definedName>
    <definedName name="nsavepagenumber">#REF!</definedName>
    <definedName name="NTMDcomp">#REF!</definedName>
    <definedName name="NudgeReturn" localSheetId="9">[65]Sheet1!#REF!</definedName>
    <definedName name="NudgeReturn">#REF!</definedName>
    <definedName name="NudgeSet" localSheetId="9">[65]Sheet1!$AI$1</definedName>
    <definedName name="NudgeSet">#REF!</definedName>
    <definedName name="num_date">#REF!</definedName>
    <definedName name="Number_of_Shares">#REF!</definedName>
    <definedName name="nwsBOOK00">#REF!</definedName>
    <definedName name="nwsBOOK01">#REF!</definedName>
    <definedName name="nwsBOOK02">#REF!</definedName>
    <definedName name="nwsBOOK03">#REF!</definedName>
    <definedName name="nwsBOOK98">#REF!</definedName>
    <definedName name="nwsBOOK99">#REF!</definedName>
    <definedName name="nwsFE00">#REF!</definedName>
    <definedName name="nwsFE01">#REF!</definedName>
    <definedName name="nwsFE02">#REF!</definedName>
    <definedName name="nwsFE03">#REF!</definedName>
    <definedName name="nwsFE98">#REF!</definedName>
    <definedName name="nwsFE99">#REF!</definedName>
    <definedName name="nwsMAG00">#REF!</definedName>
    <definedName name="nwsMAG01">#REF!</definedName>
    <definedName name="nwsMAG02">#REF!</definedName>
    <definedName name="nwsMAG03">#REF!</definedName>
    <definedName name="nwsMAG98">#REF!</definedName>
    <definedName name="nwsMAG99">#REF!</definedName>
    <definedName name="nwsNEWS00">#REF!</definedName>
    <definedName name="nwsNEWS01">#REF!</definedName>
    <definedName name="nwsNEWS02">#REF!</definedName>
    <definedName name="nwsNEWS03">#REF!</definedName>
    <definedName name="nwsNEWS98">#REF!</definedName>
    <definedName name="nwsNEWS99">#REF!</definedName>
    <definedName name="nwsOPINC00">#REF!</definedName>
    <definedName name="nwsOPINC01">#REF!</definedName>
    <definedName name="nwsOPINC02">#REF!</definedName>
    <definedName name="nwsOPINC03">#REF!</definedName>
    <definedName name="nwsOPINC98">#REF!</definedName>
    <definedName name="nwsOPINC99">#REF!</definedName>
    <definedName name="nwsOTHER00">#REF!</definedName>
    <definedName name="nwsOTHER01">#REF!</definedName>
    <definedName name="nwsOTHER02">#REF!</definedName>
    <definedName name="nwsOTHER03">#REF!</definedName>
    <definedName name="nwsOTHER98">#REF!</definedName>
    <definedName name="nwsOTHER99">#REF!</definedName>
    <definedName name="nwsPAC00">#REF!</definedName>
    <definedName name="nwsPAC01">#REF!</definedName>
    <definedName name="nwsPAC02">#REF!</definedName>
    <definedName name="nwsPAC03">#REF!</definedName>
    <definedName name="nwsPAC98">#REF!</definedName>
    <definedName name="nwsPAC99">#REF!</definedName>
    <definedName name="nwsSTAT00">#REF!</definedName>
    <definedName name="nwsSTAT01">#REF!</definedName>
    <definedName name="nwsSTAT02">#REF!</definedName>
    <definedName name="nwsSTAT03">#REF!</definedName>
    <definedName name="nwsSTAT98">#REF!</definedName>
    <definedName name="nwsSTAT99">#REF!</definedName>
    <definedName name="nwsTV00">#REF!</definedName>
    <definedName name="nwsTV01">#REF!</definedName>
    <definedName name="nwsTV99">#REF!</definedName>
    <definedName name="OCF00">#REF!</definedName>
    <definedName name="OCF00PF">#REF!</definedName>
    <definedName name="OCFMARG00">#REF!</definedName>
    <definedName name="OCFMARG00PF">#REF!</definedName>
    <definedName name="OCFMARG01">#REF!</definedName>
    <definedName name="OCFMARG02">#REF!</definedName>
    <definedName name="OCFMARG98">#REF!</definedName>
    <definedName name="OCFMARG99">#REF!</definedName>
    <definedName name="oct_rev" localSheetId="9">[68]October!$AH$1:$AS$1228</definedName>
    <definedName name="oct_rev" localSheetId="10">[68]October!$AH$1:$AS$1228</definedName>
    <definedName name="oct_rev" localSheetId="11">[68]October!$AH$1:$AS$1228</definedName>
    <definedName name="oct_rev" localSheetId="8">[68]October!$AH$1:$AS$1228</definedName>
    <definedName name="oct_rev">#REF!</definedName>
    <definedName name="October" localSheetId="9">#REF!</definedName>
    <definedName name="October" localSheetId="16">#REF!</definedName>
    <definedName name="October" localSheetId="7">#REF!</definedName>
    <definedName name="October" localSheetId="6">#REF!</definedName>
    <definedName name="October">#REF!</definedName>
    <definedName name="Off_B_S_Income" localSheetId="9">[42]Data_Download!$C$7:$AZ$7</definedName>
    <definedName name="Off_B_S_Income" localSheetId="10">[42]Data_Download!$C$7:$AZ$7</definedName>
    <definedName name="Off_B_S_Income" localSheetId="11">[42]Data_Download!$C$7:$AZ$7</definedName>
    <definedName name="Off_B_S_Income" localSheetId="8">[42]Data_Download!$C$7:$AZ$7</definedName>
    <definedName name="Off_B_S_Income">#REF!</definedName>
    <definedName name="Off_B_S_Income_DCF" localSheetId="9">[42]Data_Download!$C$8:$BZ$8</definedName>
    <definedName name="Off_B_S_Income_DCF" localSheetId="10">[42]Data_Download!$C$8:$BZ$8</definedName>
    <definedName name="Off_B_S_Income_DCF" localSheetId="11">[42]Data_Download!$C$8:$BZ$8</definedName>
    <definedName name="Off_B_S_Income_DCF" localSheetId="8">[42]Data_Download!$C$8:$BZ$8</definedName>
    <definedName name="Off_B_S_Income_DCF">#REF!</definedName>
    <definedName name="Off_B_S_Income_fore" localSheetId="9">[42]Data_Download!$E$6:$Z$6</definedName>
    <definedName name="Off_B_S_Income_fore" localSheetId="10">[42]Data_Download!$E$6:$Z$6</definedName>
    <definedName name="Off_B_S_Income_fore" localSheetId="11">[42]Data_Download!$E$6:$Z$6</definedName>
    <definedName name="Off_B_S_Income_fore" localSheetId="8">[42]Data_Download!$E$6:$Z$6</definedName>
    <definedName name="Off_B_S_Income_fore">#REF!</definedName>
    <definedName name="Off_B_S_Income_growth_fore" localSheetId="9">[42]Data_Download!$H$52:$K$52</definedName>
    <definedName name="Off_B_S_Income_growth_fore" localSheetId="10">[42]Data_Download!$H$52:$K$52</definedName>
    <definedName name="Off_B_S_Income_growth_fore" localSheetId="11">[42]Data_Download!$H$52:$K$52</definedName>
    <definedName name="Off_B_S_Income_growth_fore" localSheetId="8">[42]Data_Download!$H$52:$K$52</definedName>
    <definedName name="Off_B_S_Income_growth_fore">#REF!</definedName>
    <definedName name="OINVEST" localSheetId="9">'[4]Noncurrent Assets'!#REF!</definedName>
    <definedName name="OINVEST" localSheetId="10">'[4]Noncurrent Assets'!#REF!</definedName>
    <definedName name="OINVEST" localSheetId="7">#REF!</definedName>
    <definedName name="OINVEST" localSheetId="6">#REF!</definedName>
    <definedName name="OINVEST" localSheetId="11">'[4]Noncurrent Assets'!#REF!</definedName>
    <definedName name="OINVEST" localSheetId="8">'[4]Noncurrent Assets'!#REF!</definedName>
    <definedName name="OINVEST">#REF!</definedName>
    <definedName name="OKC_Capital_Spending" localSheetId="9">'[94]CIII &amp; OKC AR'!$F$143:$G$148</definedName>
    <definedName name="OKC_Capital_Spending" localSheetId="10">'[94]CIII &amp; OKC AR'!$F$143:$G$148</definedName>
    <definedName name="OKC_Capital_Spending" localSheetId="11">'[94]CIII &amp; OKC AR'!$F$143:$G$148</definedName>
    <definedName name="OKC_Capital_Spending" localSheetId="8">'[94]CIII &amp; OKC AR'!$F$143:$G$148</definedName>
    <definedName name="OKC_Capital_Spending">#REF!</definedName>
    <definedName name="OL_1" localSheetId="9">[42]Data_Download!$AD$1:$AD$65536</definedName>
    <definedName name="OL_1" localSheetId="10">[42]Data_Download!$AD$1:$AD$65536</definedName>
    <definedName name="OL_1" localSheetId="11">[42]Data_Download!$AD$1:$AD$65536</definedName>
    <definedName name="OL_1" localSheetId="8">[42]Data_Download!$AD$1:$AD$65536</definedName>
    <definedName name="OL_1">#REF!</definedName>
    <definedName name="OL_10" localSheetId="9">[42]Data_Download!$L$1:$L$65536</definedName>
    <definedName name="OL_10" localSheetId="10">[42]Data_Download!$L$1:$L$65536</definedName>
    <definedName name="OL_10" localSheetId="11">[42]Data_Download!$L$1:$L$65536</definedName>
    <definedName name="OL_10" localSheetId="8">[42]Data_Download!$L$1:$L$65536</definedName>
    <definedName name="OL_10">#REF!</definedName>
    <definedName name="OL_11" localSheetId="9">[42]Data_Download!$J$1:$J$65536</definedName>
    <definedName name="OL_11" localSheetId="10">[42]Data_Download!$J$1:$J$65536</definedName>
    <definedName name="OL_11" localSheetId="11">[42]Data_Download!$J$1:$J$65536</definedName>
    <definedName name="OL_11" localSheetId="8">[42]Data_Download!$J$1:$J$65536</definedName>
    <definedName name="OL_11">#REF!</definedName>
    <definedName name="OL_12" localSheetId="9">[42]Data_Download!$H$1:$H$65536</definedName>
    <definedName name="OL_12" localSheetId="10">[42]Data_Download!$H$1:$H$65536</definedName>
    <definedName name="OL_12" localSheetId="11">[42]Data_Download!$H$1:$H$65536</definedName>
    <definedName name="OL_12" localSheetId="8">[42]Data_Download!$H$1:$H$65536</definedName>
    <definedName name="OL_12">#REF!</definedName>
    <definedName name="OL_13" localSheetId="9">[42]Data_Download!$F$1:$F$65536</definedName>
    <definedName name="OL_13" localSheetId="10">[42]Data_Download!$F$1:$F$65536</definedName>
    <definedName name="OL_13" localSheetId="11">[42]Data_Download!$F$1:$F$65536</definedName>
    <definedName name="OL_13" localSheetId="8">[42]Data_Download!$F$1:$F$65536</definedName>
    <definedName name="OL_13">#REF!</definedName>
    <definedName name="OL_14" localSheetId="9">[42]Data_Download!$D$1:$D$65536</definedName>
    <definedName name="OL_14" localSheetId="10">[42]Data_Download!$D$1:$D$65536</definedName>
    <definedName name="OL_14" localSheetId="11">[42]Data_Download!$D$1:$D$65536</definedName>
    <definedName name="OL_14" localSheetId="8">[42]Data_Download!$D$1:$D$65536</definedName>
    <definedName name="OL_14">#REF!</definedName>
    <definedName name="OL_2" localSheetId="9">[42]Data_Download!$AB$1:$AB$65536</definedName>
    <definedName name="OL_2" localSheetId="10">[42]Data_Download!$AB$1:$AB$65536</definedName>
    <definedName name="OL_2" localSheetId="11">[42]Data_Download!$AB$1:$AB$65536</definedName>
    <definedName name="OL_2" localSheetId="8">[42]Data_Download!$AB$1:$AB$65536</definedName>
    <definedName name="OL_2">#REF!</definedName>
    <definedName name="OL_3" localSheetId="9">[42]Data_Download!$Z$1:$Z$65536</definedName>
    <definedName name="OL_3" localSheetId="10">[42]Data_Download!$Z$1:$Z$65536</definedName>
    <definedName name="OL_3" localSheetId="11">[42]Data_Download!$Z$1:$Z$65536</definedName>
    <definedName name="OL_3" localSheetId="8">[42]Data_Download!$Z$1:$Z$65536</definedName>
    <definedName name="OL_3">#REF!</definedName>
    <definedName name="OL_4" localSheetId="9">[42]Data_Download!$X$1:$X$65536</definedName>
    <definedName name="OL_4" localSheetId="10">[42]Data_Download!$X$1:$X$65536</definedName>
    <definedName name="OL_4" localSheetId="11">[42]Data_Download!$X$1:$X$65536</definedName>
    <definedName name="OL_4" localSheetId="8">[42]Data_Download!$X$1:$X$65536</definedName>
    <definedName name="OL_4">#REF!</definedName>
    <definedName name="OL_5" localSheetId="9">[42]Data_Download!$V$1:$V$65536</definedName>
    <definedName name="OL_5" localSheetId="10">[42]Data_Download!$V$1:$V$65536</definedName>
    <definedName name="OL_5" localSheetId="11">[42]Data_Download!$V$1:$V$65536</definedName>
    <definedName name="OL_5" localSheetId="8">[42]Data_Download!$V$1:$V$65536</definedName>
    <definedName name="OL_5">#REF!</definedName>
    <definedName name="OL_6" localSheetId="9">[42]Data_Download!$T$1:$T$65536</definedName>
    <definedName name="OL_6" localSheetId="10">[42]Data_Download!$T$1:$T$65536</definedName>
    <definedName name="OL_6" localSheetId="11">[42]Data_Download!$T$1:$T$65536</definedName>
    <definedName name="OL_6" localSheetId="8">[42]Data_Download!$T$1:$T$65536</definedName>
    <definedName name="OL_6">#REF!</definedName>
    <definedName name="OL_7" localSheetId="9">[42]Data_Download!$R$1:$R$65536</definedName>
    <definedName name="OL_7" localSheetId="10">[42]Data_Download!$R$1:$R$65536</definedName>
    <definedName name="OL_7" localSheetId="11">[42]Data_Download!$R$1:$R$65536</definedName>
    <definedName name="OL_7" localSheetId="8">[42]Data_Download!$R$1:$R$65536</definedName>
    <definedName name="OL_7">#REF!</definedName>
    <definedName name="OL_8" localSheetId="9">[42]Data_Download!$P$1:$P$65536</definedName>
    <definedName name="OL_8" localSheetId="10">[42]Data_Download!$P$1:$P$65536</definedName>
    <definedName name="OL_8" localSheetId="11">[42]Data_Download!$P$1:$P$65536</definedName>
    <definedName name="OL_8" localSheetId="8">[42]Data_Download!$P$1:$P$65536</definedName>
    <definedName name="OL_8">#REF!</definedName>
    <definedName name="OL_9" localSheetId="9">[42]Data_Download!$N$1:$N$65536</definedName>
    <definedName name="OL_9" localSheetId="10">[42]Data_Download!$N$1:$N$65536</definedName>
    <definedName name="OL_9" localSheetId="11">[42]Data_Download!$N$1:$N$65536</definedName>
    <definedName name="OL_9" localSheetId="8">[42]Data_Download!$N$1:$N$65536</definedName>
    <definedName name="OL_9">#REF!</definedName>
    <definedName name="OL_P" localSheetId="9">[42]Data_Download!$AF$1:$AF$65536</definedName>
    <definedName name="OL_P" localSheetId="10">[42]Data_Download!$AF$1:$AF$65536</definedName>
    <definedName name="OL_P" localSheetId="11">[42]Data_Download!$AF$1:$AF$65536</definedName>
    <definedName name="OL_P" localSheetId="8">[42]Data_Download!$AF$1:$AF$65536</definedName>
    <definedName name="OL_P">#REF!</definedName>
    <definedName name="old" localSheetId="9">#REF!</definedName>
    <definedName name="old" localSheetId="16">#REF!</definedName>
    <definedName name="old" localSheetId="7">#REF!</definedName>
    <definedName name="old" localSheetId="6">#REF!</definedName>
    <definedName name="old">#REF!</definedName>
    <definedName name="olderbc" localSheetId="9">[144]Sheet12!$A:$A</definedName>
    <definedName name="olderbc" localSheetId="10">[144]Sheet12!$A:$A</definedName>
    <definedName name="olderbc" localSheetId="11">[144]Sheet12!$A:$A</definedName>
    <definedName name="olderbc" localSheetId="8">[144]Sheet12!$A:$A</definedName>
    <definedName name="olderbc">#REF!</definedName>
    <definedName name="one">#REF!</definedName>
    <definedName name="One_Pager" localSheetId="9">#REF!</definedName>
    <definedName name="One_Pager" localSheetId="16">#REF!</definedName>
    <definedName name="One_Pager" localSheetId="7">#REF!</definedName>
    <definedName name="One_Pager" localSheetId="6">#REF!</definedName>
    <definedName name="One_Pager">#REF!</definedName>
    <definedName name="onepage">#REF!</definedName>
    <definedName name="ONEPAGER">#REF!</definedName>
    <definedName name="onlineEBITDA01">#REF!</definedName>
    <definedName name="OnShow">#N/A</definedName>
    <definedName name="OPER_MARGIN">#REF!</definedName>
    <definedName name="OPER_PROFIT">#REF!</definedName>
    <definedName name="Operating_Expenses" localSheetId="9">[42]Data_Download!$C$15:$AZ$15</definedName>
    <definedName name="Operating_Expenses" localSheetId="10">[42]Data_Download!$C$15:$AZ$15</definedName>
    <definedName name="Operating_Expenses" localSheetId="11">[42]Data_Download!$C$15:$AZ$15</definedName>
    <definedName name="Operating_Expenses" localSheetId="8">[42]Data_Download!$C$15:$AZ$15</definedName>
    <definedName name="Operating_Expenses">#REF!</definedName>
    <definedName name="Operating_income" localSheetId="9">[42]Data_Download!$C$84:$AZ$84</definedName>
    <definedName name="Operating_income" localSheetId="10">[42]Data_Download!$C$84:$AZ$84</definedName>
    <definedName name="Operating_income" localSheetId="11">[42]Data_Download!$C$84:$AZ$84</definedName>
    <definedName name="Operating_income" localSheetId="8">[42]Data_Download!$C$84:$AZ$84</definedName>
    <definedName name="Operating_income">#REF!</definedName>
    <definedName name="Operating_Income_Change_97_96" localSheetId="9">[178]Qearn!#REF!</definedName>
    <definedName name="Operating_Income_Change_97_96">#REF!</definedName>
    <definedName name="Operating_income_fore" localSheetId="9">[42]Data_Download!$E$13:$G$13</definedName>
    <definedName name="Operating_income_fore" localSheetId="10">[42]Data_Download!$E$13:$G$13</definedName>
    <definedName name="Operating_income_fore" localSheetId="11">[42]Data_Download!$E$13:$G$13</definedName>
    <definedName name="Operating_income_fore" localSheetId="8">[42]Data_Download!$E$13:$G$13</definedName>
    <definedName name="Operating_income_fore">#REF!</definedName>
    <definedName name="Operating_Lease_Expense" localSheetId="9">[42]Data_Download!$C$23:$AZ$23</definedName>
    <definedName name="Operating_Lease_Expense" localSheetId="10">[42]Data_Download!$C$23:$AZ$23</definedName>
    <definedName name="Operating_Lease_Expense" localSheetId="11">[42]Data_Download!$C$23:$AZ$23</definedName>
    <definedName name="Operating_Lease_Expense" localSheetId="8">[42]Data_Download!$C$23:$AZ$23</definedName>
    <definedName name="Operating_Lease_Expense">#REF!</definedName>
    <definedName name="Operating_Lease_Expense_fore" localSheetId="9">[42]Data_Download!$E$22:$Z$22</definedName>
    <definedName name="Operating_Lease_Expense_fore" localSheetId="10">[42]Data_Download!$E$22:$Z$22</definedName>
    <definedName name="Operating_Lease_Expense_fore" localSheetId="11">[42]Data_Download!$E$22:$Z$22</definedName>
    <definedName name="Operating_Lease_Expense_fore" localSheetId="8">[42]Data_Download!$E$22:$Z$22</definedName>
    <definedName name="Operating_Lease_Expense_fore">#REF!</definedName>
    <definedName name="Operating_profit">#REF!</definedName>
    <definedName name="Operation_info" localSheetId="9">'[148]Profit &amp; Loss'!#REF!</definedName>
    <definedName name="Operation_info" localSheetId="10">'[148]Profit &amp; Loss'!#REF!</definedName>
    <definedName name="Operation_info" localSheetId="11">'[148]Profit &amp; Loss'!#REF!</definedName>
    <definedName name="Operation_info" localSheetId="8">'[148]Profit &amp; Loss'!#REF!</definedName>
    <definedName name="Operation_info">#REF!</definedName>
    <definedName name="operns_prt_menu" localSheetId="9">'[46]Menu Option Tables'!$F$34:$F$45</definedName>
    <definedName name="operns_prt_menu" localSheetId="10">'[46]Menu Option Tables'!$F$34:$F$45</definedName>
    <definedName name="operns_prt_menu" localSheetId="11">'[46]Menu Option Tables'!$F$34:$F$45</definedName>
    <definedName name="operns_prt_menu" localSheetId="8">'[46]Menu Option Tables'!$F$34:$F$45</definedName>
    <definedName name="operns_prt_menu">#REF!</definedName>
    <definedName name="operns_prt_seln" localSheetId="9">'[46]Menu Option Tables'!$F$31</definedName>
    <definedName name="operns_prt_seln" localSheetId="10">'[46]Menu Option Tables'!$F$31</definedName>
    <definedName name="operns_prt_seln" localSheetId="11">'[46]Menu Option Tables'!$F$31</definedName>
    <definedName name="operns_prt_seln" localSheetId="8">'[46]Menu Option Tables'!$F$31</definedName>
    <definedName name="operns_prt_seln">#REF!</definedName>
    <definedName name="operns_view_menu" localSheetId="9">'[46]Menu Option Tables'!$F$8:$F$22</definedName>
    <definedName name="operns_view_menu" localSheetId="10">'[46]Menu Option Tables'!$F$8:$F$22</definedName>
    <definedName name="operns_view_menu" localSheetId="11">'[46]Menu Option Tables'!$F$8:$F$22</definedName>
    <definedName name="operns_view_menu" localSheetId="8">'[46]Menu Option Tables'!$F$8:$F$22</definedName>
    <definedName name="operns_view_menu">#REF!</definedName>
    <definedName name="operns_view_seln" localSheetId="9">'[46]Menu Option Tables'!$F$5</definedName>
    <definedName name="operns_view_seln" localSheetId="10">'[46]Menu Option Tables'!$F$5</definedName>
    <definedName name="operns_view_seln" localSheetId="11">'[46]Menu Option Tables'!$F$5</definedName>
    <definedName name="operns_view_seln" localSheetId="8">'[46]Menu Option Tables'!$F$5</definedName>
    <definedName name="operns_view_seln">#REF!</definedName>
    <definedName name="OpEX_Data" localSheetId="9">OFFSET(#REF!,0,0,COUNTA(#REF!),8)</definedName>
    <definedName name="OpEX_Data" localSheetId="7">OFFSET(#REF!,0,0,COUNTA(#REF!),8)</definedName>
    <definedName name="OpEX_Data" localSheetId="6">OFFSET(#REF!,0,0,COUNTA(#REF!),8)</definedName>
    <definedName name="OpEX_Data">OFFSET(#REF!,0,0,COUNTA(#REF!),8)</definedName>
    <definedName name="OPINC00">#REF!</definedName>
    <definedName name="OPINC00PF">#REF!</definedName>
    <definedName name="OPINC01">#REF!</definedName>
    <definedName name="OPINC02">#REF!</definedName>
    <definedName name="OPINC98">#REF!</definedName>
    <definedName name="OPINC99">#REF!</definedName>
    <definedName name="OpIncVar" localSheetId="9">[142]MasterData!$C$7</definedName>
    <definedName name="OpIncVar" localSheetId="10">[142]MasterData!$C$7</definedName>
    <definedName name="OpIncVar" localSheetId="11">[142]MasterData!$C$7</definedName>
    <definedName name="OpIncVar" localSheetId="8">[142]MasterData!$C$7</definedName>
    <definedName name="OpIncVar">#REF!</definedName>
    <definedName name="OPMARG00">#REF!</definedName>
    <definedName name="OPMARG00PF">#REF!</definedName>
    <definedName name="OPMARG01">#REF!</definedName>
    <definedName name="OPMARG02">#REF!</definedName>
    <definedName name="OPMARG98">#REF!</definedName>
    <definedName name="OPMARG99">#REF!</definedName>
    <definedName name="Ops" localSheetId="9">#REF!</definedName>
    <definedName name="Ops" localSheetId="16">#REF!</definedName>
    <definedName name="Ops" localSheetId="7">#REF!</definedName>
    <definedName name="Ops" localSheetId="6">#REF!</definedName>
    <definedName name="Ops">#REF!</definedName>
    <definedName name="ops_com" localSheetId="9">'[46]Comments - Mine &amp; Eng'!$B$2</definedName>
    <definedName name="ops_com" localSheetId="10">'[46]Comments - Mine &amp; Eng'!$B$2</definedName>
    <definedName name="ops_com" localSheetId="11">'[46]Comments - Mine &amp; Eng'!$B$2</definedName>
    <definedName name="ops_com" localSheetId="8">'[46]Comments - Mine &amp; Eng'!$B$2</definedName>
    <definedName name="ops_com">#REF!</definedName>
    <definedName name="ops_com_cont" localSheetId="9">'[46]Comments - HSEC &amp; Op Svc'!$B$2</definedName>
    <definedName name="ops_com_cont" localSheetId="10">'[46]Comments - HSEC &amp; Op Svc'!$B$2</definedName>
    <definedName name="ops_com_cont" localSheetId="11">'[46]Comments - HSEC &amp; Op Svc'!$B$2</definedName>
    <definedName name="ops_com_cont" localSheetId="8">'[46]Comments - HSEC &amp; Op Svc'!$B$2</definedName>
    <definedName name="ops_com_cont">#REF!</definedName>
    <definedName name="ops_com_mill" localSheetId="9">'[46]Comments - Mill, Port &amp; Ox'!$B$2</definedName>
    <definedName name="ops_com_mill" localSheetId="10">'[46]Comments - Mill, Port &amp; Ox'!$B$2</definedName>
    <definedName name="ops_com_mill" localSheetId="11">'[46]Comments - Mill, Port &amp; Ox'!$B$2</definedName>
    <definedName name="ops_com_mill" localSheetId="8">'[46]Comments - Mill, Port &amp; Ox'!$B$2</definedName>
    <definedName name="ops_com_mill">#REF!</definedName>
    <definedName name="ops_com_pt" localSheetId="9">'[46]Comments - Mine &amp; Eng'!$B$2:$P$48</definedName>
    <definedName name="ops_com_pt" localSheetId="10">'[46]Comments - Mine &amp; Eng'!$B$2:$P$48</definedName>
    <definedName name="ops_com_pt" localSheetId="11">'[46]Comments - Mine &amp; Eng'!$B$2:$P$48</definedName>
    <definedName name="ops_com_pt" localSheetId="8">'[46]Comments - Mine &amp; Eng'!$B$2:$P$48</definedName>
    <definedName name="ops_com_pt">#REF!</definedName>
    <definedName name="OptExPrice" localSheetId="9">[92]COMP!#REF!</definedName>
    <definedName name="OptExPrice">#REF!</definedName>
    <definedName name="OPTIMAL" localSheetId="9">'[53]Master Control'!$H$24</definedName>
    <definedName name="OPTIMAL" localSheetId="10">'[53]Master Control'!$H$24</definedName>
    <definedName name="OPTIMAL" localSheetId="11">'[53]Master Control'!$H$24</definedName>
    <definedName name="OPTIMAL" localSheetId="8">'[53]Master Control'!$H$24</definedName>
    <definedName name="OPTIMAL">#REF!</definedName>
    <definedName name="OptionProceeds" localSheetId="9">[92]COMP!#REF!</definedName>
    <definedName name="OptionProceeds">#REF!</definedName>
    <definedName name="Options" localSheetId="9">[92]COMP!#REF!</definedName>
    <definedName name="Options">#REF!</definedName>
    <definedName name="OptionsToggle" localSheetId="9">[35]ValuationT!#REF!</definedName>
    <definedName name="OptionsToggle">#REF!</definedName>
    <definedName name="optout">#REF!</definedName>
    <definedName name="optprice">#REF!</definedName>
    <definedName name="ore_crush_act" localSheetId="9">'[46]Inputs - Act &amp; F''cast'!$C$9:$T$9</definedName>
    <definedName name="ore_crush_act" localSheetId="10">'[46]Inputs - Act &amp; F''cast'!$C$9:$T$9</definedName>
    <definedName name="ore_crush_act" localSheetId="11">'[46]Inputs - Act &amp; F''cast'!$C$9:$T$9</definedName>
    <definedName name="ore_crush_act" localSheetId="8">'[46]Inputs - Act &amp; F''cast'!$C$9:$T$9</definedName>
    <definedName name="ore_crush_act">#REF!</definedName>
    <definedName name="ore_crush_act_ytd" localSheetId="9">'[46]Calcs - Act &amp; F''cast'!$C$9:$T$9</definedName>
    <definedName name="ore_crush_act_ytd" localSheetId="10">'[46]Calcs - Act &amp; F''cast'!$C$9:$T$9</definedName>
    <definedName name="ore_crush_act_ytd" localSheetId="11">'[46]Calcs - Act &amp; F''cast'!$C$9:$T$9</definedName>
    <definedName name="ore_crush_act_ytd" localSheetId="8">'[46]Calcs - Act &amp; F''cast'!$C$9:$T$9</definedName>
    <definedName name="ore_crush_act_ytd">#REF!</definedName>
    <definedName name="ore_crush_bud" localSheetId="9">'[46]Inputs - Budget'!$C$9:$T$9</definedName>
    <definedName name="ore_crush_bud" localSheetId="10">'[46]Inputs - Budget'!$C$9:$T$9</definedName>
    <definedName name="ore_crush_bud" localSheetId="11">'[46]Inputs - Budget'!$C$9:$T$9</definedName>
    <definedName name="ore_crush_bud" localSheetId="8">'[46]Inputs - Budget'!$C$9:$T$9</definedName>
    <definedName name="ore_crush_bud">#REF!</definedName>
    <definedName name="ore_crush_bud_ytd" localSheetId="9">'[46]Calcs - Budget'!$C$9:$T$9</definedName>
    <definedName name="ore_crush_bud_ytd" localSheetId="10">'[46]Calcs - Budget'!$C$9:$T$9</definedName>
    <definedName name="ore_crush_bud_ytd" localSheetId="11">'[46]Calcs - Budget'!$C$9:$T$9</definedName>
    <definedName name="ore_crush_bud_ytd" localSheetId="8">'[46]Calcs - Budget'!$C$9:$T$9</definedName>
    <definedName name="ore_crush_bud_ytd">#REF!</definedName>
    <definedName name="ore_crush_hf" localSheetId="9">'[46]Inputs - Hist &amp; Future'!$C$9:$T$9</definedName>
    <definedName name="ore_crush_hf" localSheetId="10">'[46]Inputs - Hist &amp; Future'!$C$9:$T$9</definedName>
    <definedName name="ore_crush_hf" localSheetId="11">'[46]Inputs - Hist &amp; Future'!$C$9:$T$9</definedName>
    <definedName name="ore_crush_hf" localSheetId="8">'[46]Inputs - Hist &amp; Future'!$C$9:$T$9</definedName>
    <definedName name="ore_crush_hf">#REF!</definedName>
    <definedName name="ore_grd_act" localSheetId="9">'[153]Comments - Bus Srvcs'!$C$10:$T$10</definedName>
    <definedName name="ore_grd_act" localSheetId="10">'[153]Comments - Bus Srvcs'!$C$10:$T$10</definedName>
    <definedName name="ore_grd_act" localSheetId="11">'[153]Comments - Bus Srvcs'!$C$10:$T$10</definedName>
    <definedName name="ore_grd_act" localSheetId="8">'[153]Comments - Bus Srvcs'!$C$10:$T$10</definedName>
    <definedName name="ore_grd_act">#REF!</definedName>
    <definedName name="ore_grd_act_ytd" localSheetId="9">[153]Defn!$C$10:$T$10</definedName>
    <definedName name="ore_grd_act_ytd" localSheetId="10">[153]Defn!$C$10:$T$10</definedName>
    <definedName name="ore_grd_act_ytd" localSheetId="11">[153]Defn!$C$10:$T$10</definedName>
    <definedName name="ore_grd_act_ytd" localSheetId="8">[153]Defn!$C$10:$T$10</definedName>
    <definedName name="ore_grd_act_ytd">#REF!</definedName>
    <definedName name="ore_grd_bud" localSheetId="9">[153]Inventories!$C$10:$T$10</definedName>
    <definedName name="ore_grd_bud" localSheetId="10">[153]Inventories!$C$10:$T$10</definedName>
    <definedName name="ore_grd_bud" localSheetId="11">[153]Inventories!$C$10:$T$10</definedName>
    <definedName name="ore_grd_bud" localSheetId="8">[153]Inventories!$C$10:$T$10</definedName>
    <definedName name="ore_grd_bud">#REF!</definedName>
    <definedName name="ore_grd_bud_ytd" localSheetId="9">[153]HR!$C$10:$T$10</definedName>
    <definedName name="ore_grd_bud_ytd" localSheetId="10">[153]HR!$C$10:$T$10</definedName>
    <definedName name="ore_grd_bud_ytd" localSheetId="11">[153]HR!$C$10:$T$10</definedName>
    <definedName name="ore_grd_bud_ytd" localSheetId="8">[153]HR!$C$10:$T$10</definedName>
    <definedName name="ore_grd_bud_ytd">#REF!</definedName>
    <definedName name="ore_grd_hf" localSheetId="9">'[46]Inputs - Hist &amp; Future'!$C$10:$T$10</definedName>
    <definedName name="ore_grd_hf" localSheetId="10">'[46]Inputs - Hist &amp; Future'!$C$10:$T$10</definedName>
    <definedName name="ore_grd_hf" localSheetId="11">'[46]Inputs - Hist &amp; Future'!$C$10:$T$10</definedName>
    <definedName name="ore_grd_hf" localSheetId="8">'[46]Inputs - Hist &amp; Future'!$C$10:$T$10</definedName>
    <definedName name="ore_grd_hf">#REF!</definedName>
    <definedName name="ore_mine_act" localSheetId="9">'[153]Comments - Bus Srvcs'!$C$7:$T$7</definedName>
    <definedName name="ore_mine_act" localSheetId="10">'[153]Comments - Bus Srvcs'!$C$7:$T$7</definedName>
    <definedName name="ore_mine_act" localSheetId="11">'[153]Comments - Bus Srvcs'!$C$7:$T$7</definedName>
    <definedName name="ore_mine_act" localSheetId="8">'[153]Comments - Bus Srvcs'!$C$7:$T$7</definedName>
    <definedName name="ore_mine_act">#REF!</definedName>
    <definedName name="ore_mine_act_ytd" localSheetId="9">[153]Defn!$C$7:$T$7</definedName>
    <definedName name="ore_mine_act_ytd" localSheetId="10">[153]Defn!$C$7:$T$7</definedName>
    <definedName name="ore_mine_act_ytd" localSheetId="11">[153]Defn!$C$7:$T$7</definedName>
    <definedName name="ore_mine_act_ytd" localSheetId="8">[153]Defn!$C$7:$T$7</definedName>
    <definedName name="ore_mine_act_ytd">#REF!</definedName>
    <definedName name="ore_mine_bud" localSheetId="9">[153]Inventories!$C$7:$T$7</definedName>
    <definedName name="ore_mine_bud" localSheetId="10">[153]Inventories!$C$7:$T$7</definedName>
    <definedName name="ore_mine_bud" localSheetId="11">[153]Inventories!$C$7:$T$7</definedName>
    <definedName name="ore_mine_bud" localSheetId="8">[153]Inventories!$C$7:$T$7</definedName>
    <definedName name="ore_mine_bud">#REF!</definedName>
    <definedName name="ore_mine_bud_ytd" localSheetId="9">[153]HR!$C$7:$T$7</definedName>
    <definedName name="ore_mine_bud_ytd" localSheetId="10">[153]HR!$C$7:$T$7</definedName>
    <definedName name="ore_mine_bud_ytd" localSheetId="11">[153]HR!$C$7:$T$7</definedName>
    <definedName name="ore_mine_bud_ytd" localSheetId="8">[153]HR!$C$7:$T$7</definedName>
    <definedName name="ore_mine_bud_ytd">#REF!</definedName>
    <definedName name="ore_mine_hf" localSheetId="9">'[46]Inputs - Hist &amp; Future'!$C$7:$T$7</definedName>
    <definedName name="ore_mine_hf" localSheetId="10">'[46]Inputs - Hist &amp; Future'!$C$7:$T$7</definedName>
    <definedName name="ore_mine_hf" localSheetId="11">'[46]Inputs - Hist &amp; Future'!$C$7:$T$7</definedName>
    <definedName name="ore_mine_hf" localSheetId="8">'[46]Inputs - Hist &amp; Future'!$C$7:$T$7</definedName>
    <definedName name="ore_mine_hf">#REF!</definedName>
    <definedName name="ore_per_mth_hf" localSheetId="9">'[46]Inputs - Hist &amp; Future'!$C$422:$T$422</definedName>
    <definedName name="ore_per_mth_hf" localSheetId="10">'[46]Inputs - Hist &amp; Future'!$C$422:$T$422</definedName>
    <definedName name="ore_per_mth_hf" localSheetId="11">'[46]Inputs - Hist &amp; Future'!$C$422:$T$422</definedName>
    <definedName name="ore_per_mth_hf" localSheetId="8">'[46]Inputs - Hist &amp; Future'!$C$422:$T$422</definedName>
    <definedName name="ore_per_mth_hf">#REF!</definedName>
    <definedName name="Oregon" localSheetId="9">#REF!</definedName>
    <definedName name="Oregon" localSheetId="16">#REF!</definedName>
    <definedName name="Oregon" localSheetId="7">#REF!</definedName>
    <definedName name="Oregon" localSheetId="6">#REF!</definedName>
    <definedName name="Oregon">#REF!</definedName>
    <definedName name="original" localSheetId="9">'[43]Quick Merge'!$T$66</definedName>
    <definedName name="original">#REF!</definedName>
    <definedName name="Oritavancin">#REF!</definedName>
    <definedName name="OrthoRev" localSheetId="9">'[95]Non-QSI Data'!$A$23:$G$28</definedName>
    <definedName name="OrthoRev" localSheetId="10">'[95]Non-QSI Data'!$A$23:$G$28</definedName>
    <definedName name="OrthoRev" localSheetId="11">'[95]Non-QSI Data'!$A$23:$G$28</definedName>
    <definedName name="OrthoRev" localSheetId="8">'[95]Non-QSI Data'!$A$23:$G$28</definedName>
    <definedName name="OrthoRev">#REF!</definedName>
    <definedName name="OTC_Ratio">'[45]Pain &amp; arthritis TRx Model'!$D$42</definedName>
    <definedName name="OTC_time">'[45]Pain &amp; arthritis TRx Model'!#REF!</definedName>
    <definedName name="OTH">[41]HS!#REF!</definedName>
    <definedName name="Other" localSheetId="9">[42]Data_Download!$C$45:$AU$45</definedName>
    <definedName name="Other" localSheetId="10">[42]Data_Download!$C$45:$AU$45</definedName>
    <definedName name="Other" localSheetId="11">[42]Data_Download!$C$45:$AU$45</definedName>
    <definedName name="Other" localSheetId="8">[42]Data_Download!$C$45:$AU$45</definedName>
    <definedName name="Other">#REF!</definedName>
    <definedName name="OTHER_ADM_EXPENSES____of_Rev" localSheetId="9">[44]PROJECTION!#REF!</definedName>
    <definedName name="OTHER_ADM_EXPENSES____of_Rev" localSheetId="10">[44]PROJECTION!#REF!</definedName>
    <definedName name="OTHER_ADM_EXPENSES____of_Rev" localSheetId="11">[44]PROJECTION!#REF!</definedName>
    <definedName name="OTHER_ADM_EXPENSES____of_Rev" localSheetId="8">[44]PROJECTION!#REF!</definedName>
    <definedName name="OTHER_ADM_EXPENSES____of_Rev">#REF!</definedName>
    <definedName name="Other_administrative_expenses" localSheetId="9">[44]PROJECTION!#REF!</definedName>
    <definedName name="Other_administrative_expenses" localSheetId="10">[44]PROJECTION!#REF!</definedName>
    <definedName name="Other_administrative_expenses" localSheetId="11">[44]PROJECTION!#REF!</definedName>
    <definedName name="Other_administrative_expenses" localSheetId="8">[44]PROJECTION!#REF!</definedName>
    <definedName name="Other_administrative_expenses">#REF!</definedName>
    <definedName name="Other_asset_turns" localSheetId="9">[42]Data_Download!$A$101:$Z$101</definedName>
    <definedName name="Other_asset_turns" localSheetId="10">[42]Data_Download!$A$101:$Z$101</definedName>
    <definedName name="Other_asset_turns" localSheetId="11">[42]Data_Download!$A$101:$Z$101</definedName>
    <definedName name="Other_asset_turns" localSheetId="8">[42]Data_Download!$A$101:$Z$101</definedName>
    <definedName name="Other_asset_turns">#REF!</definedName>
    <definedName name="Other_asset_turns_DCF" localSheetId="9">[42]Data_Download!$C$82:$AZ$82</definedName>
    <definedName name="Other_asset_turns_DCF" localSheetId="10">[42]Data_Download!$C$82:$AZ$82</definedName>
    <definedName name="Other_asset_turns_DCF" localSheetId="11">[42]Data_Download!$C$82:$AZ$82</definedName>
    <definedName name="Other_asset_turns_DCF" localSheetId="8">[42]Data_Download!$C$82:$AZ$82</definedName>
    <definedName name="Other_asset_turns_DCF">#REF!</definedName>
    <definedName name="Other_asset_turns_fore" localSheetId="9">[42]Data_Download!$B$79:$K$79</definedName>
    <definedName name="Other_asset_turns_fore" localSheetId="10">[42]Data_Download!$B$79:$K$79</definedName>
    <definedName name="Other_asset_turns_fore" localSheetId="11">[42]Data_Download!$B$79:$K$79</definedName>
    <definedName name="Other_asset_turns_fore" localSheetId="8">[42]Data_Download!$B$79:$K$79</definedName>
    <definedName name="Other_asset_turns_fore">#REF!</definedName>
    <definedName name="Other_assets" localSheetId="9">[42]Data_Download!$C$45:$AU$45</definedName>
    <definedName name="Other_assets" localSheetId="10">[42]Data_Download!$C$45:$AU$45</definedName>
    <definedName name="Other_assets" localSheetId="11">[42]Data_Download!$C$45:$AU$45</definedName>
    <definedName name="Other_assets" localSheetId="8">[42]Data_Download!$C$45:$AU$45</definedName>
    <definedName name="Other_assets">#REF!</definedName>
    <definedName name="Other_assets_DCF" localSheetId="9">[42]Data_Download!$C$76:$AZ$76</definedName>
    <definedName name="Other_assets_DCF" localSheetId="10">[42]Data_Download!$C$76:$AZ$76</definedName>
    <definedName name="Other_assets_DCF" localSheetId="11">[42]Data_Download!$C$76:$AZ$76</definedName>
    <definedName name="Other_assets_DCF" localSheetId="8">[42]Data_Download!$C$76:$AZ$76</definedName>
    <definedName name="Other_assets_DCF">#REF!</definedName>
    <definedName name="Other_Assets2" localSheetId="9">[42]Data_Download!$C$46:$AZ$46</definedName>
    <definedName name="Other_Assets2" localSheetId="10">[42]Data_Download!$C$46:$AZ$46</definedName>
    <definedName name="Other_Assets2" localSheetId="11">[42]Data_Download!$C$46:$AZ$46</definedName>
    <definedName name="Other_Assets2" localSheetId="8">[42]Data_Download!$C$46:$AZ$46</definedName>
    <definedName name="Other_Assets2">#REF!</definedName>
    <definedName name="Other_Cash_Items">#REF!</definedName>
    <definedName name="Other_Creditors">#REF!</definedName>
    <definedName name="Other_current_assets" localSheetId="9">[42]Data_Download!$C$12:$AE$12</definedName>
    <definedName name="Other_current_assets" localSheetId="10">[42]Data_Download!$C$12:$AE$12</definedName>
    <definedName name="Other_current_assets" localSheetId="11">[42]Data_Download!$C$12:$AE$12</definedName>
    <definedName name="Other_current_assets" localSheetId="8">[42]Data_Download!$C$12:$AE$12</definedName>
    <definedName name="Other_current_assets">#REF!</definedName>
    <definedName name="Other_current_assets_growth_fore" localSheetId="9">[42]Data_Download!$H$149:$K$149</definedName>
    <definedName name="Other_current_assets_growth_fore" localSheetId="10">[42]Data_Download!$H$149:$K$149</definedName>
    <definedName name="Other_current_assets_growth_fore" localSheetId="11">[42]Data_Download!$H$149:$K$149</definedName>
    <definedName name="Other_current_assets_growth_fore" localSheetId="8">[42]Data_Download!$H$149:$K$149</definedName>
    <definedName name="Other_current_assets_growth_fore">#REF!</definedName>
    <definedName name="Other_Current_Assets2" localSheetId="9">[42]Data_Download!$C$14:$AZ$14</definedName>
    <definedName name="Other_Current_Assets2" localSheetId="10">[42]Data_Download!$C$14:$AZ$14</definedName>
    <definedName name="Other_Current_Assets2" localSheetId="11">[42]Data_Download!$C$14:$AZ$14</definedName>
    <definedName name="Other_Current_Assets2" localSheetId="8">[42]Data_Download!$C$14:$AZ$14</definedName>
    <definedName name="Other_Current_Assets2">#REF!</definedName>
    <definedName name="Other_current_liabilities" localSheetId="9">[42]Data_Download!$C$22:$AU$22</definedName>
    <definedName name="Other_current_liabilities" localSheetId="10">[42]Data_Download!$C$22:$AU$22</definedName>
    <definedName name="Other_current_liabilities" localSheetId="11">[42]Data_Download!$C$22:$AU$22</definedName>
    <definedName name="Other_current_liabilities" localSheetId="8">[42]Data_Download!$C$22:$AU$22</definedName>
    <definedName name="Other_current_liabilities">#REF!</definedName>
    <definedName name="Other_current_liabilities_growth_fore" localSheetId="9">[42]Data_Download!$H$155:$K$155</definedName>
    <definedName name="Other_current_liabilities_growth_fore" localSheetId="10">[42]Data_Download!$H$155:$K$155</definedName>
    <definedName name="Other_current_liabilities_growth_fore" localSheetId="11">[42]Data_Download!$H$155:$K$155</definedName>
    <definedName name="Other_current_liabilities_growth_fore" localSheetId="8">[42]Data_Download!$H$155:$K$155</definedName>
    <definedName name="Other_current_liabilities_growth_fore">#REF!</definedName>
    <definedName name="Other_Current_Liabilities2" localSheetId="9">[42]Data_Download!$C$23:$AZ$23</definedName>
    <definedName name="Other_Current_Liabilities2" localSheetId="10">[42]Data_Download!$C$23:$AZ$23</definedName>
    <definedName name="Other_Current_Liabilities2" localSheetId="11">[42]Data_Download!$C$23:$AZ$23</definedName>
    <definedName name="Other_Current_Liabilities2" localSheetId="8">[42]Data_Download!$C$23:$AZ$23</definedName>
    <definedName name="Other_Current_Liabilities2">#REF!</definedName>
    <definedName name="Other_DCF" localSheetId="9">[42]Data_Download!$C$76:$AZ$76</definedName>
    <definedName name="Other_DCF" localSheetId="10">[42]Data_Download!$C$76:$AZ$76</definedName>
    <definedName name="Other_DCF" localSheetId="11">[42]Data_Download!$C$76:$AZ$76</definedName>
    <definedName name="Other_DCF" localSheetId="8">[42]Data_Download!$C$76:$AZ$76</definedName>
    <definedName name="Other_DCF">#REF!</definedName>
    <definedName name="Other_dividends" localSheetId="9">[42]Data_Download!#REF!</definedName>
    <definedName name="Other_dividends" localSheetId="10">[42]Data_Download!#REF!</definedName>
    <definedName name="Other_dividends" localSheetId="11">[42]Data_Download!#REF!</definedName>
    <definedName name="Other_dividends" localSheetId="8">[42]Data_Download!#REF!</definedName>
    <definedName name="Other_dividends">#REF!</definedName>
    <definedName name="Other_Europe_Sales">#REF!</definedName>
    <definedName name="Other_Expenses" localSheetId="9">[42]Data_Download!$C$59:$AZ$59</definedName>
    <definedName name="Other_Expenses" localSheetId="10">[42]Data_Download!$C$59:$AZ$59</definedName>
    <definedName name="Other_Expenses" localSheetId="11">[42]Data_Download!$C$59:$AZ$59</definedName>
    <definedName name="Other_Expenses" localSheetId="8">[42]Data_Download!$C$59:$AZ$59</definedName>
    <definedName name="Other_Expenses">#REF!</definedName>
    <definedName name="Other_Expenses_fore" localSheetId="9">[42]Data_Download!$E$35:$G$35</definedName>
    <definedName name="Other_Expenses_fore" localSheetId="10">[42]Data_Download!$E$35:$G$35</definedName>
    <definedName name="Other_Expenses_fore" localSheetId="11">[42]Data_Download!$E$35:$G$35</definedName>
    <definedName name="Other_Expenses_fore" localSheetId="8">[42]Data_Download!$E$35:$G$35</definedName>
    <definedName name="Other_Expenses_fore">#REF!</definedName>
    <definedName name="Other_expenses_gains" localSheetId="9">[42]Data_Download!$C$14:$AZ$14</definedName>
    <definedName name="Other_expenses_gains" localSheetId="10">[42]Data_Download!$C$14:$AZ$14</definedName>
    <definedName name="Other_expenses_gains" localSheetId="11">[42]Data_Download!$C$14:$AZ$14</definedName>
    <definedName name="Other_expenses_gains" localSheetId="8">[42]Data_Download!$C$14:$AZ$14</definedName>
    <definedName name="Other_expenses_gains">#REF!</definedName>
    <definedName name="Other_expenses_gains_fore" localSheetId="9">[42]Data_Download!$E$12:$G$12</definedName>
    <definedName name="Other_expenses_gains_fore" localSheetId="10">[42]Data_Download!$E$12:$G$12</definedName>
    <definedName name="Other_expenses_gains_fore" localSheetId="11">[42]Data_Download!$E$12:$G$12</definedName>
    <definedName name="Other_expenses_gains_fore" localSheetId="8">[42]Data_Download!$E$12:$G$12</definedName>
    <definedName name="Other_expenses_gains_fore">#REF!</definedName>
    <definedName name="Other_expenses_growth_fore" localSheetId="9">[42]Data_Download!$H$172:$K$172</definedName>
    <definedName name="Other_expenses_growth_fore" localSheetId="10">[42]Data_Download!$H$172:$K$172</definedName>
    <definedName name="Other_expenses_growth_fore" localSheetId="11">[42]Data_Download!$H$172:$K$172</definedName>
    <definedName name="Other_expenses_growth_fore" localSheetId="8">[42]Data_Download!$H$172:$K$172</definedName>
    <definedName name="Other_expenses_growth_fore">#REF!</definedName>
    <definedName name="Other_Financial_Assets">#REF!</definedName>
    <definedName name="Other_fixed_asset_turns" localSheetId="9">[42]Data_Download!$C$100:$AU$100</definedName>
    <definedName name="Other_fixed_asset_turns" localSheetId="10">[42]Data_Download!$C$100:$AU$100</definedName>
    <definedName name="Other_fixed_asset_turns" localSheetId="11">[42]Data_Download!$C$100:$AU$100</definedName>
    <definedName name="Other_fixed_asset_turns" localSheetId="8">[42]Data_Download!$C$100:$AU$100</definedName>
    <definedName name="Other_fixed_asset_turns">#REF!</definedName>
    <definedName name="Other_fixed_asset_turns_fore" localSheetId="9">[42]Data_Download!$H$131:$K$131</definedName>
    <definedName name="Other_fixed_asset_turns_fore" localSheetId="10">[42]Data_Download!$H$131:$K$131</definedName>
    <definedName name="Other_fixed_asset_turns_fore" localSheetId="11">[42]Data_Download!$H$131:$K$131</definedName>
    <definedName name="Other_fixed_asset_turns_fore" localSheetId="8">[42]Data_Download!$H$131:$K$131</definedName>
    <definedName name="Other_fixed_asset_turns_fore">#REF!</definedName>
    <definedName name="Other_fixed_assets" localSheetId="9">[42]Data_Download!$D$41:$AU$41</definedName>
    <definedName name="Other_fixed_assets" localSheetId="10">[42]Data_Download!$D$41:$AU$41</definedName>
    <definedName name="Other_fixed_assets" localSheetId="11">[42]Data_Download!$D$41:$AU$41</definedName>
    <definedName name="Other_fixed_assets" localSheetId="8">[42]Data_Download!$D$41:$AU$41</definedName>
    <definedName name="Other_fixed_assets">#REF!</definedName>
    <definedName name="Other_fixed_assets_growth_fore" localSheetId="9">[42]Data_Download!$H$158:$K$158</definedName>
    <definedName name="Other_fixed_assets_growth_fore" localSheetId="10">[42]Data_Download!$H$158:$K$158</definedName>
    <definedName name="Other_fixed_assets_growth_fore" localSheetId="11">[42]Data_Download!$H$158:$K$158</definedName>
    <definedName name="Other_fixed_assets_growth_fore" localSheetId="8">[42]Data_Download!$H$158:$K$158</definedName>
    <definedName name="Other_fixed_assets_growth_fore">#REF!</definedName>
    <definedName name="Other_fixed_assets2" localSheetId="9">[42]Data_Download!$C$42:$AZ$42</definedName>
    <definedName name="Other_fixed_assets2" localSheetId="10">[42]Data_Download!$C$42:$AZ$42</definedName>
    <definedName name="Other_fixed_assets2" localSheetId="11">[42]Data_Download!$C$42:$AZ$42</definedName>
    <definedName name="Other_fixed_assets2" localSheetId="8">[42]Data_Download!$C$42:$AZ$42</definedName>
    <definedName name="Other_fixed_assets2">#REF!</definedName>
    <definedName name="Other_General_Expenses" localSheetId="9">[44]PROJECTION!#REF!</definedName>
    <definedName name="Other_General_Expenses" localSheetId="10">[44]PROJECTION!#REF!</definedName>
    <definedName name="Other_General_Expenses" localSheetId="11">[44]PROJECTION!#REF!</definedName>
    <definedName name="Other_General_Expenses" localSheetId="8">[44]PROJECTION!#REF!</definedName>
    <definedName name="Other_General_Expenses">#REF!</definedName>
    <definedName name="Other_growth_fore" localSheetId="9">[42]Data_Download!$H$166:$K$166</definedName>
    <definedName name="Other_growth_fore" localSheetId="10">[42]Data_Download!$H$166:$K$166</definedName>
    <definedName name="Other_growth_fore" localSheetId="11">[42]Data_Download!$H$166:$K$166</definedName>
    <definedName name="Other_growth_fore" localSheetId="8">[42]Data_Download!$H$166:$K$166</definedName>
    <definedName name="Other_growth_fore">#REF!</definedName>
    <definedName name="OTHER_INC">#REF!</definedName>
    <definedName name="Other_inc_exp_fore" localSheetId="9">[42]Data_Download!$E$34:$M$34</definedName>
    <definedName name="Other_inc_exp_fore" localSheetId="10">[42]Data_Download!$E$34:$M$34</definedName>
    <definedName name="Other_inc_exp_fore" localSheetId="11">[42]Data_Download!$E$34:$M$34</definedName>
    <definedName name="Other_inc_exp_fore" localSheetId="8">[42]Data_Download!$E$34:$M$34</definedName>
    <definedName name="Other_inc_exp_fore">#REF!</definedName>
    <definedName name="Other_Income" localSheetId="9">[42]Data_Download!$C$58:$AZ$58</definedName>
    <definedName name="Other_Income" localSheetId="10">[42]Data_Download!$C$58:$AZ$58</definedName>
    <definedName name="Other_Income" localSheetId="11">[42]Data_Download!$C$58:$AZ$58</definedName>
    <definedName name="Other_Income" localSheetId="8">[42]Data_Download!$C$58:$AZ$58</definedName>
    <definedName name="Other_Income">#REF!</definedName>
    <definedName name="Other_income_growth_fore" localSheetId="9">[42]Data_Download!$H$173:$K$173</definedName>
    <definedName name="Other_income_growth_fore" localSheetId="10">[42]Data_Download!$H$173:$K$173</definedName>
    <definedName name="Other_income_growth_fore" localSheetId="11">[42]Data_Download!$H$173:$K$173</definedName>
    <definedName name="Other_income_growth_fore" localSheetId="8">[42]Data_Download!$H$173:$K$173</definedName>
    <definedName name="Other_income_growth_fore">#REF!</definedName>
    <definedName name="Other_Intangible_Assets" localSheetId="9">[42]Data_Download!$C$38:$AZ$38</definedName>
    <definedName name="Other_Intangible_Assets" localSheetId="10">[42]Data_Download!$C$38:$AZ$38</definedName>
    <definedName name="Other_Intangible_Assets" localSheetId="11">[42]Data_Download!$C$38:$AZ$38</definedName>
    <definedName name="Other_Intangible_Assets" localSheetId="8">[42]Data_Download!$C$38:$AZ$38</definedName>
    <definedName name="Other_Intangible_Assets">#REF!</definedName>
    <definedName name="Other_Investments" localSheetId="9">[44]PROJECTION!#REF!</definedName>
    <definedName name="Other_Investments" localSheetId="10">[44]PROJECTION!#REF!</definedName>
    <definedName name="Other_Investments" localSheetId="11">[44]PROJECTION!#REF!</definedName>
    <definedName name="Other_Investments" localSheetId="8">[44]PROJECTION!#REF!</definedName>
    <definedName name="Other_Investments">#REF!</definedName>
    <definedName name="OTHER_INVESTMENTS___REV" localSheetId="9">[44]PROJECTION!#REF!</definedName>
    <definedName name="OTHER_INVESTMENTS___REV" localSheetId="10">[44]PROJECTION!#REF!</definedName>
    <definedName name="OTHER_INVESTMENTS___REV" localSheetId="11">[44]PROJECTION!#REF!</definedName>
    <definedName name="OTHER_INVESTMENTS___REV" localSheetId="8">[44]PROJECTION!#REF!</definedName>
    <definedName name="OTHER_INVESTMENTS___REV">#REF!</definedName>
    <definedName name="Other_liabilities" localSheetId="9">[42]Data_Download!$C$72:$AE$72</definedName>
    <definedName name="Other_liabilities" localSheetId="10">[42]Data_Download!$C$72:$AE$72</definedName>
    <definedName name="Other_liabilities" localSheetId="11">[42]Data_Download!$C$72:$AE$72</definedName>
    <definedName name="Other_liabilities" localSheetId="8">[42]Data_Download!$C$72:$AE$72</definedName>
    <definedName name="Other_liabilities">#REF!</definedName>
    <definedName name="Other_liabilities_growth_fore" localSheetId="9">[42]Data_Download!$H$168:$K$168</definedName>
    <definedName name="Other_liabilities_growth_fore" localSheetId="10">[42]Data_Download!$H$168:$K$168</definedName>
    <definedName name="Other_liabilities_growth_fore" localSheetId="11">[42]Data_Download!$H$168:$K$168</definedName>
    <definedName name="Other_liabilities_growth_fore" localSheetId="8">[42]Data_Download!$H$168:$K$168</definedName>
    <definedName name="Other_liabilities_growth_fore">#REF!</definedName>
    <definedName name="Other_liabilities2" localSheetId="9">[42]Data_Download!$C$73:$AZ$73</definedName>
    <definedName name="Other_liabilities2" localSheetId="10">[42]Data_Download!$C$73:$AZ$73</definedName>
    <definedName name="Other_liabilities2" localSheetId="11">[42]Data_Download!$C$73:$AZ$73</definedName>
    <definedName name="Other_liabilities2" localSheetId="8">[42]Data_Download!$C$73:$AZ$73</definedName>
    <definedName name="Other_liabilities2">#REF!</definedName>
    <definedName name="OTHER_LT_ASSETS___REV" localSheetId="9">[44]PROJECTION!#REF!</definedName>
    <definedName name="OTHER_LT_ASSETS___REV" localSheetId="10">[44]PROJECTION!#REF!</definedName>
    <definedName name="OTHER_LT_ASSETS___REV" localSheetId="11">[44]PROJECTION!#REF!</definedName>
    <definedName name="OTHER_LT_ASSETS___REV" localSheetId="8">[44]PROJECTION!#REF!</definedName>
    <definedName name="OTHER_LT_ASSETS___REV">#REF!</definedName>
    <definedName name="Other_LT_Debt" localSheetId="9">[42]Data_Download!$C$60:$AZ$60</definedName>
    <definedName name="Other_LT_Debt" localSheetId="10">[42]Data_Download!$C$60:$AZ$60</definedName>
    <definedName name="Other_LT_Debt" localSheetId="11">[42]Data_Download!$C$60:$AZ$60</definedName>
    <definedName name="Other_LT_Debt" localSheetId="8">[42]Data_Download!$C$60:$AZ$60</definedName>
    <definedName name="Other_LT_Debt">#REF!</definedName>
    <definedName name="Other_ncome_expenses" localSheetId="9">[42]Data_Download!$C$58:$AZ$58</definedName>
    <definedName name="Other_ncome_expenses" localSheetId="10">[42]Data_Download!$C$58:$AZ$58</definedName>
    <definedName name="Other_ncome_expenses" localSheetId="11">[42]Data_Download!$C$58:$AZ$58</definedName>
    <definedName name="Other_ncome_expenses" localSheetId="8">[42]Data_Download!$C$58:$AZ$58</definedName>
    <definedName name="Other_ncome_expenses">#REF!</definedName>
    <definedName name="OTHER_OPERAT_INCM_EXPNS____of_Rev" localSheetId="9">[44]PROJECTION!#REF!</definedName>
    <definedName name="OTHER_OPERAT_INCM_EXPNS____of_Rev" localSheetId="10">[44]PROJECTION!#REF!</definedName>
    <definedName name="OTHER_OPERAT_INCM_EXPNS____of_Rev" localSheetId="11">[44]PROJECTION!#REF!</definedName>
    <definedName name="OTHER_OPERAT_INCM_EXPNS____of_Rev" localSheetId="8">[44]PROJECTION!#REF!</definedName>
    <definedName name="OTHER_OPERAT_INCM_EXPNS____of_Rev">#REF!</definedName>
    <definedName name="OTHER_PARTICIPATIONS" localSheetId="9">[44]PROJECTION!#REF!</definedName>
    <definedName name="OTHER_PARTICIPATIONS" localSheetId="10">[44]PROJECTION!#REF!</definedName>
    <definedName name="OTHER_PARTICIPATIONS" localSheetId="11">[44]PROJECTION!#REF!</definedName>
    <definedName name="OTHER_PARTICIPATIONS" localSheetId="8">[44]PROJECTION!#REF!</definedName>
    <definedName name="OTHER_PARTICIPATIONS">#REF!</definedName>
    <definedName name="Other_Provisions">#REF!</definedName>
    <definedName name="OTHER_RECEIVABLES_ST___REV" localSheetId="9">[44]PROJECTION!#REF!</definedName>
    <definedName name="OTHER_RECEIVABLES_ST___REV" localSheetId="10">[44]PROJECTION!#REF!</definedName>
    <definedName name="OTHER_RECEIVABLES_ST___REV" localSheetId="11">[44]PROJECTION!#REF!</definedName>
    <definedName name="OTHER_RECEIVABLES_ST___REV" localSheetId="8">[44]PROJECTION!#REF!</definedName>
    <definedName name="OTHER_RECEIVABLES_ST___REV">#REF!</definedName>
    <definedName name="Other_reserves" localSheetId="9">[42]Data_Download!$C$11:$AZ$11</definedName>
    <definedName name="Other_reserves" localSheetId="10">[42]Data_Download!$C$11:$AZ$11</definedName>
    <definedName name="Other_reserves" localSheetId="11">[42]Data_Download!$C$11:$AZ$11</definedName>
    <definedName name="Other_reserves" localSheetId="8">[42]Data_Download!$C$11:$AZ$11</definedName>
    <definedName name="Other_reserves">#REF!</definedName>
    <definedName name="Other_sales_expenses" localSheetId="9">[44]PROJECTION!#REF!</definedName>
    <definedName name="Other_sales_expenses" localSheetId="10">[44]PROJECTION!#REF!</definedName>
    <definedName name="Other_sales_expenses" localSheetId="11">[44]PROJECTION!#REF!</definedName>
    <definedName name="Other_sales_expenses" localSheetId="8">[44]PROJECTION!#REF!</definedName>
    <definedName name="Other_sales_expenses">#REF!</definedName>
    <definedName name="Other_Segment_Revenues" localSheetId="9">[42]Data_Download!#REF!</definedName>
    <definedName name="Other_Segment_Revenues" localSheetId="10">[42]Data_Download!#REF!</definedName>
    <definedName name="Other_Segment_Revenues" localSheetId="11">[42]Data_Download!#REF!</definedName>
    <definedName name="Other_Segment_Revenues" localSheetId="8">[42]Data_Download!#REF!</definedName>
    <definedName name="Other_Segment_Revenues">#REF!</definedName>
    <definedName name="Other_ST_Debt" localSheetId="9">[42]Data_Download!$C$56:$AZ$56</definedName>
    <definedName name="Other_ST_Debt" localSheetId="10">[42]Data_Download!$C$56:$AZ$56</definedName>
    <definedName name="Other_ST_Debt" localSheetId="11">[42]Data_Download!$C$56:$AZ$56</definedName>
    <definedName name="Other_ST_Debt" localSheetId="8">[42]Data_Download!$C$56:$AZ$56</definedName>
    <definedName name="Other_ST_Debt">#REF!</definedName>
    <definedName name="Other_Taxes">#REF!</definedName>
    <definedName name="Other1">#REF!</definedName>
    <definedName name="OtherLongTermAssets">'[79]V-Data'!#REF!</definedName>
    <definedName name="Others" localSheetId="9">#REF!</definedName>
    <definedName name="Others" localSheetId="16">#REF!</definedName>
    <definedName name="Others" localSheetId="7">#REF!</definedName>
    <definedName name="Others" localSheetId="6">#REF!</definedName>
    <definedName name="Others">#REF!</definedName>
    <definedName name="OTHERS____of_Rev" localSheetId="9">[44]PROJECTION!#REF!</definedName>
    <definedName name="OTHERS____of_Rev" localSheetId="10">[44]PROJECTION!#REF!</definedName>
    <definedName name="OTHERS____of_Rev" localSheetId="11">[44]PROJECTION!#REF!</definedName>
    <definedName name="OTHERS____of_Rev" localSheetId="8">[44]PROJECTION!#REF!</definedName>
    <definedName name="OTHERS____of_Rev">#REF!</definedName>
    <definedName name="OTHERS_SALES_EXPENSES____of_Rev" localSheetId="9">[44]PROJECTION!#REF!</definedName>
    <definedName name="OTHERS_SALES_EXPENSES____of_Rev" localSheetId="10">[44]PROJECTION!#REF!</definedName>
    <definedName name="OTHERS_SALES_EXPENSES____of_Rev" localSheetId="11">[44]PROJECTION!#REF!</definedName>
    <definedName name="OTHERS_SALES_EXPENSES____of_Rev" localSheetId="8">[44]PROJECTION!#REF!</definedName>
    <definedName name="OTHERS_SALES_EXPENSES____of_Rev">#REF!</definedName>
    <definedName name="Overview1CockpitDataSource" localSheetId="9">[105]Overview1Query!$B$21:$D$30</definedName>
    <definedName name="Overview1CockpitDataSource" localSheetId="10">[105]Overview1Query!$B$21:$D$30</definedName>
    <definedName name="Overview1CockpitDataSource" localSheetId="11">[105]Overview1Query!$B$21:$D$30</definedName>
    <definedName name="Overview1CockpitDataSource" localSheetId="8">[105]Overview1Query!$B$21:$D$30</definedName>
    <definedName name="Overview1CockpitDataSource">#REF!</definedName>
    <definedName name="ox" localSheetId="9">[46]Oxide!$B$2</definedName>
    <definedName name="ox" localSheetId="10">[46]Oxide!$B$2</definedName>
    <definedName name="ox" localSheetId="11">[46]Oxide!$B$2</definedName>
    <definedName name="ox" localSheetId="8">[46]Oxide!$B$2</definedName>
    <definedName name="ox">#REF!</definedName>
    <definedName name="ox_cont" localSheetId="9">'[46]Oxide Cont'!$B$2</definedName>
    <definedName name="ox_cont" localSheetId="10">'[46]Oxide Cont'!$B$2</definedName>
    <definedName name="ox_cont" localSheetId="11">'[46]Oxide Cont'!$B$2</definedName>
    <definedName name="ox_cont" localSheetId="8">'[46]Oxide Cont'!$B$2</definedName>
    <definedName name="ox_cont">#REF!</definedName>
    <definedName name="ox_cont_prt" localSheetId="9">'[46]Oxide Cont'!$B$2:$P$48</definedName>
    <definedName name="ox_cont_prt" localSheetId="10">'[46]Oxide Cont'!$B$2:$P$48</definedName>
    <definedName name="ox_cont_prt" localSheetId="11">'[46]Oxide Cont'!$B$2:$P$48</definedName>
    <definedName name="ox_cont_prt" localSheetId="8">'[46]Oxide Cont'!$B$2:$P$48</definedName>
    <definedName name="ox_cont_prt">#REF!</definedName>
    <definedName name="ox_csh_act" localSheetId="9">'[46]Inputs - Act &amp; F''cast'!$C$219:$T$219</definedName>
    <definedName name="ox_csh_act" localSheetId="10">'[46]Inputs - Act &amp; F''cast'!$C$219:$T$219</definedName>
    <definedName name="ox_csh_act" localSheetId="11">'[46]Inputs - Act &amp; F''cast'!$C$219:$T$219</definedName>
    <definedName name="ox_csh_act" localSheetId="8">'[46]Inputs - Act &amp; F''cast'!$C$219:$T$219</definedName>
    <definedName name="ox_csh_act">#REF!</definedName>
    <definedName name="ox_csh_act_ytd" localSheetId="9">'[46]Calcs - Act &amp; F''cast'!$C$219:$T$219</definedName>
    <definedName name="ox_csh_act_ytd" localSheetId="10">'[46]Calcs - Act &amp; F''cast'!$C$219:$T$219</definedName>
    <definedName name="ox_csh_act_ytd" localSheetId="11">'[46]Calcs - Act &amp; F''cast'!$C$219:$T$219</definedName>
    <definedName name="ox_csh_act_ytd" localSheetId="8">'[46]Calcs - Act &amp; F''cast'!$C$219:$T$219</definedName>
    <definedName name="ox_csh_act_ytd">#REF!</definedName>
    <definedName name="ox_csh_bud" localSheetId="9">'[46]Inputs - Budget'!$C$219:$T$219</definedName>
    <definedName name="ox_csh_bud" localSheetId="10">'[46]Inputs - Budget'!$C$219:$T$219</definedName>
    <definedName name="ox_csh_bud" localSheetId="11">'[46]Inputs - Budget'!$C$219:$T$219</definedName>
    <definedName name="ox_csh_bud" localSheetId="8">'[46]Inputs - Budget'!$C$219:$T$219</definedName>
    <definedName name="ox_csh_bud">#REF!</definedName>
    <definedName name="ox_csh_bud_ytd" localSheetId="9">'[46]Calcs - Budget'!$C$219:$T$219</definedName>
    <definedName name="ox_csh_bud_ytd" localSheetId="10">'[46]Calcs - Budget'!$C$219:$T$219</definedName>
    <definedName name="ox_csh_bud_ytd" localSheetId="11">'[46]Calcs - Budget'!$C$219:$T$219</definedName>
    <definedName name="ox_csh_bud_ytd" localSheetId="8">'[46]Calcs - Budget'!$C$219:$T$219</definedName>
    <definedName name="ox_csh_bud_ytd">#REF!</definedName>
    <definedName name="ox_csh_hf" localSheetId="9">'[46]Inputs - Hist &amp; Future'!$C$219:$T$219</definedName>
    <definedName name="ox_csh_hf" localSheetId="10">'[46]Inputs - Hist &amp; Future'!$C$219:$T$219</definedName>
    <definedName name="ox_csh_hf" localSheetId="11">'[46]Inputs - Hist &amp; Future'!$C$219:$T$219</definedName>
    <definedName name="ox_csh_hf" localSheetId="8">'[46]Inputs - Hist &amp; Future'!$C$219:$T$219</definedName>
    <definedName name="ox_csh_hf">#REF!</definedName>
    <definedName name="ox_cst_act" localSheetId="9">'[46]Calcs - Act &amp; F''cast'!$C$517:$T$517</definedName>
    <definedName name="ox_cst_act" localSheetId="10">'[46]Calcs - Act &amp; F''cast'!$C$517:$T$517</definedName>
    <definedName name="ox_cst_act" localSheetId="11">'[46]Calcs - Act &amp; F''cast'!$C$517:$T$517</definedName>
    <definedName name="ox_cst_act" localSheetId="8">'[46]Calcs - Act &amp; F''cast'!$C$517:$T$517</definedName>
    <definedName name="ox_cst_act">#REF!</definedName>
    <definedName name="ox_cst_act_ytd" localSheetId="9">'[46]Calcs - Act &amp; F''cast'!$C$642:$T$642</definedName>
    <definedName name="ox_cst_act_ytd" localSheetId="10">'[46]Calcs - Act &amp; F''cast'!$C$642:$T$642</definedName>
    <definedName name="ox_cst_act_ytd" localSheetId="11">'[46]Calcs - Act &amp; F''cast'!$C$642:$T$642</definedName>
    <definedName name="ox_cst_act_ytd" localSheetId="8">'[46]Calcs - Act &amp; F''cast'!$C$642:$T$642</definedName>
    <definedName name="ox_cst_act_ytd">#REF!</definedName>
    <definedName name="ox_cst_bud" localSheetId="9">'[46]Calcs - Budget'!$C$517:$T$517</definedName>
    <definedName name="ox_cst_bud" localSheetId="10">'[46]Calcs - Budget'!$C$517:$T$517</definedName>
    <definedName name="ox_cst_bud" localSheetId="11">'[46]Calcs - Budget'!$C$517:$T$517</definedName>
    <definedName name="ox_cst_bud" localSheetId="8">'[46]Calcs - Budget'!$C$517:$T$517</definedName>
    <definedName name="ox_cst_bud">#REF!</definedName>
    <definedName name="ox_cst_bud_ytd" localSheetId="9">'[46]Calcs - Budget'!$C$642:$T$642</definedName>
    <definedName name="ox_cst_bud_ytd" localSheetId="10">'[46]Calcs - Budget'!$C$642:$T$642</definedName>
    <definedName name="ox_cst_bud_ytd" localSheetId="11">'[46]Calcs - Budget'!$C$642:$T$642</definedName>
    <definedName name="ox_cst_bud_ytd" localSheetId="8">'[46]Calcs - Budget'!$C$642:$T$642</definedName>
    <definedName name="ox_cst_bud_ytd">#REF!</definedName>
    <definedName name="ox_cst_hf" localSheetId="9">'[46]Inputs - Hist &amp; Future'!$C$471:$T$471</definedName>
    <definedName name="ox_cst_hf" localSheetId="10">'[46]Inputs - Hist &amp; Future'!$C$471:$T$471</definedName>
    <definedName name="ox_cst_hf" localSheetId="11">'[46]Inputs - Hist &amp; Future'!$C$471:$T$471</definedName>
    <definedName name="ox_cst_hf" localSheetId="8">'[46]Inputs - Hist &amp; Future'!$C$471:$T$471</definedName>
    <definedName name="ox_cst_hf">#REF!</definedName>
    <definedName name="ox_non_csh_act" localSheetId="9">'[46]Inputs - Act &amp; F''cast'!$C$220:$T$220</definedName>
    <definedName name="ox_non_csh_act" localSheetId="10">'[46]Inputs - Act &amp; F''cast'!$C$220:$T$220</definedName>
    <definedName name="ox_non_csh_act" localSheetId="11">'[46]Inputs - Act &amp; F''cast'!$C$220:$T$220</definedName>
    <definedName name="ox_non_csh_act" localSheetId="8">'[46]Inputs - Act &amp; F''cast'!$C$220:$T$220</definedName>
    <definedName name="ox_non_csh_act">#REF!</definedName>
    <definedName name="ox_non_csh_act_ytd" localSheetId="9">'[46]Calcs - Act &amp; F''cast'!$C$220:$T$220</definedName>
    <definedName name="ox_non_csh_act_ytd" localSheetId="10">'[46]Calcs - Act &amp; F''cast'!$C$220:$T$220</definedName>
    <definedName name="ox_non_csh_act_ytd" localSheetId="11">'[46]Calcs - Act &amp; F''cast'!$C$220:$T$220</definedName>
    <definedName name="ox_non_csh_act_ytd" localSheetId="8">'[46]Calcs - Act &amp; F''cast'!$C$220:$T$220</definedName>
    <definedName name="ox_non_csh_act_ytd">#REF!</definedName>
    <definedName name="ox_non_csh_bud" localSheetId="9">'[46]Inputs - Budget'!$C$220:$T$220</definedName>
    <definedName name="ox_non_csh_bud" localSheetId="10">'[46]Inputs - Budget'!$C$220:$T$220</definedName>
    <definedName name="ox_non_csh_bud" localSheetId="11">'[46]Inputs - Budget'!$C$220:$T$220</definedName>
    <definedName name="ox_non_csh_bud" localSheetId="8">'[46]Inputs - Budget'!$C$220:$T$220</definedName>
    <definedName name="ox_non_csh_bud">#REF!</definedName>
    <definedName name="ox_non_csh_bud_ytd" localSheetId="9">'[46]Calcs - Budget'!$C$220:$T$220</definedName>
    <definedName name="ox_non_csh_bud_ytd" localSheetId="10">'[46]Calcs - Budget'!$C$220:$T$220</definedName>
    <definedName name="ox_non_csh_bud_ytd" localSheetId="11">'[46]Calcs - Budget'!$C$220:$T$220</definedName>
    <definedName name="ox_non_csh_bud_ytd" localSheetId="8">'[46]Calcs - Budget'!$C$220:$T$220</definedName>
    <definedName name="ox_non_csh_bud_ytd">#REF!</definedName>
    <definedName name="ox_non_csh_hf" localSheetId="9">'[46]Inputs - Hist &amp; Future'!$C$220:$T$220</definedName>
    <definedName name="ox_non_csh_hf" localSheetId="10">'[46]Inputs - Hist &amp; Future'!$C$220:$T$220</definedName>
    <definedName name="ox_non_csh_hf" localSheetId="11">'[46]Inputs - Hist &amp; Future'!$C$220:$T$220</definedName>
    <definedName name="ox_non_csh_hf" localSheetId="8">'[46]Inputs - Hist &amp; Future'!$C$220:$T$220</definedName>
    <definedName name="ox_non_csh_hf">#REF!</definedName>
    <definedName name="ox_prt" localSheetId="9">[46]Oxide!$B$2:$P$48</definedName>
    <definedName name="ox_prt" localSheetId="10">[46]Oxide!$B$2:$P$48</definedName>
    <definedName name="ox_prt" localSheetId="11">[46]Oxide!$B$2:$P$48</definedName>
    <definedName name="ox_prt" localSheetId="8">[46]Oxide!$B$2:$P$48</definedName>
    <definedName name="ox_prt">#REF!</definedName>
    <definedName name="ｐ" localSheetId="9">[8]SWEDEN!#REF!</definedName>
    <definedName name="ｐ" localSheetId="10">[8]SWEDEN!#REF!</definedName>
    <definedName name="ｐ" localSheetId="11">[8]SWEDEN!#REF!</definedName>
    <definedName name="ｐ" localSheetId="8">[8]SWEDEN!#REF!</definedName>
    <definedName name="ｐ">#REF!</definedName>
    <definedName name="p_acqBS" localSheetId="9">[43]Acquiror!$D$61:$O$105</definedName>
    <definedName name="p_acqBS">#REF!</definedName>
    <definedName name="p_acqCF" localSheetId="9">[43]Acquiror!$D$106:$O$150</definedName>
    <definedName name="p_acqCF">#REF!</definedName>
    <definedName name="p_acqDA" localSheetId="9">[43]Acquiror!$D$153:$O$194</definedName>
    <definedName name="p_acqDA">#REF!</definedName>
    <definedName name="p_acqDPS" localSheetId="9">[43]Acquiror!$D$241:$O$293</definedName>
    <definedName name="p_acqDPS">#REF!</definedName>
    <definedName name="p_acqIS" localSheetId="9">[43]Acquiror!$D$10:$O$60</definedName>
    <definedName name="p_acqIS">#REF!</definedName>
    <definedName name="p_acqtax" localSheetId="9">[43]Acquiror!$D$218:$O$240</definedName>
    <definedName name="p_acqtax">#REF!</definedName>
    <definedName name="p_acqwc" localSheetId="9">[43]Acquiror!$D$197:$O$217</definedName>
    <definedName name="p_acqwc">#REF!</definedName>
    <definedName name="p_ad" localSheetId="9">'[43]Deal Summary'!$D$54:$P$93</definedName>
    <definedName name="p_ad">#REF!</definedName>
    <definedName name="p_contribution">#REF!</definedName>
    <definedName name="p_datatab1" localSheetId="9">[43]Sensitivities!$D$93:$P$115</definedName>
    <definedName name="p_datatab1">#REF!</definedName>
    <definedName name="p_datatab2" localSheetId="9">[43]Sensitivities!$D$116:$P$139</definedName>
    <definedName name="p_datatab2">#REF!</definedName>
    <definedName name="p_datatab3" localSheetId="9">[43]Sensitivities!$D$140:$P$163</definedName>
    <definedName name="p_datatab3">#REF!</definedName>
    <definedName name="p_dealBS" localSheetId="9">[43]Deal!$D$63:$S$114</definedName>
    <definedName name="p_dealBS">#REF!</definedName>
    <definedName name="p_dealCF" localSheetId="9">[43]Deal!$D$115:$S$168</definedName>
    <definedName name="p_dealCF">#REF!</definedName>
    <definedName name="p_dealDA" localSheetId="9">[43]Deal!$D$172:$S$203</definedName>
    <definedName name="p_dealDA">#REF!</definedName>
    <definedName name="p_dealdps" localSheetId="9">[43]Deal!$D$272:$S$315</definedName>
    <definedName name="p_dealdps">#REF!</definedName>
    <definedName name="p_dealdps1" localSheetId="9">[43]Deal!$D$317:$S$353</definedName>
    <definedName name="p_dealdps1">#REF!</definedName>
    <definedName name="p_dealdps2" localSheetId="9">[43]Deal!$D$355:$S$384</definedName>
    <definedName name="p_dealdps2">#REF!</definedName>
    <definedName name="p_dealIS" localSheetId="9">[43]Deal!$D$11:$S$61</definedName>
    <definedName name="p_dealIS">#REF!</definedName>
    <definedName name="p_dealTAX" localSheetId="9">[43]Deal!$D$204:$S$255</definedName>
    <definedName name="p_dealTAX">#REF!</definedName>
    <definedName name="p_EVA">#REF!</definedName>
    <definedName name="p_highyield_BS">#REF!</definedName>
    <definedName name="p_highyield_CFS">#REF!</definedName>
    <definedName name="p_highyield_Depr">#REF!</definedName>
    <definedName name="p_highyield_FA">#REF!</definedName>
    <definedName name="p_highyield_IS">#REF!</definedName>
    <definedName name="p_highyield_Return">#REF!</definedName>
    <definedName name="p_highyield_to">#REF!</definedName>
    <definedName name="p_Index">#REF!</definedName>
    <definedName name="p_Instructions" localSheetId="9">[43]Instructions!$A$1:$C$83</definedName>
    <definedName name="p_Instructions">#REF!</definedName>
    <definedName name="P_L">[1]Sheet1!$C$59:$L$144</definedName>
    <definedName name="p_l_defst_act" localSheetId="9">'[46]Inputs - Act &amp; F''cast'!$C$274:$T$274</definedName>
    <definedName name="p_l_defst_act" localSheetId="10">'[46]Inputs - Act &amp; F''cast'!$C$274:$T$274</definedName>
    <definedName name="p_l_defst_act" localSheetId="11">'[46]Inputs - Act &amp; F''cast'!$C$274:$T$274</definedName>
    <definedName name="p_l_defst_act" localSheetId="8">'[46]Inputs - Act &amp; F''cast'!$C$274:$T$274</definedName>
    <definedName name="p_l_defst_act">#REF!</definedName>
    <definedName name="p_l_defst_act_ytd" localSheetId="9">'[46]Calcs - Act &amp; F''cast'!$C$274:$T$274</definedName>
    <definedName name="p_l_defst_act_ytd" localSheetId="10">'[46]Calcs - Act &amp; F''cast'!$C$274:$T$274</definedName>
    <definedName name="p_l_defst_act_ytd" localSheetId="11">'[46]Calcs - Act &amp; F''cast'!$C$274:$T$274</definedName>
    <definedName name="p_l_defst_act_ytd" localSheetId="8">'[46]Calcs - Act &amp; F''cast'!$C$274:$T$274</definedName>
    <definedName name="p_l_defst_act_ytd">#REF!</definedName>
    <definedName name="p_l_defst_amortn_act" localSheetId="9">'[46]Inputs - Act &amp; F''cast'!$C$275:$T$275</definedName>
    <definedName name="p_l_defst_amortn_act" localSheetId="10">'[46]Inputs - Act &amp; F''cast'!$C$275:$T$275</definedName>
    <definedName name="p_l_defst_amortn_act" localSheetId="11">'[46]Inputs - Act &amp; F''cast'!$C$275:$T$275</definedName>
    <definedName name="p_l_defst_amortn_act" localSheetId="8">'[46]Inputs - Act &amp; F''cast'!$C$275:$T$275</definedName>
    <definedName name="p_l_defst_amortn_act">#REF!</definedName>
    <definedName name="p_l_defst_amortn_act_ytd" localSheetId="9">'[46]Calcs - Act &amp; F''cast'!$C$275:$T$275</definedName>
    <definedName name="p_l_defst_amortn_act_ytd" localSheetId="10">'[46]Calcs - Act &amp; F''cast'!$C$275:$T$275</definedName>
    <definedName name="p_l_defst_amortn_act_ytd" localSheetId="11">'[46]Calcs - Act &amp; F''cast'!$C$275:$T$275</definedName>
    <definedName name="p_l_defst_amortn_act_ytd" localSheetId="8">'[46]Calcs - Act &amp; F''cast'!$C$275:$T$275</definedName>
    <definedName name="p_l_defst_amortn_act_ytd">#REF!</definedName>
    <definedName name="p_l_defst_amortn_bud" localSheetId="9">'[46]Inputs - Budget'!$C$275:$T$275</definedName>
    <definedName name="p_l_defst_amortn_bud" localSheetId="10">'[46]Inputs - Budget'!$C$275:$T$275</definedName>
    <definedName name="p_l_defst_amortn_bud" localSheetId="11">'[46]Inputs - Budget'!$C$275:$T$275</definedName>
    <definedName name="p_l_defst_amortn_bud" localSheetId="8">'[46]Inputs - Budget'!$C$275:$T$275</definedName>
    <definedName name="p_l_defst_amortn_bud">#REF!</definedName>
    <definedName name="p_l_defst_amortn_bud_ytd" localSheetId="9">'[46]Calcs - Budget'!$C$275:$T$275</definedName>
    <definedName name="p_l_defst_amortn_bud_ytd" localSheetId="10">'[46]Calcs - Budget'!$C$275:$T$275</definedName>
    <definedName name="p_l_defst_amortn_bud_ytd" localSheetId="11">'[46]Calcs - Budget'!$C$275:$T$275</definedName>
    <definedName name="p_l_defst_amortn_bud_ytd" localSheetId="8">'[46]Calcs - Budget'!$C$275:$T$275</definedName>
    <definedName name="p_l_defst_amortn_bud_ytd">#REF!</definedName>
    <definedName name="p_l_defst_amortn_hf" localSheetId="9">'[46]Inputs - Hist &amp; Future'!$C$275:$T$275</definedName>
    <definedName name="p_l_defst_amortn_hf" localSheetId="10">'[46]Inputs - Hist &amp; Future'!$C$275:$T$275</definedName>
    <definedName name="p_l_defst_amortn_hf" localSheetId="11">'[46]Inputs - Hist &amp; Future'!$C$275:$T$275</definedName>
    <definedName name="p_l_defst_amortn_hf" localSheetId="8">'[46]Inputs - Hist &amp; Future'!$C$275:$T$275</definedName>
    <definedName name="p_l_defst_amortn_hf">#REF!</definedName>
    <definedName name="p_l_defst_bud" localSheetId="9">'[46]Inputs - Budget'!$C$274:$T$274</definedName>
    <definedName name="p_l_defst_bud" localSheetId="10">'[46]Inputs - Budget'!$C$274:$T$274</definedName>
    <definedName name="p_l_defst_bud" localSheetId="11">'[46]Inputs - Budget'!$C$274:$T$274</definedName>
    <definedName name="p_l_defst_bud" localSheetId="8">'[46]Inputs - Budget'!$C$274:$T$274</definedName>
    <definedName name="p_l_defst_bud">#REF!</definedName>
    <definedName name="p_l_defst_bud_ytd" localSheetId="9">'[46]Calcs - Budget'!$C$274:$T$274</definedName>
    <definedName name="p_l_defst_bud_ytd" localSheetId="10">'[46]Calcs - Budget'!$C$274:$T$274</definedName>
    <definedName name="p_l_defst_bud_ytd" localSheetId="11">'[46]Calcs - Budget'!$C$274:$T$274</definedName>
    <definedName name="p_l_defst_bud_ytd" localSheetId="8">'[46]Calcs - Budget'!$C$274:$T$274</definedName>
    <definedName name="p_l_defst_bud_ytd">#REF!</definedName>
    <definedName name="p_l_defst_hf" localSheetId="9">'[46]Inputs - Hist &amp; Future'!$C$274:$T$274</definedName>
    <definedName name="p_l_defst_hf" localSheetId="10">'[46]Inputs - Hist &amp; Future'!$C$274:$T$274</definedName>
    <definedName name="p_l_defst_hf" localSheetId="11">'[46]Inputs - Hist &amp; Future'!$C$274:$T$274</definedName>
    <definedName name="p_l_defst_hf" localSheetId="8">'[46]Inputs - Hist &amp; Future'!$C$274:$T$274</definedName>
    <definedName name="p_l_defst_hf">#REF!</definedName>
    <definedName name="p_l_depn_act" localSheetId="9">'[46]Calcs - Act &amp; F''cast'!$C$522:$T$522</definedName>
    <definedName name="p_l_depn_act" localSheetId="10">'[46]Calcs - Act &amp; F''cast'!$C$522:$T$522</definedName>
    <definedName name="p_l_depn_act" localSheetId="11">'[46]Calcs - Act &amp; F''cast'!$C$522:$T$522</definedName>
    <definedName name="p_l_depn_act" localSheetId="8">'[46]Calcs - Act &amp; F''cast'!$C$522:$T$522</definedName>
    <definedName name="p_l_depn_act">#REF!</definedName>
    <definedName name="p_l_depn_act_ytd" localSheetId="9">'[46]Calcs - Act &amp; F''cast'!$C$647:$T$647</definedName>
    <definedName name="p_l_depn_act_ytd" localSheetId="10">'[46]Calcs - Act &amp; F''cast'!$C$647:$T$647</definedName>
    <definedName name="p_l_depn_act_ytd" localSheetId="11">'[46]Calcs - Act &amp; F''cast'!$C$647:$T$647</definedName>
    <definedName name="p_l_depn_act_ytd" localSheetId="8">'[46]Calcs - Act &amp; F''cast'!$C$647:$T$647</definedName>
    <definedName name="p_l_depn_act_ytd">#REF!</definedName>
    <definedName name="p_l_depn_bud" localSheetId="9">'[46]Calcs - Budget'!$C$522:$T$522</definedName>
    <definedName name="p_l_depn_bud" localSheetId="10">'[46]Calcs - Budget'!$C$522:$T$522</definedName>
    <definedName name="p_l_depn_bud" localSheetId="11">'[46]Calcs - Budget'!$C$522:$T$522</definedName>
    <definedName name="p_l_depn_bud" localSheetId="8">'[46]Calcs - Budget'!$C$522:$T$522</definedName>
    <definedName name="p_l_depn_bud">#REF!</definedName>
    <definedName name="p_l_depn_bud_ytd" localSheetId="9">'[46]Calcs - Budget'!$C$647:$T$647</definedName>
    <definedName name="p_l_depn_bud_ytd" localSheetId="10">'[46]Calcs - Budget'!$C$647:$T$647</definedName>
    <definedName name="p_l_depn_bud_ytd" localSheetId="11">'[46]Calcs - Budget'!$C$647:$T$647</definedName>
    <definedName name="p_l_depn_bud_ytd" localSheetId="8">'[46]Calcs - Budget'!$C$647:$T$647</definedName>
    <definedName name="p_l_depn_bud_ytd">#REF!</definedName>
    <definedName name="p_l_depn_hf" localSheetId="9">'[46]Inputs - Hist &amp; Future'!$C$476:$T$476</definedName>
    <definedName name="p_l_depn_hf" localSheetId="10">'[46]Inputs - Hist &amp; Future'!$C$476:$T$476</definedName>
    <definedName name="p_l_depn_hf" localSheetId="11">'[46]Inputs - Hist &amp; Future'!$C$476:$T$476</definedName>
    <definedName name="p_l_depn_hf" localSheetId="8">'[46]Inputs - Hist &amp; Future'!$C$476:$T$476</definedName>
    <definedName name="p_l_depn_hf">#REF!</definedName>
    <definedName name="p_l_depn_qtr_fc_dec" localSheetId="9">'[46]Inputs - Qtrly Forecasts'!$C$64:$T$64</definedName>
    <definedName name="p_l_depn_qtr_fc_dec" localSheetId="10">'[46]Inputs - Qtrly Forecasts'!$C$64:$T$64</definedName>
    <definedName name="p_l_depn_qtr_fc_dec" localSheetId="11">'[46]Inputs - Qtrly Forecasts'!$C$64:$T$64</definedName>
    <definedName name="p_l_depn_qtr_fc_dec" localSheetId="8">'[46]Inputs - Qtrly Forecasts'!$C$64:$T$64</definedName>
    <definedName name="p_l_depn_qtr_fc_dec">#REF!</definedName>
    <definedName name="p_l_depn_qtr_fc_dec_ytd" localSheetId="9">'[46]Calcs - Qtrly Forecasts'!$C$72:$T$72</definedName>
    <definedName name="p_l_depn_qtr_fc_dec_ytd" localSheetId="10">'[46]Calcs - Qtrly Forecasts'!$C$72:$T$72</definedName>
    <definedName name="p_l_depn_qtr_fc_dec_ytd" localSheetId="11">'[46]Calcs - Qtrly Forecasts'!$C$72:$T$72</definedName>
    <definedName name="p_l_depn_qtr_fc_dec_ytd" localSheetId="8">'[46]Calcs - Qtrly Forecasts'!$C$72:$T$72</definedName>
    <definedName name="p_l_depn_qtr_fc_dec_ytd">#REF!</definedName>
    <definedName name="p_l_depn_qtr_fc_mar" localSheetId="9">'[46]Inputs - Qtrly Forecasts'!$C$102:$T$102</definedName>
    <definedName name="p_l_depn_qtr_fc_mar" localSheetId="10">'[46]Inputs - Qtrly Forecasts'!$C$102:$T$102</definedName>
    <definedName name="p_l_depn_qtr_fc_mar" localSheetId="11">'[46]Inputs - Qtrly Forecasts'!$C$102:$T$102</definedName>
    <definedName name="p_l_depn_qtr_fc_mar" localSheetId="8">'[46]Inputs - Qtrly Forecasts'!$C$102:$T$102</definedName>
    <definedName name="p_l_depn_qtr_fc_mar">#REF!</definedName>
    <definedName name="p_l_depn_qtr_fc_mar_ytd" localSheetId="9">'[46]Calcs - Qtrly Forecasts'!$C$109:$T$109</definedName>
    <definedName name="p_l_depn_qtr_fc_mar_ytd" localSheetId="10">'[46]Calcs - Qtrly Forecasts'!$C$109:$T$109</definedName>
    <definedName name="p_l_depn_qtr_fc_mar_ytd" localSheetId="11">'[46]Calcs - Qtrly Forecasts'!$C$109:$T$109</definedName>
    <definedName name="p_l_depn_qtr_fc_mar_ytd" localSheetId="8">'[46]Calcs - Qtrly Forecasts'!$C$109:$T$109</definedName>
    <definedName name="p_l_depn_qtr_fc_mar_ytd">#REF!</definedName>
    <definedName name="p_l_depn_qtr_fc_sept" localSheetId="9">'[46]Inputs - Qtrly Forecasts'!$C$26:$T$26</definedName>
    <definedName name="p_l_depn_qtr_fc_sept" localSheetId="10">'[46]Inputs - Qtrly Forecasts'!$C$26:$T$26</definedName>
    <definedName name="p_l_depn_qtr_fc_sept" localSheetId="11">'[46]Inputs - Qtrly Forecasts'!$C$26:$T$26</definedName>
    <definedName name="p_l_depn_qtr_fc_sept" localSheetId="8">'[46]Inputs - Qtrly Forecasts'!$C$26:$T$26</definedName>
    <definedName name="p_l_depn_qtr_fc_sept">#REF!</definedName>
    <definedName name="p_l_depn_qtr_fc_sept_ytd" localSheetId="9">'[46]Calcs - Qtrly Forecasts'!$C$35:$T$35</definedName>
    <definedName name="p_l_depn_qtr_fc_sept_ytd" localSheetId="10">'[46]Calcs - Qtrly Forecasts'!$C$35:$T$35</definedName>
    <definedName name="p_l_depn_qtr_fc_sept_ytd" localSheetId="11">'[46]Calcs - Qtrly Forecasts'!$C$35:$T$35</definedName>
    <definedName name="p_l_depn_qtr_fc_sept_ytd" localSheetId="8">'[46]Calcs - Qtrly Forecasts'!$C$35:$T$35</definedName>
    <definedName name="p_l_depn_qtr_fc_sept_ytd">#REF!</definedName>
    <definedName name="p_l_gp_act" localSheetId="9">'[46]Calcs - Act &amp; F''cast'!$C$526:$T$526</definedName>
    <definedName name="p_l_gp_act" localSheetId="10">'[46]Calcs - Act &amp; F''cast'!$C$526:$T$526</definedName>
    <definedName name="p_l_gp_act" localSheetId="11">'[46]Calcs - Act &amp; F''cast'!$C$526:$T$526</definedName>
    <definedName name="p_l_gp_act" localSheetId="8">'[46]Calcs - Act &amp; F''cast'!$C$526:$T$526</definedName>
    <definedName name="p_l_gp_act">#REF!</definedName>
    <definedName name="p_l_gp_act_ytd" localSheetId="9">'[46]Calcs - Act &amp; F''cast'!$C$651:$T$651</definedName>
    <definedName name="p_l_gp_act_ytd" localSheetId="10">'[46]Calcs - Act &amp; F''cast'!$C$651:$T$651</definedName>
    <definedName name="p_l_gp_act_ytd" localSheetId="11">'[46]Calcs - Act &amp; F''cast'!$C$651:$T$651</definedName>
    <definedName name="p_l_gp_act_ytd" localSheetId="8">'[46]Calcs - Act &amp; F''cast'!$C$651:$T$651</definedName>
    <definedName name="p_l_gp_act_ytd">#REF!</definedName>
    <definedName name="p_l_gp_bud" localSheetId="9">'[46]Calcs - Budget'!$C$526:$T$526</definedName>
    <definedName name="p_l_gp_bud" localSheetId="10">'[46]Calcs - Budget'!$C$526:$T$526</definedName>
    <definedName name="p_l_gp_bud" localSheetId="11">'[46]Calcs - Budget'!$C$526:$T$526</definedName>
    <definedName name="p_l_gp_bud" localSheetId="8">'[46]Calcs - Budget'!$C$526:$T$526</definedName>
    <definedName name="p_l_gp_bud">#REF!</definedName>
    <definedName name="p_l_gp_bud_ytd" localSheetId="9">'[46]Calcs - Budget'!$C$651:$T$651</definedName>
    <definedName name="p_l_gp_bud_ytd" localSheetId="10">'[46]Calcs - Budget'!$C$651:$T$651</definedName>
    <definedName name="p_l_gp_bud_ytd" localSheetId="11">'[46]Calcs - Budget'!$C$651:$T$651</definedName>
    <definedName name="p_l_gp_bud_ytd" localSheetId="8">'[46]Calcs - Budget'!$C$651:$T$651</definedName>
    <definedName name="p_l_gp_bud_ytd">#REF!</definedName>
    <definedName name="p_l_gp_hf" localSheetId="9">'[46]Inputs - Hist &amp; Future'!$C$480:$T$480</definedName>
    <definedName name="p_l_gp_hf" localSheetId="10">'[46]Inputs - Hist &amp; Future'!$C$480:$T$480</definedName>
    <definedName name="p_l_gp_hf" localSheetId="11">'[46]Inputs - Hist &amp; Future'!$C$480:$T$480</definedName>
    <definedName name="p_l_gp_hf" localSheetId="8">'[46]Inputs - Hist &amp; Future'!$C$480:$T$480</definedName>
    <definedName name="p_l_gp_hf">#REF!</definedName>
    <definedName name="p_l_int_act" localSheetId="9">'[46]Inputs - Act &amp; F''cast'!$C$277:$T$277</definedName>
    <definedName name="p_l_int_act" localSheetId="10">'[46]Inputs - Act &amp; F''cast'!$C$277:$T$277</definedName>
    <definedName name="p_l_int_act" localSheetId="11">'[46]Inputs - Act &amp; F''cast'!$C$277:$T$277</definedName>
    <definedName name="p_l_int_act" localSheetId="8">'[46]Inputs - Act &amp; F''cast'!$C$277:$T$277</definedName>
    <definedName name="p_l_int_act">#REF!</definedName>
    <definedName name="p_l_int_act_ytd" localSheetId="9">'[46]Calcs - Act &amp; F''cast'!$C$277:$T$277</definedName>
    <definedName name="p_l_int_act_ytd" localSheetId="10">'[46]Calcs - Act &amp; F''cast'!$C$277:$T$277</definedName>
    <definedName name="p_l_int_act_ytd" localSheetId="11">'[46]Calcs - Act &amp; F''cast'!$C$277:$T$277</definedName>
    <definedName name="p_l_int_act_ytd" localSheetId="8">'[46]Calcs - Act &amp; F''cast'!$C$277:$T$277</definedName>
    <definedName name="p_l_int_act_ytd">#REF!</definedName>
    <definedName name="p_l_int_bud" localSheetId="9">'[46]Inputs - Budget'!$C$277:$T$277</definedName>
    <definedName name="p_l_int_bud" localSheetId="10">'[46]Inputs - Budget'!$C$277:$T$277</definedName>
    <definedName name="p_l_int_bud" localSheetId="11">'[46]Inputs - Budget'!$C$277:$T$277</definedName>
    <definedName name="p_l_int_bud" localSheetId="8">'[46]Inputs - Budget'!$C$277:$T$277</definedName>
    <definedName name="p_l_int_bud">#REF!</definedName>
    <definedName name="p_l_int_bud_ytd" localSheetId="9">'[46]Calcs - Budget'!$C$277:$T$277</definedName>
    <definedName name="p_l_int_bud_ytd" localSheetId="10">'[46]Calcs - Budget'!$C$277:$T$277</definedName>
    <definedName name="p_l_int_bud_ytd" localSheetId="11">'[46]Calcs - Budget'!$C$277:$T$277</definedName>
    <definedName name="p_l_int_bud_ytd" localSheetId="8">'[46]Calcs - Budget'!$C$277:$T$277</definedName>
    <definedName name="p_l_int_bud_ytd">#REF!</definedName>
    <definedName name="p_l_int_exp_act" localSheetId="9">'[46]Calcs - Act &amp; F''cast'!$C$530:$T$530</definedName>
    <definedName name="p_l_int_exp_act" localSheetId="10">'[46]Calcs - Act &amp; F''cast'!$C$530:$T$530</definedName>
    <definedName name="p_l_int_exp_act" localSheetId="11">'[46]Calcs - Act &amp; F''cast'!$C$530:$T$530</definedName>
    <definedName name="p_l_int_exp_act" localSheetId="8">'[46]Calcs - Act &amp; F''cast'!$C$530:$T$530</definedName>
    <definedName name="p_l_int_exp_act">#REF!</definedName>
    <definedName name="p_l_int_exp_act_ytd" localSheetId="9">'[46]Calcs - Act &amp; F''cast'!$C$655:$T$655</definedName>
    <definedName name="p_l_int_exp_act_ytd" localSheetId="10">'[46]Calcs - Act &amp; F''cast'!$C$655:$T$655</definedName>
    <definedName name="p_l_int_exp_act_ytd" localSheetId="11">'[46]Calcs - Act &amp; F''cast'!$C$655:$T$655</definedName>
    <definedName name="p_l_int_exp_act_ytd" localSheetId="8">'[46]Calcs - Act &amp; F''cast'!$C$655:$T$655</definedName>
    <definedName name="p_l_int_exp_act_ytd">#REF!</definedName>
    <definedName name="p_l_int_exp_bud" localSheetId="9">'[46]Calcs - Budget'!$C$530:$T$530</definedName>
    <definedName name="p_l_int_exp_bud" localSheetId="10">'[46]Calcs - Budget'!$C$530:$T$530</definedName>
    <definedName name="p_l_int_exp_bud" localSheetId="11">'[46]Calcs - Budget'!$C$530:$T$530</definedName>
    <definedName name="p_l_int_exp_bud" localSheetId="8">'[46]Calcs - Budget'!$C$530:$T$530</definedName>
    <definedName name="p_l_int_exp_bud">#REF!</definedName>
    <definedName name="p_l_int_exp_bud_ytd" localSheetId="9">'[46]Calcs - Budget'!$C$655:$T$655</definedName>
    <definedName name="p_l_int_exp_bud_ytd" localSheetId="10">'[46]Calcs - Budget'!$C$655:$T$655</definedName>
    <definedName name="p_l_int_exp_bud_ytd" localSheetId="11">'[46]Calcs - Budget'!$C$655:$T$655</definedName>
    <definedName name="p_l_int_exp_bud_ytd" localSheetId="8">'[46]Calcs - Budget'!$C$655:$T$655</definedName>
    <definedName name="p_l_int_exp_bud_ytd">#REF!</definedName>
    <definedName name="p_l_int_exp_hf" localSheetId="9">'[46]Inputs - Hist &amp; Future'!$C$486:$T$486</definedName>
    <definedName name="p_l_int_exp_hf" localSheetId="10">'[46]Inputs - Hist &amp; Future'!$C$486:$T$486</definedName>
    <definedName name="p_l_int_exp_hf" localSheetId="11">'[46]Inputs - Hist &amp; Future'!$C$486:$T$486</definedName>
    <definedName name="p_l_int_exp_hf" localSheetId="8">'[46]Inputs - Hist &amp; Future'!$C$486:$T$486</definedName>
    <definedName name="p_l_int_exp_hf">#REF!</definedName>
    <definedName name="p_l_int_hf" localSheetId="9">'[46]Inputs - Hist &amp; Future'!$C$277:$T$277</definedName>
    <definedName name="p_l_int_hf" localSheetId="10">'[46]Inputs - Hist &amp; Future'!$C$277:$T$277</definedName>
    <definedName name="p_l_int_hf" localSheetId="11">'[46]Inputs - Hist &amp; Future'!$C$277:$T$277</definedName>
    <definedName name="p_l_int_hf" localSheetId="8">'[46]Inputs - Hist &amp; Future'!$C$277:$T$277</definedName>
    <definedName name="p_l_int_hf">#REF!</definedName>
    <definedName name="p_l_inv_act" localSheetId="9">'[46]Inputs - Act &amp; F''cast'!$C$276:$T$276</definedName>
    <definedName name="p_l_inv_act" localSheetId="10">'[46]Inputs - Act &amp; F''cast'!$C$276:$T$276</definedName>
    <definedName name="p_l_inv_act" localSheetId="11">'[46]Inputs - Act &amp; F''cast'!$C$276:$T$276</definedName>
    <definedName name="p_l_inv_act" localSheetId="8">'[46]Inputs - Act &amp; F''cast'!$C$276:$T$276</definedName>
    <definedName name="p_l_inv_act">#REF!</definedName>
    <definedName name="p_l_inv_act_ytd" localSheetId="9">'[46]Calcs - Act &amp; F''cast'!$C$276:$T$276</definedName>
    <definedName name="p_l_inv_act_ytd" localSheetId="10">'[46]Calcs - Act &amp; F''cast'!$C$276:$T$276</definedName>
    <definedName name="p_l_inv_act_ytd" localSheetId="11">'[46]Calcs - Act &amp; F''cast'!$C$276:$T$276</definedName>
    <definedName name="p_l_inv_act_ytd" localSheetId="8">'[46]Calcs - Act &amp; F''cast'!$C$276:$T$276</definedName>
    <definedName name="p_l_inv_act_ytd">#REF!</definedName>
    <definedName name="p_l_inv_bud" localSheetId="9">'[46]Inputs - Budget'!$C$276:$T$276</definedName>
    <definedName name="p_l_inv_bud" localSheetId="10">'[46]Inputs - Budget'!$C$276:$T$276</definedName>
    <definedName name="p_l_inv_bud" localSheetId="11">'[46]Inputs - Budget'!$C$276:$T$276</definedName>
    <definedName name="p_l_inv_bud" localSheetId="8">'[46]Inputs - Budget'!$C$276:$T$276</definedName>
    <definedName name="p_l_inv_bud">#REF!</definedName>
    <definedName name="p_l_inv_bud_ytd" localSheetId="9">'[46]Calcs - Budget'!$C$276:$T$276</definedName>
    <definedName name="p_l_inv_bud_ytd" localSheetId="10">'[46]Calcs - Budget'!$C$276:$T$276</definedName>
    <definedName name="p_l_inv_bud_ytd" localSheetId="11">'[46]Calcs - Budget'!$C$276:$T$276</definedName>
    <definedName name="p_l_inv_bud_ytd" localSheetId="8">'[46]Calcs - Budget'!$C$276:$T$276</definedName>
    <definedName name="p_l_inv_bud_ytd">#REF!</definedName>
    <definedName name="p_l_inv_hf" localSheetId="9">'[46]Inputs - Hist &amp; Future'!$C$276:$T$276</definedName>
    <definedName name="p_l_inv_hf" localSheetId="10">'[46]Inputs - Hist &amp; Future'!$C$276:$T$276</definedName>
    <definedName name="p_l_inv_hf" localSheetId="11">'[46]Inputs - Hist &amp; Future'!$C$276:$T$276</definedName>
    <definedName name="p_l_inv_hf" localSheetId="8">'[46]Inputs - Hist &amp; Future'!$C$276:$T$276</definedName>
    <definedName name="p_l_inv_hf">#REF!</definedName>
    <definedName name="p_l_net_act" localSheetId="9">'[46]Calcs - Act &amp; F''cast'!$C$532:$T$532</definedName>
    <definedName name="p_l_net_act" localSheetId="10">'[46]Calcs - Act &amp; F''cast'!$C$532:$T$532</definedName>
    <definedName name="p_l_net_act" localSheetId="11">'[46]Calcs - Act &amp; F''cast'!$C$532:$T$532</definedName>
    <definedName name="p_l_net_act" localSheetId="8">'[46]Calcs - Act &amp; F''cast'!$C$532:$T$532</definedName>
    <definedName name="p_l_net_act">#REF!</definedName>
    <definedName name="p_l_net_act_ytd" localSheetId="9">'[46]Calcs - Act &amp; F''cast'!$C$657:$T$657</definedName>
    <definedName name="p_l_net_act_ytd" localSheetId="10">'[46]Calcs - Act &amp; F''cast'!$C$657:$T$657</definedName>
    <definedName name="p_l_net_act_ytd" localSheetId="11">'[46]Calcs - Act &amp; F''cast'!$C$657:$T$657</definedName>
    <definedName name="p_l_net_act_ytd" localSheetId="8">'[46]Calcs - Act &amp; F''cast'!$C$657:$T$657</definedName>
    <definedName name="p_l_net_act_ytd">#REF!</definedName>
    <definedName name="p_l_net_bud" localSheetId="9">'[46]Calcs - Budget'!$C$532:$T$532</definedName>
    <definedName name="p_l_net_bud" localSheetId="10">'[46]Calcs - Budget'!$C$532:$T$532</definedName>
    <definedName name="p_l_net_bud" localSheetId="11">'[46]Calcs - Budget'!$C$532:$T$532</definedName>
    <definedName name="p_l_net_bud" localSheetId="8">'[46]Calcs - Budget'!$C$532:$T$532</definedName>
    <definedName name="p_l_net_bud">#REF!</definedName>
    <definedName name="p_l_net_bud_ytd" localSheetId="9">'[46]Calcs - Budget'!$C$657:$T$657</definedName>
    <definedName name="p_l_net_bud_ytd" localSheetId="10">'[46]Calcs - Budget'!$C$657:$T$657</definedName>
    <definedName name="p_l_net_bud_ytd" localSheetId="11">'[46]Calcs - Budget'!$C$657:$T$657</definedName>
    <definedName name="p_l_net_bud_ytd" localSheetId="8">'[46]Calcs - Budget'!$C$657:$T$657</definedName>
    <definedName name="p_l_net_bud_ytd">#REF!</definedName>
    <definedName name="p_l_net_hf" localSheetId="9">'[46]Inputs - Hist &amp; Future'!$C$488:$T$488</definedName>
    <definedName name="p_l_net_hf" localSheetId="10">'[46]Inputs - Hist &amp; Future'!$C$488:$T$488</definedName>
    <definedName name="p_l_net_hf" localSheetId="11">'[46]Inputs - Hist &amp; Future'!$C$488:$T$488</definedName>
    <definedName name="p_l_net_hf" localSheetId="8">'[46]Inputs - Hist &amp; Future'!$C$488:$T$488</definedName>
    <definedName name="p_l_net_hf">#REF!</definedName>
    <definedName name="p_l_net_per_mth_hf" localSheetId="9">'[46]Inputs - Hist &amp; Future'!$C$489:$T$489</definedName>
    <definedName name="p_l_net_per_mth_hf" localSheetId="10">'[46]Inputs - Hist &amp; Future'!$C$489:$T$489</definedName>
    <definedName name="p_l_net_per_mth_hf" localSheetId="11">'[46]Inputs - Hist &amp; Future'!$C$489:$T$489</definedName>
    <definedName name="p_l_net_per_mth_hf" localSheetId="8">'[46]Inputs - Hist &amp; Future'!$C$489:$T$489</definedName>
    <definedName name="p_l_net_per_mth_hf">#REF!</definedName>
    <definedName name="p_l_net_qtr_fc_dec" localSheetId="9">'[46]Inputs - Qtrly Forecasts'!$C$75:$T$75</definedName>
    <definedName name="p_l_net_qtr_fc_dec" localSheetId="10">'[46]Inputs - Qtrly Forecasts'!$C$75:$T$75</definedName>
    <definedName name="p_l_net_qtr_fc_dec" localSheetId="11">'[46]Inputs - Qtrly Forecasts'!$C$75:$T$75</definedName>
    <definedName name="p_l_net_qtr_fc_dec" localSheetId="8">'[46]Inputs - Qtrly Forecasts'!$C$75:$T$75</definedName>
    <definedName name="p_l_net_qtr_fc_dec">#REF!</definedName>
    <definedName name="p_l_net_qtr_fc_dec_ytd" localSheetId="9">'[46]Calcs - Qtrly Forecasts'!$C$79:$T$79</definedName>
    <definedName name="p_l_net_qtr_fc_dec_ytd" localSheetId="10">'[46]Calcs - Qtrly Forecasts'!$C$79:$T$79</definedName>
    <definedName name="p_l_net_qtr_fc_dec_ytd" localSheetId="11">'[46]Calcs - Qtrly Forecasts'!$C$79:$T$79</definedName>
    <definedName name="p_l_net_qtr_fc_dec_ytd" localSheetId="8">'[46]Calcs - Qtrly Forecasts'!$C$79:$T$79</definedName>
    <definedName name="p_l_net_qtr_fc_dec_ytd">#REF!</definedName>
    <definedName name="p_l_net_qtr_fc_mar" localSheetId="9">'[46]Inputs - Qtrly Forecasts'!$C$113:$T$113</definedName>
    <definedName name="p_l_net_qtr_fc_mar" localSheetId="10">'[46]Inputs - Qtrly Forecasts'!$C$113:$T$113</definedName>
    <definedName name="p_l_net_qtr_fc_mar" localSheetId="11">'[46]Inputs - Qtrly Forecasts'!$C$113:$T$113</definedName>
    <definedName name="p_l_net_qtr_fc_mar" localSheetId="8">'[46]Inputs - Qtrly Forecasts'!$C$113:$T$113</definedName>
    <definedName name="p_l_net_qtr_fc_mar">#REF!</definedName>
    <definedName name="p_l_net_qtr_fc_mar_ytd" localSheetId="9">'[46]Calcs - Qtrly Forecasts'!$C$116:$T$116</definedName>
    <definedName name="p_l_net_qtr_fc_mar_ytd" localSheetId="10">'[46]Calcs - Qtrly Forecasts'!$C$116:$T$116</definedName>
    <definedName name="p_l_net_qtr_fc_mar_ytd" localSheetId="11">'[46]Calcs - Qtrly Forecasts'!$C$116:$T$116</definedName>
    <definedName name="p_l_net_qtr_fc_mar_ytd" localSheetId="8">'[46]Calcs - Qtrly Forecasts'!$C$116:$T$116</definedName>
    <definedName name="p_l_net_qtr_fc_mar_ytd">#REF!</definedName>
    <definedName name="p_l_net_qtr_fc_sept" localSheetId="9">'[46]Inputs - Qtrly Forecasts'!$C$37:$T$37</definedName>
    <definedName name="p_l_net_qtr_fc_sept" localSheetId="10">'[46]Inputs - Qtrly Forecasts'!$C$37:$T$37</definedName>
    <definedName name="p_l_net_qtr_fc_sept" localSheetId="11">'[46]Inputs - Qtrly Forecasts'!$C$37:$T$37</definedName>
    <definedName name="p_l_net_qtr_fc_sept" localSheetId="8">'[46]Inputs - Qtrly Forecasts'!$C$37:$T$37</definedName>
    <definedName name="p_l_net_qtr_fc_sept">#REF!</definedName>
    <definedName name="p_l_net_qtr_fc_sept_ytd" localSheetId="9">'[46]Calcs - Qtrly Forecasts'!$C$42:$T$42</definedName>
    <definedName name="p_l_net_qtr_fc_sept_ytd" localSheetId="10">'[46]Calcs - Qtrly Forecasts'!$C$42:$T$42</definedName>
    <definedName name="p_l_net_qtr_fc_sept_ytd" localSheetId="11">'[46]Calcs - Qtrly Forecasts'!$C$42:$T$42</definedName>
    <definedName name="p_l_net_qtr_fc_sept_ytd" localSheetId="8">'[46]Calcs - Qtrly Forecasts'!$C$42:$T$42</definedName>
    <definedName name="p_l_net_qtr_fc_sept_ytd">#REF!</definedName>
    <definedName name="p_l_net_tax35_act" localSheetId="9">'[46]Calcs - Act &amp; F''cast'!$C$533:$T$533</definedName>
    <definedName name="p_l_net_tax35_act" localSheetId="10">'[46]Calcs - Act &amp; F''cast'!$C$533:$T$533</definedName>
    <definedName name="p_l_net_tax35_act" localSheetId="11">'[46]Calcs - Act &amp; F''cast'!$C$533:$T$533</definedName>
    <definedName name="p_l_net_tax35_act" localSheetId="8">'[46]Calcs - Act &amp; F''cast'!$C$533:$T$533</definedName>
    <definedName name="p_l_net_tax35_act">#REF!</definedName>
    <definedName name="p_l_net_tax35_act_ytd" localSheetId="9">'[46]Calcs - Act &amp; F''cast'!$C$658:$T$658</definedName>
    <definedName name="p_l_net_tax35_act_ytd" localSheetId="10">'[46]Calcs - Act &amp; F''cast'!$C$658:$T$658</definedName>
    <definedName name="p_l_net_tax35_act_ytd" localSheetId="11">'[46]Calcs - Act &amp; F''cast'!$C$658:$T$658</definedName>
    <definedName name="p_l_net_tax35_act_ytd" localSheetId="8">'[46]Calcs - Act &amp; F''cast'!$C$658:$T$658</definedName>
    <definedName name="p_l_net_tax35_act_ytd">#REF!</definedName>
    <definedName name="p_l_net_tax35_bud" localSheetId="9">'[46]Calcs - Budget'!$C$533:$T$533</definedName>
    <definedName name="p_l_net_tax35_bud" localSheetId="10">'[46]Calcs - Budget'!$C$533:$T$533</definedName>
    <definedName name="p_l_net_tax35_bud" localSheetId="11">'[46]Calcs - Budget'!$C$533:$T$533</definedName>
    <definedName name="p_l_net_tax35_bud" localSheetId="8">'[46]Calcs - Budget'!$C$533:$T$533</definedName>
    <definedName name="p_l_net_tax35_bud">#REF!</definedName>
    <definedName name="p_l_net_tax35_bud_ytd" localSheetId="9">'[46]Calcs - Budget'!$C$658:$T$658</definedName>
    <definedName name="p_l_net_tax35_bud_ytd" localSheetId="10">'[46]Calcs - Budget'!$C$658:$T$658</definedName>
    <definedName name="p_l_net_tax35_bud_ytd" localSheetId="11">'[46]Calcs - Budget'!$C$658:$T$658</definedName>
    <definedName name="p_l_net_tax35_bud_ytd" localSheetId="8">'[46]Calcs - Budget'!$C$658:$T$658</definedName>
    <definedName name="p_l_net_tax35_bud_ytd">#REF!</definedName>
    <definedName name="p_l_net_tax35_hf" localSheetId="9">'[46]Inputs - Hist &amp; Future'!$C$490:$T$490</definedName>
    <definedName name="p_l_net_tax35_hf" localSheetId="10">'[46]Inputs - Hist &amp; Future'!$C$490:$T$490</definedName>
    <definedName name="p_l_net_tax35_hf" localSheetId="11">'[46]Inputs - Hist &amp; Future'!$C$490:$T$490</definedName>
    <definedName name="p_l_net_tax35_hf" localSheetId="8">'[46]Inputs - Hist &amp; Future'!$C$490:$T$490</definedName>
    <definedName name="p_l_net_tax35_hf">#REF!</definedName>
    <definedName name="p_l_net_tax35_per_mth_hf" localSheetId="9">'[46]Inputs - Hist &amp; Future'!$C$491:$T$491</definedName>
    <definedName name="p_l_net_tax35_per_mth_hf" localSheetId="10">'[46]Inputs - Hist &amp; Future'!$C$491:$T$491</definedName>
    <definedName name="p_l_net_tax35_per_mth_hf" localSheetId="11">'[46]Inputs - Hist &amp; Future'!$C$491:$T$491</definedName>
    <definedName name="p_l_net_tax35_per_mth_hf" localSheetId="8">'[46]Inputs - Hist &amp; Future'!$C$491:$T$491</definedName>
    <definedName name="p_l_net_tax35_per_mth_hf">#REF!</definedName>
    <definedName name="p_l_non_nopat_tax_act" localSheetId="9">'[46]Calcs - Act &amp; F''cast'!$C$531:$T$531</definedName>
    <definedName name="p_l_non_nopat_tax_act" localSheetId="10">'[46]Calcs - Act &amp; F''cast'!$C$531:$T$531</definedName>
    <definedName name="p_l_non_nopat_tax_act" localSheetId="11">'[46]Calcs - Act &amp; F''cast'!$C$531:$T$531</definedName>
    <definedName name="p_l_non_nopat_tax_act" localSheetId="8">'[46]Calcs - Act &amp; F''cast'!$C$531:$T$531</definedName>
    <definedName name="p_l_non_nopat_tax_act">#REF!</definedName>
    <definedName name="p_l_non_nopat_tax_act_ytd" localSheetId="9">'[46]Calcs - Act &amp; F''cast'!$C$656:$T$656</definedName>
    <definedName name="p_l_non_nopat_tax_act_ytd" localSheetId="10">'[46]Calcs - Act &amp; F''cast'!$C$656:$T$656</definedName>
    <definedName name="p_l_non_nopat_tax_act_ytd" localSheetId="11">'[46]Calcs - Act &amp; F''cast'!$C$656:$T$656</definedName>
    <definedName name="p_l_non_nopat_tax_act_ytd" localSheetId="8">'[46]Calcs - Act &amp; F''cast'!$C$656:$T$656</definedName>
    <definedName name="p_l_non_nopat_tax_act_ytd">#REF!</definedName>
    <definedName name="p_l_non_nopat_tax_bud" localSheetId="9">'[46]Calcs - Budget'!$C$531:$T$531</definedName>
    <definedName name="p_l_non_nopat_tax_bud" localSheetId="10">'[46]Calcs - Budget'!$C$531:$T$531</definedName>
    <definedName name="p_l_non_nopat_tax_bud" localSheetId="11">'[46]Calcs - Budget'!$C$531:$T$531</definedName>
    <definedName name="p_l_non_nopat_tax_bud" localSheetId="8">'[46]Calcs - Budget'!$C$531:$T$531</definedName>
    <definedName name="p_l_non_nopat_tax_bud">#REF!</definedName>
    <definedName name="p_l_non_nopat_tax_bud_ytd" localSheetId="9">'[46]Calcs - Budget'!$C$656:$T$656</definedName>
    <definedName name="p_l_non_nopat_tax_bud_ytd" localSheetId="10">'[46]Calcs - Budget'!$C$656:$T$656</definedName>
    <definedName name="p_l_non_nopat_tax_bud_ytd" localSheetId="11">'[46]Calcs - Budget'!$C$656:$T$656</definedName>
    <definedName name="p_l_non_nopat_tax_bud_ytd" localSheetId="8">'[46]Calcs - Budget'!$C$656:$T$656</definedName>
    <definedName name="p_l_non_nopat_tax_bud_ytd">#REF!</definedName>
    <definedName name="p_l_non_nopat_tax_hf" localSheetId="9">'[46]Inputs - Hist &amp; Future'!$C$487:$T$487</definedName>
    <definedName name="p_l_non_nopat_tax_hf" localSheetId="10">'[46]Inputs - Hist &amp; Future'!$C$487:$T$487</definedName>
    <definedName name="p_l_non_nopat_tax_hf" localSheetId="11">'[46]Inputs - Hist &amp; Future'!$C$487:$T$487</definedName>
    <definedName name="p_l_non_nopat_tax_hf" localSheetId="8">'[46]Inputs - Hist &amp; Future'!$C$487:$T$487</definedName>
    <definedName name="p_l_non_nopat_tax_hf">#REF!</definedName>
    <definedName name="p_l_nopat_act" localSheetId="9">'[46]Calcs - Act &amp; F''cast'!$C$528:$T$528</definedName>
    <definedName name="p_l_nopat_act" localSheetId="10">'[46]Calcs - Act &amp; F''cast'!$C$528:$T$528</definedName>
    <definedName name="p_l_nopat_act" localSheetId="11">'[46]Calcs - Act &amp; F''cast'!$C$528:$T$528</definedName>
    <definedName name="p_l_nopat_act" localSheetId="8">'[46]Calcs - Act &amp; F''cast'!$C$528:$T$528</definedName>
    <definedName name="p_l_nopat_act">#REF!</definedName>
    <definedName name="p_l_nopat_act_ytd" localSheetId="9">'[46]Calcs - Act &amp; F''cast'!$C$653:$T$653</definedName>
    <definedName name="p_l_nopat_act_ytd" localSheetId="10">'[46]Calcs - Act &amp; F''cast'!$C$653:$T$653</definedName>
    <definedName name="p_l_nopat_act_ytd" localSheetId="11">'[46]Calcs - Act &amp; F''cast'!$C$653:$T$653</definedName>
    <definedName name="p_l_nopat_act_ytd" localSheetId="8">'[46]Calcs - Act &amp; F''cast'!$C$653:$T$653</definedName>
    <definedName name="p_l_nopat_act_ytd">#REF!</definedName>
    <definedName name="p_l_nopat_bud" localSheetId="9">'[46]Calcs - Budget'!$C$528:$T$528</definedName>
    <definedName name="p_l_nopat_bud" localSheetId="10">'[46]Calcs - Budget'!$C$528:$T$528</definedName>
    <definedName name="p_l_nopat_bud" localSheetId="11">'[46]Calcs - Budget'!$C$528:$T$528</definedName>
    <definedName name="p_l_nopat_bud" localSheetId="8">'[46]Calcs - Budget'!$C$528:$T$528</definedName>
    <definedName name="p_l_nopat_bud">#REF!</definedName>
    <definedName name="p_l_nopat_bud_ytd" localSheetId="9">'[46]Calcs - Budget'!$C$653:$T$653</definedName>
    <definedName name="p_l_nopat_bud_ytd" localSheetId="10">'[46]Calcs - Budget'!$C$653:$T$653</definedName>
    <definedName name="p_l_nopat_bud_ytd" localSheetId="11">'[46]Calcs - Budget'!$C$653:$T$653</definedName>
    <definedName name="p_l_nopat_bud_ytd" localSheetId="8">'[46]Calcs - Budget'!$C$653:$T$653</definedName>
    <definedName name="p_l_nopat_bud_ytd">#REF!</definedName>
    <definedName name="p_l_nopat_hf" localSheetId="9">'[46]Inputs - Hist &amp; Future'!$C$482:$T$482</definedName>
    <definedName name="p_l_nopat_hf" localSheetId="10">'[46]Inputs - Hist &amp; Future'!$C$482:$T$482</definedName>
    <definedName name="p_l_nopat_hf" localSheetId="11">'[46]Inputs - Hist &amp; Future'!$C$482:$T$482</definedName>
    <definedName name="p_l_nopat_hf" localSheetId="8">'[46]Inputs - Hist &amp; Future'!$C$482:$T$482</definedName>
    <definedName name="p_l_nopat_hf">#REF!</definedName>
    <definedName name="p_l_nopat_per_mth_hf" localSheetId="9">'[46]Inputs - Hist &amp; Future'!$C$483:$T$483</definedName>
    <definedName name="p_l_nopat_per_mth_hf" localSheetId="10">'[46]Inputs - Hist &amp; Future'!$C$483:$T$483</definedName>
    <definedName name="p_l_nopat_per_mth_hf" localSheetId="11">'[46]Inputs - Hist &amp; Future'!$C$483:$T$483</definedName>
    <definedName name="p_l_nopat_per_mth_hf" localSheetId="8">'[46]Inputs - Hist &amp; Future'!$C$483:$T$483</definedName>
    <definedName name="p_l_nopat_per_mth_hf">#REF!</definedName>
    <definedName name="p_l_nopat_tax_act" localSheetId="9">'[46]Calcs - Act &amp; F''cast'!$C$527:$T$527</definedName>
    <definedName name="p_l_nopat_tax_act" localSheetId="10">'[46]Calcs - Act &amp; F''cast'!$C$527:$T$527</definedName>
    <definedName name="p_l_nopat_tax_act" localSheetId="11">'[46]Calcs - Act &amp; F''cast'!$C$527:$T$527</definedName>
    <definedName name="p_l_nopat_tax_act" localSheetId="8">'[46]Calcs - Act &amp; F''cast'!$C$527:$T$527</definedName>
    <definedName name="p_l_nopat_tax_act">#REF!</definedName>
    <definedName name="p_l_nopat_tax_act_ytd" localSheetId="9">'[46]Calcs - Act &amp; F''cast'!$C$652:$T$652</definedName>
    <definedName name="p_l_nopat_tax_act_ytd" localSheetId="10">'[46]Calcs - Act &amp; F''cast'!$C$652:$T$652</definedName>
    <definedName name="p_l_nopat_tax_act_ytd" localSheetId="11">'[46]Calcs - Act &amp; F''cast'!$C$652:$T$652</definedName>
    <definedName name="p_l_nopat_tax_act_ytd" localSheetId="8">'[46]Calcs - Act &amp; F''cast'!$C$652:$T$652</definedName>
    <definedName name="p_l_nopat_tax_act_ytd">#REF!</definedName>
    <definedName name="p_l_nopat_tax_bud" localSheetId="9">'[46]Calcs - Budget'!$C$527:$T$527</definedName>
    <definedName name="p_l_nopat_tax_bud" localSheetId="10">'[46]Calcs - Budget'!$C$527:$T$527</definedName>
    <definedName name="p_l_nopat_tax_bud" localSheetId="11">'[46]Calcs - Budget'!$C$527:$T$527</definedName>
    <definedName name="p_l_nopat_tax_bud" localSheetId="8">'[46]Calcs - Budget'!$C$527:$T$527</definedName>
    <definedName name="p_l_nopat_tax_bud">#REF!</definedName>
    <definedName name="p_l_nopat_tax_bud_ytd" localSheetId="9">'[46]Calcs - Budget'!$C$652:$T$652</definedName>
    <definedName name="p_l_nopat_tax_bud_ytd" localSheetId="10">'[46]Calcs - Budget'!$C$652:$T$652</definedName>
    <definedName name="p_l_nopat_tax_bud_ytd" localSheetId="11">'[46]Calcs - Budget'!$C$652:$T$652</definedName>
    <definedName name="p_l_nopat_tax_bud_ytd" localSheetId="8">'[46]Calcs - Budget'!$C$652:$T$652</definedName>
    <definedName name="p_l_nopat_tax_bud_ytd">#REF!</definedName>
    <definedName name="p_l_nopat_tax_hf" localSheetId="9">'[46]Inputs - Hist &amp; Future'!$C$481:$T$481</definedName>
    <definedName name="p_l_nopat_tax_hf" localSheetId="10">'[46]Inputs - Hist &amp; Future'!$C$481:$T$481</definedName>
    <definedName name="p_l_nopat_tax_hf" localSheetId="11">'[46]Inputs - Hist &amp; Future'!$C$481:$T$481</definedName>
    <definedName name="p_l_nopat_tax_hf" localSheetId="8">'[46]Inputs - Hist &amp; Future'!$C$481:$T$481</definedName>
    <definedName name="p_l_nopat_tax_hf">#REF!</definedName>
    <definedName name="p_l_nopat_tax35_act" localSheetId="9">'[46]Calcs - Act &amp; F''cast'!$C$529:$T$529</definedName>
    <definedName name="p_l_nopat_tax35_act" localSheetId="10">'[46]Calcs - Act &amp; F''cast'!$C$529:$T$529</definedName>
    <definedName name="p_l_nopat_tax35_act" localSheetId="11">'[46]Calcs - Act &amp; F''cast'!$C$529:$T$529</definedName>
    <definedName name="p_l_nopat_tax35_act" localSheetId="8">'[46]Calcs - Act &amp; F''cast'!$C$529:$T$529</definedName>
    <definedName name="p_l_nopat_tax35_act">#REF!</definedName>
    <definedName name="p_l_nopat_tax35_act_ytd" localSheetId="9">'[46]Calcs - Act &amp; F''cast'!$C$654:$T$654</definedName>
    <definedName name="p_l_nopat_tax35_act_ytd" localSheetId="10">'[46]Calcs - Act &amp; F''cast'!$C$654:$T$654</definedName>
    <definedName name="p_l_nopat_tax35_act_ytd" localSheetId="11">'[46]Calcs - Act &amp; F''cast'!$C$654:$T$654</definedName>
    <definedName name="p_l_nopat_tax35_act_ytd" localSheetId="8">'[46]Calcs - Act &amp; F''cast'!$C$654:$T$654</definedName>
    <definedName name="p_l_nopat_tax35_act_ytd">#REF!</definedName>
    <definedName name="p_l_nopat_tax35_bud" localSheetId="9">'[46]Calcs - Budget'!$C$529:$T$529</definedName>
    <definedName name="p_l_nopat_tax35_bud" localSheetId="10">'[46]Calcs - Budget'!$C$529:$T$529</definedName>
    <definedName name="p_l_nopat_tax35_bud" localSheetId="11">'[46]Calcs - Budget'!$C$529:$T$529</definedName>
    <definedName name="p_l_nopat_tax35_bud" localSheetId="8">'[46]Calcs - Budget'!$C$529:$T$529</definedName>
    <definedName name="p_l_nopat_tax35_bud">#REF!</definedName>
    <definedName name="p_l_nopat_tax35_bud_ytd" localSheetId="9">'[46]Calcs - Budget'!$C$654:$T$654</definedName>
    <definedName name="p_l_nopat_tax35_bud_ytd" localSheetId="10">'[46]Calcs - Budget'!$C$654:$T$654</definedName>
    <definedName name="p_l_nopat_tax35_bud_ytd" localSheetId="11">'[46]Calcs - Budget'!$C$654:$T$654</definedName>
    <definedName name="p_l_nopat_tax35_bud_ytd" localSheetId="8">'[46]Calcs - Budget'!$C$654:$T$654</definedName>
    <definedName name="p_l_nopat_tax35_bud_ytd">#REF!</definedName>
    <definedName name="p_l_nopat_tax35_hf" localSheetId="9">'[46]Inputs - Hist &amp; Future'!$C$484:$T$484</definedName>
    <definedName name="p_l_nopat_tax35_hf" localSheetId="10">'[46]Inputs - Hist &amp; Future'!$C$484:$T$484</definedName>
    <definedName name="p_l_nopat_tax35_hf" localSheetId="11">'[46]Inputs - Hist &amp; Future'!$C$484:$T$484</definedName>
    <definedName name="p_l_nopat_tax35_hf" localSheetId="8">'[46]Inputs - Hist &amp; Future'!$C$484:$T$484</definedName>
    <definedName name="p_l_nopat_tax35_hf">#REF!</definedName>
    <definedName name="p_l_nopat_tax35_per_mth_hf" localSheetId="9">'[46]Inputs - Hist &amp; Future'!$C$485:$T$485</definedName>
    <definedName name="p_l_nopat_tax35_per_mth_hf" localSheetId="10">'[46]Inputs - Hist &amp; Future'!$C$485:$T$485</definedName>
    <definedName name="p_l_nopat_tax35_per_mth_hf" localSheetId="11">'[46]Inputs - Hist &amp; Future'!$C$485:$T$485</definedName>
    <definedName name="p_l_nopat_tax35_per_mth_hf" localSheetId="8">'[46]Inputs - Hist &amp; Future'!$C$485:$T$485</definedName>
    <definedName name="p_l_nopat_tax35_per_mth_hf">#REF!</definedName>
    <definedName name="p_l_nsr_qtr_fc_dec" localSheetId="9">'[46]Inputs - Qtrly Forecasts'!$C$71:$T$71</definedName>
    <definedName name="p_l_nsr_qtr_fc_dec" localSheetId="10">'[46]Inputs - Qtrly Forecasts'!$C$71:$T$71</definedName>
    <definedName name="p_l_nsr_qtr_fc_dec" localSheetId="11">'[46]Inputs - Qtrly Forecasts'!$C$71:$T$71</definedName>
    <definedName name="p_l_nsr_qtr_fc_dec" localSheetId="8">'[46]Inputs - Qtrly Forecasts'!$C$71:$T$71</definedName>
    <definedName name="p_l_nsr_qtr_fc_dec">#REF!</definedName>
    <definedName name="p_l_nsr_qtr_fc_dec_ytd" localSheetId="9">'[46]Calcs - Qtrly Forecasts'!$C$77:$T$77</definedName>
    <definedName name="p_l_nsr_qtr_fc_dec_ytd" localSheetId="10">'[46]Calcs - Qtrly Forecasts'!$C$77:$T$77</definedName>
    <definedName name="p_l_nsr_qtr_fc_dec_ytd" localSheetId="11">'[46]Calcs - Qtrly Forecasts'!$C$77:$T$77</definedName>
    <definedName name="p_l_nsr_qtr_fc_dec_ytd" localSheetId="8">'[46]Calcs - Qtrly Forecasts'!$C$77:$T$77</definedName>
    <definedName name="p_l_nsr_qtr_fc_dec_ytd">#REF!</definedName>
    <definedName name="p_l_nsr_qtr_fc_mar" localSheetId="9">'[46]Inputs - Qtrly Forecasts'!$C$109:$T$109</definedName>
    <definedName name="p_l_nsr_qtr_fc_mar" localSheetId="10">'[46]Inputs - Qtrly Forecasts'!$C$109:$T$109</definedName>
    <definedName name="p_l_nsr_qtr_fc_mar" localSheetId="11">'[46]Inputs - Qtrly Forecasts'!$C$109:$T$109</definedName>
    <definedName name="p_l_nsr_qtr_fc_mar" localSheetId="8">'[46]Inputs - Qtrly Forecasts'!$C$109:$T$109</definedName>
    <definedName name="p_l_nsr_qtr_fc_mar">#REF!</definedName>
    <definedName name="p_l_nsr_qtr_fc_mar_ytd" localSheetId="9">'[46]Calcs - Qtrly Forecasts'!$C$114:$T$114</definedName>
    <definedName name="p_l_nsr_qtr_fc_mar_ytd" localSheetId="10">'[46]Calcs - Qtrly Forecasts'!$C$114:$T$114</definedName>
    <definedName name="p_l_nsr_qtr_fc_mar_ytd" localSheetId="11">'[46]Calcs - Qtrly Forecasts'!$C$114:$T$114</definedName>
    <definedName name="p_l_nsr_qtr_fc_mar_ytd" localSheetId="8">'[46]Calcs - Qtrly Forecasts'!$C$114:$T$114</definedName>
    <definedName name="p_l_nsr_qtr_fc_mar_ytd">#REF!</definedName>
    <definedName name="p_l_nsr_qtr_fc_sept" localSheetId="9">'[46]Inputs - Qtrly Forecasts'!$C$33:$T$33</definedName>
    <definedName name="p_l_nsr_qtr_fc_sept" localSheetId="10">'[46]Inputs - Qtrly Forecasts'!$C$33:$T$33</definedName>
    <definedName name="p_l_nsr_qtr_fc_sept" localSheetId="11">'[46]Inputs - Qtrly Forecasts'!$C$33:$T$33</definedName>
    <definedName name="p_l_nsr_qtr_fc_sept" localSheetId="8">'[46]Inputs - Qtrly Forecasts'!$C$33:$T$33</definedName>
    <definedName name="p_l_nsr_qtr_fc_sept">#REF!</definedName>
    <definedName name="p_l_nsr_qtr_fc_sept_ytd" localSheetId="9">'[46]Calcs - Qtrly Forecasts'!$C$40:$T$40</definedName>
    <definedName name="p_l_nsr_qtr_fc_sept_ytd" localSheetId="10">'[46]Calcs - Qtrly Forecasts'!$C$40:$T$40</definedName>
    <definedName name="p_l_nsr_qtr_fc_sept_ytd" localSheetId="11">'[46]Calcs - Qtrly Forecasts'!$C$40:$T$40</definedName>
    <definedName name="p_l_nsr_qtr_fc_sept_ytd" localSheetId="8">'[46]Calcs - Qtrly Forecasts'!$C$40:$T$40</definedName>
    <definedName name="p_l_nsr_qtr_fc_sept_ytd">#REF!</definedName>
    <definedName name="p_l_op_csts_act" localSheetId="9">'[46]Calcs - Act &amp; F''cast'!$C$524:$T$524</definedName>
    <definedName name="p_l_op_csts_act" localSheetId="10">'[46]Calcs - Act &amp; F''cast'!$C$524:$T$524</definedName>
    <definedName name="p_l_op_csts_act" localSheetId="11">'[46]Calcs - Act &amp; F''cast'!$C$524:$T$524</definedName>
    <definedName name="p_l_op_csts_act" localSheetId="8">'[46]Calcs - Act &amp; F''cast'!$C$524:$T$524</definedName>
    <definedName name="p_l_op_csts_act">#REF!</definedName>
    <definedName name="p_l_op_csts_act_ytd" localSheetId="9">'[46]Calcs - Act &amp; F''cast'!$C$649:$T$649</definedName>
    <definedName name="p_l_op_csts_act_ytd" localSheetId="10">'[46]Calcs - Act &amp; F''cast'!$C$649:$T$649</definedName>
    <definedName name="p_l_op_csts_act_ytd" localSheetId="11">'[46]Calcs - Act &amp; F''cast'!$C$649:$T$649</definedName>
    <definedName name="p_l_op_csts_act_ytd" localSheetId="8">'[46]Calcs - Act &amp; F''cast'!$C$649:$T$649</definedName>
    <definedName name="p_l_op_csts_act_ytd">#REF!</definedName>
    <definedName name="p_l_op_csts_bud" localSheetId="9">'[46]Calcs - Budget'!$C$524:$T$524</definedName>
    <definedName name="p_l_op_csts_bud" localSheetId="10">'[46]Calcs - Budget'!$C$524:$T$524</definedName>
    <definedName name="p_l_op_csts_bud" localSheetId="11">'[46]Calcs - Budget'!$C$524:$T$524</definedName>
    <definedName name="p_l_op_csts_bud" localSheetId="8">'[46]Calcs - Budget'!$C$524:$T$524</definedName>
    <definedName name="p_l_op_csts_bud">#REF!</definedName>
    <definedName name="p_l_op_csts_bud_ytd" localSheetId="9">'[46]Calcs - Budget'!$C$649:$T$649</definedName>
    <definedName name="p_l_op_csts_bud_ytd" localSheetId="10">'[46]Calcs - Budget'!$C$649:$T$649</definedName>
    <definedName name="p_l_op_csts_bud_ytd" localSheetId="11">'[46]Calcs - Budget'!$C$649:$T$649</definedName>
    <definedName name="p_l_op_csts_bud_ytd" localSheetId="8">'[46]Calcs - Budget'!$C$649:$T$649</definedName>
    <definedName name="p_l_op_csts_bud_ytd">#REF!</definedName>
    <definedName name="p_l_op_csts_hf" localSheetId="9">'[46]Inputs - Hist &amp; Future'!$C$478:$T$478</definedName>
    <definedName name="p_l_op_csts_hf" localSheetId="10">'[46]Inputs - Hist &amp; Future'!$C$478:$T$478</definedName>
    <definedName name="p_l_op_csts_hf" localSheetId="11">'[46]Inputs - Hist &amp; Future'!$C$478:$T$478</definedName>
    <definedName name="p_l_op_csts_hf" localSheetId="8">'[46]Inputs - Hist &amp; Future'!$C$478:$T$478</definedName>
    <definedName name="p_l_op_csts_hf">#REF!</definedName>
    <definedName name="p_l_oth_act" localSheetId="9">'[46]Inputs - Act &amp; F''cast'!$C$278:$T$278</definedName>
    <definedName name="p_l_oth_act" localSheetId="10">'[46]Inputs - Act &amp; F''cast'!$C$278:$T$278</definedName>
    <definedName name="p_l_oth_act" localSheetId="11">'[46]Inputs - Act &amp; F''cast'!$C$278:$T$278</definedName>
    <definedName name="p_l_oth_act" localSheetId="8">'[46]Inputs - Act &amp; F''cast'!$C$278:$T$278</definedName>
    <definedName name="p_l_oth_act">#REF!</definedName>
    <definedName name="p_l_oth_act_ytd" localSheetId="9">'[46]Calcs - Act &amp; F''cast'!$C$278:$T$278</definedName>
    <definedName name="p_l_oth_act_ytd" localSheetId="10">'[46]Calcs - Act &amp; F''cast'!$C$278:$T$278</definedName>
    <definedName name="p_l_oth_act_ytd" localSheetId="11">'[46]Calcs - Act &amp; F''cast'!$C$278:$T$278</definedName>
    <definedName name="p_l_oth_act_ytd" localSheetId="8">'[46]Calcs - Act &amp; F''cast'!$C$278:$T$278</definedName>
    <definedName name="p_l_oth_act_ytd">#REF!</definedName>
    <definedName name="p_l_oth_bud" localSheetId="9">'[46]Inputs - Budget'!$C$278:$T$278</definedName>
    <definedName name="p_l_oth_bud" localSheetId="10">'[46]Inputs - Budget'!$C$278:$T$278</definedName>
    <definedName name="p_l_oth_bud" localSheetId="11">'[46]Inputs - Budget'!$C$278:$T$278</definedName>
    <definedName name="p_l_oth_bud" localSheetId="8">'[46]Inputs - Budget'!$C$278:$T$278</definedName>
    <definedName name="p_l_oth_bud">#REF!</definedName>
    <definedName name="p_l_oth_bud_ytd" localSheetId="9">'[46]Calcs - Budget'!$C$278:$T$278</definedName>
    <definedName name="p_l_oth_bud_ytd" localSheetId="10">'[46]Calcs - Budget'!$C$278:$T$278</definedName>
    <definedName name="p_l_oth_bud_ytd" localSheetId="11">'[46]Calcs - Budget'!$C$278:$T$278</definedName>
    <definedName name="p_l_oth_bud_ytd" localSheetId="8">'[46]Calcs - Budget'!$C$278:$T$278</definedName>
    <definedName name="p_l_oth_bud_ytd">#REF!</definedName>
    <definedName name="p_l_oth_csts_exp_act" localSheetId="9">'[46]Calcs - Act &amp; F''cast'!$C$525:$T$525</definedName>
    <definedName name="p_l_oth_csts_exp_act" localSheetId="10">'[46]Calcs - Act &amp; F''cast'!$C$525:$T$525</definedName>
    <definedName name="p_l_oth_csts_exp_act" localSheetId="11">'[46]Calcs - Act &amp; F''cast'!$C$525:$T$525</definedName>
    <definedName name="p_l_oth_csts_exp_act" localSheetId="8">'[46]Calcs - Act &amp; F''cast'!$C$525:$T$525</definedName>
    <definedName name="p_l_oth_csts_exp_act">#REF!</definedName>
    <definedName name="p_l_oth_csts_exp_act_ytd" localSheetId="9">'[46]Calcs - Act &amp; F''cast'!$C$650:$T$650</definedName>
    <definedName name="p_l_oth_csts_exp_act_ytd" localSheetId="10">'[46]Calcs - Act &amp; F''cast'!$C$650:$T$650</definedName>
    <definedName name="p_l_oth_csts_exp_act_ytd" localSheetId="11">'[46]Calcs - Act &amp; F''cast'!$C$650:$T$650</definedName>
    <definedName name="p_l_oth_csts_exp_act_ytd" localSheetId="8">'[46]Calcs - Act &amp; F''cast'!$C$650:$T$650</definedName>
    <definedName name="p_l_oth_csts_exp_act_ytd">#REF!</definedName>
    <definedName name="p_l_oth_csts_exp_bud" localSheetId="9">'[46]Calcs - Budget'!$C$525:$T$525</definedName>
    <definedName name="p_l_oth_csts_exp_bud" localSheetId="10">'[46]Calcs - Budget'!$C$525:$T$525</definedName>
    <definedName name="p_l_oth_csts_exp_bud" localSheetId="11">'[46]Calcs - Budget'!$C$525:$T$525</definedName>
    <definedName name="p_l_oth_csts_exp_bud" localSheetId="8">'[46]Calcs - Budget'!$C$525:$T$525</definedName>
    <definedName name="p_l_oth_csts_exp_bud">#REF!</definedName>
    <definedName name="p_l_oth_csts_exp_bud_ytd" localSheetId="9">'[46]Calcs - Budget'!$C$650:$T$650</definedName>
    <definedName name="p_l_oth_csts_exp_bud_ytd" localSheetId="10">'[46]Calcs - Budget'!$C$650:$T$650</definedName>
    <definedName name="p_l_oth_csts_exp_bud_ytd" localSheetId="11">'[46]Calcs - Budget'!$C$650:$T$650</definedName>
    <definedName name="p_l_oth_csts_exp_bud_ytd" localSheetId="8">'[46]Calcs - Budget'!$C$650:$T$650</definedName>
    <definedName name="p_l_oth_csts_exp_bud_ytd">#REF!</definedName>
    <definedName name="p_l_oth_csts_exp_hf" localSheetId="9">'[46]Inputs - Hist &amp; Future'!$C$479:$T$479</definedName>
    <definedName name="p_l_oth_csts_exp_hf" localSheetId="10">'[46]Inputs - Hist &amp; Future'!$C$479:$T$479</definedName>
    <definedName name="p_l_oth_csts_exp_hf" localSheetId="11">'[46]Inputs - Hist &amp; Future'!$C$479:$T$479</definedName>
    <definedName name="p_l_oth_csts_exp_hf" localSheetId="8">'[46]Inputs - Hist &amp; Future'!$C$479:$T$479</definedName>
    <definedName name="p_l_oth_csts_exp_hf">#REF!</definedName>
    <definedName name="p_l_oth_hf" localSheetId="9">'[46]Inputs - Hist &amp; Future'!$C$278:$T$278</definedName>
    <definedName name="p_l_oth_hf" localSheetId="10">'[46]Inputs - Hist &amp; Future'!$C$278:$T$278</definedName>
    <definedName name="p_l_oth_hf" localSheetId="11">'[46]Inputs - Hist &amp; Future'!$C$278:$T$278</definedName>
    <definedName name="p_l_oth_hf" localSheetId="8">'[46]Inputs - Hist &amp; Future'!$C$278:$T$278</definedName>
    <definedName name="p_l_oth_hf">#REF!</definedName>
    <definedName name="p_l_sales_act" localSheetId="9">'[46]Calcs - Act &amp; F''cast'!$C$523:$T$523</definedName>
    <definedName name="p_l_sales_act" localSheetId="10">'[46]Calcs - Act &amp; F''cast'!$C$523:$T$523</definedName>
    <definedName name="p_l_sales_act" localSheetId="11">'[46]Calcs - Act &amp; F''cast'!$C$523:$T$523</definedName>
    <definedName name="p_l_sales_act" localSheetId="8">'[46]Calcs - Act &amp; F''cast'!$C$523:$T$523</definedName>
    <definedName name="p_l_sales_act">#REF!</definedName>
    <definedName name="p_l_sales_act_ytd" localSheetId="9">'[46]Calcs - Act &amp; F''cast'!$C$648:$T$648</definedName>
    <definedName name="p_l_sales_act_ytd" localSheetId="10">'[46]Calcs - Act &amp; F''cast'!$C$648:$T$648</definedName>
    <definedName name="p_l_sales_act_ytd" localSheetId="11">'[46]Calcs - Act &amp; F''cast'!$C$648:$T$648</definedName>
    <definedName name="p_l_sales_act_ytd" localSheetId="8">'[46]Calcs - Act &amp; F''cast'!$C$648:$T$648</definedName>
    <definedName name="p_l_sales_act_ytd">#REF!</definedName>
    <definedName name="p_l_sales_bud" localSheetId="9">'[46]Calcs - Budget'!$C$523:$T$523</definedName>
    <definedName name="p_l_sales_bud" localSheetId="10">'[46]Calcs - Budget'!$C$523:$T$523</definedName>
    <definedName name="p_l_sales_bud" localSheetId="11">'[46]Calcs - Budget'!$C$523:$T$523</definedName>
    <definedName name="p_l_sales_bud" localSheetId="8">'[46]Calcs - Budget'!$C$523:$T$523</definedName>
    <definedName name="p_l_sales_bud">#REF!</definedName>
    <definedName name="p_l_sales_bud_ytd" localSheetId="9">'[46]Calcs - Budget'!$C$648:$T$648</definedName>
    <definedName name="p_l_sales_bud_ytd" localSheetId="10">'[46]Calcs - Budget'!$C$648:$T$648</definedName>
    <definedName name="p_l_sales_bud_ytd" localSheetId="11">'[46]Calcs - Budget'!$C$648:$T$648</definedName>
    <definedName name="p_l_sales_bud_ytd" localSheetId="8">'[46]Calcs - Budget'!$C$648:$T$648</definedName>
    <definedName name="p_l_sales_bud_ytd">#REF!</definedName>
    <definedName name="p_l_sales_hf" localSheetId="9">'[46]Inputs - Hist &amp; Future'!$C$477:$T$477</definedName>
    <definedName name="p_l_sales_hf" localSheetId="10">'[46]Inputs - Hist &amp; Future'!$C$477:$T$477</definedName>
    <definedName name="p_l_sales_hf" localSheetId="11">'[46]Inputs - Hist &amp; Future'!$C$477:$T$477</definedName>
    <definedName name="p_l_sales_hf" localSheetId="8">'[46]Inputs - Hist &amp; Future'!$C$477:$T$477</definedName>
    <definedName name="p_l_sales_hf">#REF!</definedName>
    <definedName name="p_l_sales_qtr_fc_dec" localSheetId="9">'[46]Inputs - Qtrly Forecasts'!$C$70:$T$70</definedName>
    <definedName name="p_l_sales_qtr_fc_dec" localSheetId="10">'[46]Inputs - Qtrly Forecasts'!$C$70:$T$70</definedName>
    <definedName name="p_l_sales_qtr_fc_dec" localSheetId="11">'[46]Inputs - Qtrly Forecasts'!$C$70:$T$70</definedName>
    <definedName name="p_l_sales_qtr_fc_dec" localSheetId="8">'[46]Inputs - Qtrly Forecasts'!$C$70:$T$70</definedName>
    <definedName name="p_l_sales_qtr_fc_dec">#REF!</definedName>
    <definedName name="p_l_sales_qtr_fc_dec_ytd" localSheetId="9">'[46]Calcs - Qtrly Forecasts'!$C$76:$T$76</definedName>
    <definedName name="p_l_sales_qtr_fc_dec_ytd" localSheetId="10">'[46]Calcs - Qtrly Forecasts'!$C$76:$T$76</definedName>
    <definedName name="p_l_sales_qtr_fc_dec_ytd" localSheetId="11">'[46]Calcs - Qtrly Forecasts'!$C$76:$T$76</definedName>
    <definedName name="p_l_sales_qtr_fc_dec_ytd" localSheetId="8">'[46]Calcs - Qtrly Forecasts'!$C$76:$T$76</definedName>
    <definedName name="p_l_sales_qtr_fc_dec_ytd">#REF!</definedName>
    <definedName name="p_l_sales_qtr_fc_mar" localSheetId="9">'[46]Inputs - Qtrly Forecasts'!$C$108:$T$108</definedName>
    <definedName name="p_l_sales_qtr_fc_mar" localSheetId="10">'[46]Inputs - Qtrly Forecasts'!$C$108:$T$108</definedName>
    <definedName name="p_l_sales_qtr_fc_mar" localSheetId="11">'[46]Inputs - Qtrly Forecasts'!$C$108:$T$108</definedName>
    <definedName name="p_l_sales_qtr_fc_mar" localSheetId="8">'[46]Inputs - Qtrly Forecasts'!$C$108:$T$108</definedName>
    <definedName name="p_l_sales_qtr_fc_mar">#REF!</definedName>
    <definedName name="p_l_sales_qtr_fc_mar_ytd" localSheetId="9">'[46]Calcs - Qtrly Forecasts'!$C$113:$T$113</definedName>
    <definedName name="p_l_sales_qtr_fc_mar_ytd" localSheetId="10">'[46]Calcs - Qtrly Forecasts'!$C$113:$T$113</definedName>
    <definedName name="p_l_sales_qtr_fc_mar_ytd" localSheetId="11">'[46]Calcs - Qtrly Forecasts'!$C$113:$T$113</definedName>
    <definedName name="p_l_sales_qtr_fc_mar_ytd" localSheetId="8">'[46]Calcs - Qtrly Forecasts'!$C$113:$T$113</definedName>
    <definedName name="p_l_sales_qtr_fc_mar_ytd">#REF!</definedName>
    <definedName name="p_l_sales_qtr_fc_sept" localSheetId="9">'[46]Inputs - Qtrly Forecasts'!$C$32:$T$32</definedName>
    <definedName name="p_l_sales_qtr_fc_sept" localSheetId="10">'[46]Inputs - Qtrly Forecasts'!$C$32:$T$32</definedName>
    <definedName name="p_l_sales_qtr_fc_sept" localSheetId="11">'[46]Inputs - Qtrly Forecasts'!$C$32:$T$32</definedName>
    <definedName name="p_l_sales_qtr_fc_sept" localSheetId="8">'[46]Inputs - Qtrly Forecasts'!$C$32:$T$32</definedName>
    <definedName name="p_l_sales_qtr_fc_sept">#REF!</definedName>
    <definedName name="p_l_sales_qtr_fc_sept_ytd" localSheetId="9">'[46]Calcs - Qtrly Forecasts'!$C$39:$T$39</definedName>
    <definedName name="p_l_sales_qtr_fc_sept_ytd" localSheetId="10">'[46]Calcs - Qtrly Forecasts'!$C$39:$T$39</definedName>
    <definedName name="p_l_sales_qtr_fc_sept_ytd" localSheetId="11">'[46]Calcs - Qtrly Forecasts'!$C$39:$T$39</definedName>
    <definedName name="p_l_sales_qtr_fc_sept_ytd" localSheetId="8">'[46]Calcs - Qtrly Forecasts'!$C$39:$T$39</definedName>
    <definedName name="p_l_sales_qtr_fc_sept_ytd">#REF!</definedName>
    <definedName name="p_l_tax_act" localSheetId="9">'[46]Inputs - Act &amp; F''cast'!$C$279:$T$279</definedName>
    <definedName name="p_l_tax_act" localSheetId="10">'[46]Inputs - Act &amp; F''cast'!$C$279:$T$279</definedName>
    <definedName name="p_l_tax_act" localSheetId="11">'[46]Inputs - Act &amp; F''cast'!$C$279:$T$279</definedName>
    <definedName name="p_l_tax_act" localSheetId="8">'[46]Inputs - Act &amp; F''cast'!$C$279:$T$279</definedName>
    <definedName name="p_l_tax_act">#REF!</definedName>
    <definedName name="p_l_tax_act_ytd" localSheetId="9">'[46]Calcs - Act &amp; F''cast'!$C$279:$T$279</definedName>
    <definedName name="p_l_tax_act_ytd" localSheetId="10">'[46]Calcs - Act &amp; F''cast'!$C$279:$T$279</definedName>
    <definedName name="p_l_tax_act_ytd" localSheetId="11">'[46]Calcs - Act &amp; F''cast'!$C$279:$T$279</definedName>
    <definedName name="p_l_tax_act_ytd" localSheetId="8">'[46]Calcs - Act &amp; F''cast'!$C$279:$T$279</definedName>
    <definedName name="p_l_tax_act_ytd">#REF!</definedName>
    <definedName name="p_l_tax_bud" localSheetId="9">'[46]Inputs - Budget'!$C$279:$T$279</definedName>
    <definedName name="p_l_tax_bud" localSheetId="10">'[46]Inputs - Budget'!$C$279:$T$279</definedName>
    <definedName name="p_l_tax_bud" localSheetId="11">'[46]Inputs - Budget'!$C$279:$T$279</definedName>
    <definedName name="p_l_tax_bud" localSheetId="8">'[46]Inputs - Budget'!$C$279:$T$279</definedName>
    <definedName name="p_l_tax_bud">#REF!</definedName>
    <definedName name="p_l_tax_bud_ytd" localSheetId="9">'[46]Calcs - Budget'!$C$279:$T$279</definedName>
    <definedName name="p_l_tax_bud_ytd" localSheetId="10">'[46]Calcs - Budget'!$C$279:$T$279</definedName>
    <definedName name="p_l_tax_bud_ytd" localSheetId="11">'[46]Calcs - Budget'!$C$279:$T$279</definedName>
    <definedName name="p_l_tax_bud_ytd" localSheetId="8">'[46]Calcs - Budget'!$C$279:$T$279</definedName>
    <definedName name="p_l_tax_bud_ytd">#REF!</definedName>
    <definedName name="p_l_tax_hf" localSheetId="9">'[46]Inputs - Hist &amp; Future'!$C$279:$T$279</definedName>
    <definedName name="p_l_tax_hf" localSheetId="10">'[46]Inputs - Hist &amp; Future'!$C$279:$T$279</definedName>
    <definedName name="p_l_tax_hf" localSheetId="11">'[46]Inputs - Hist &amp; Future'!$C$279:$T$279</definedName>
    <definedName name="p_l_tax_hf" localSheetId="8">'[46]Inputs - Hist &amp; Future'!$C$279:$T$279</definedName>
    <definedName name="p_l_tax_hf">#REF!</definedName>
    <definedName name="p_l_trdr_cst_act" localSheetId="9">'[46]Inputs - Act &amp; F''cast'!$C$273:$T$273</definedName>
    <definedName name="p_l_trdr_cst_act" localSheetId="10">'[46]Inputs - Act &amp; F''cast'!$C$273:$T$273</definedName>
    <definedName name="p_l_trdr_cst_act" localSheetId="11">'[46]Inputs - Act &amp; F''cast'!$C$273:$T$273</definedName>
    <definedName name="p_l_trdr_cst_act" localSheetId="8">'[46]Inputs - Act &amp; F''cast'!$C$273:$T$273</definedName>
    <definedName name="p_l_trdr_cst_act">#REF!</definedName>
    <definedName name="p_l_trdr_cst_act_ytd" localSheetId="9">'[46]Calcs - Act &amp; F''cast'!$C$273:$T$273</definedName>
    <definedName name="p_l_trdr_cst_act_ytd" localSheetId="10">'[46]Calcs - Act &amp; F''cast'!$C$273:$T$273</definedName>
    <definedName name="p_l_trdr_cst_act_ytd" localSheetId="11">'[46]Calcs - Act &amp; F''cast'!$C$273:$T$273</definedName>
    <definedName name="p_l_trdr_cst_act_ytd" localSheetId="8">'[46]Calcs - Act &amp; F''cast'!$C$273:$T$273</definedName>
    <definedName name="p_l_trdr_cst_act_ytd">#REF!</definedName>
    <definedName name="p_l_trdr_cst_bud" localSheetId="9">'[46]Inputs - Budget'!$C$273:$T$273</definedName>
    <definedName name="p_l_trdr_cst_bud" localSheetId="10">'[46]Inputs - Budget'!$C$273:$T$273</definedName>
    <definedName name="p_l_trdr_cst_bud" localSheetId="11">'[46]Inputs - Budget'!$C$273:$T$273</definedName>
    <definedName name="p_l_trdr_cst_bud" localSheetId="8">'[46]Inputs - Budget'!$C$273:$T$273</definedName>
    <definedName name="p_l_trdr_cst_bud">#REF!</definedName>
    <definedName name="p_l_trdr_cst_bud_ytd" localSheetId="9">'[46]Calcs - Budget'!$C$273:$T$273</definedName>
    <definedName name="p_l_trdr_cst_bud_ytd" localSheetId="10">'[46]Calcs - Budget'!$C$273:$T$273</definedName>
    <definedName name="p_l_trdr_cst_bud_ytd" localSheetId="11">'[46]Calcs - Budget'!$C$273:$T$273</definedName>
    <definedName name="p_l_trdr_cst_bud_ytd" localSheetId="8">'[46]Calcs - Budget'!$C$273:$T$273</definedName>
    <definedName name="p_l_trdr_cst_bud_ytd">#REF!</definedName>
    <definedName name="p_l_trdr_cst_hf" localSheetId="9">'[46]Inputs - Hist &amp; Future'!$C$273:$T$273</definedName>
    <definedName name="p_l_trdr_cst_hf" localSheetId="10">'[46]Inputs - Hist &amp; Future'!$C$273:$T$273</definedName>
    <definedName name="p_l_trdr_cst_hf" localSheetId="11">'[46]Inputs - Hist &amp; Future'!$C$273:$T$273</definedName>
    <definedName name="p_l_trdr_cst_hf" localSheetId="8">'[46]Inputs - Hist &amp; Future'!$C$273:$T$273</definedName>
    <definedName name="p_l_trdr_cst_hf">#REF!</definedName>
    <definedName name="p_lbo_bs" localSheetId="9">'[43]LBO Fins'!$D$53:$N$93</definedName>
    <definedName name="p_lbo_bs">#REF!</definedName>
    <definedName name="p_lbo_ca" localSheetId="9">'[43]LBO Fins'!$D$206:$N$240</definedName>
    <definedName name="p_lbo_ca">#REF!</definedName>
    <definedName name="p_lbo_cf" localSheetId="9">'[43]LBO Fins'!$D$94:$N$132</definedName>
    <definedName name="p_lbo_cf">#REF!</definedName>
    <definedName name="p_lbo_ds1" localSheetId="9">'[43]LBO Fins'!$D$134:$N$178</definedName>
    <definedName name="p_lbo_ds1">#REF!</definedName>
    <definedName name="p_lbo_ds2" localSheetId="9">'[43]LBO Fins'!$D$179:$N$195</definedName>
    <definedName name="p_lbo_ds2">#REF!</definedName>
    <definedName name="p_lbo_is" localSheetId="9">'[43]LBO Fins'!$D$7:$N$52</definedName>
    <definedName name="p_lbo_is">#REF!</definedName>
    <definedName name="p_lbo_o" localSheetId="9">'[43]LBO Summary'!$D$8:$P$44</definedName>
    <definedName name="p_lbo_o">#REF!</definedName>
    <definedName name="p_lbo_ra" localSheetId="9">'[43]LBO Summary'!$D$96:$P$145</definedName>
    <definedName name="p_lbo_ra">#REF!</definedName>
    <definedName name="p_lbo_summ_ra" localSheetId="9">'[43]LBO Summary'!$D$148:$P$169</definedName>
    <definedName name="p_lbo_summ_ra">#REF!</definedName>
    <definedName name="p_lbo_ta" localSheetId="9">'[43]LBO Summary'!$D$47:$P$95</definedName>
    <definedName name="p_lbo_ta">#REF!</definedName>
    <definedName name="p_MO" localSheetId="9">'[43]Deal Summary'!$D$8:$P$53</definedName>
    <definedName name="p_MO">#REF!</definedName>
    <definedName name="p_one" localSheetId="9">'[181]ValMatrix (2)'!$H$66:$H$67</definedName>
    <definedName name="p_one">#REF!</definedName>
    <definedName name="p_quick_bs" localSheetId="9">'[43]Quick Merge'!$D$93:$P$137</definedName>
    <definedName name="p_quick_bs">#REF!</definedName>
    <definedName name="p_quick_ma" localSheetId="9">'[43]Quick Merge'!$D$49:$P$92</definedName>
    <definedName name="p_quick_ma">#REF!</definedName>
    <definedName name="p_quick_mo" localSheetId="9">'[43]Quick Merge'!$D$8:$P$48</definedName>
    <definedName name="p_quick_mo">#REF!</definedName>
    <definedName name="p_quick_ta" localSheetId="9">'[43]Quick Merge'!$D$93:$P$137</definedName>
    <definedName name="p_quick_ta">#REF!</definedName>
    <definedName name="p_quick1" localSheetId="9">'[43]Quick Merge'!$D$8:$P$46</definedName>
    <definedName name="p_quick1">#REF!</definedName>
    <definedName name="p_quick2" localSheetId="9">'[43]Quick Merge'!$D$49:$P$91</definedName>
    <definedName name="p_quick2">#REF!</definedName>
    <definedName name="p_ratios" localSheetId="9">'[43]Deal Summary'!$D$140:$P$202</definedName>
    <definedName name="p_ratios">#REF!</definedName>
    <definedName name="p_SA" localSheetId="9">'[43]Model Assumptions'!$B$105:$I$144</definedName>
    <definedName name="p_SA">#REF!</definedName>
    <definedName name="p_SU" localSheetId="9">'[43]Model Assumptions'!$B$184:$L$213</definedName>
    <definedName name="p_SU">#REF!</definedName>
    <definedName name="p_SUMM" localSheetId="9">[43]Summary!$B$10:$O$60</definedName>
    <definedName name="p_SUMM">#REF!</definedName>
    <definedName name="p_summary" localSheetId="9">'[43]Quick Merge Summary'!$D$8:$Q$37</definedName>
    <definedName name="p_summary">#REF!</definedName>
    <definedName name="p_TA" localSheetId="9">'[43]Deal Summary'!$D$94:$P$138</definedName>
    <definedName name="p_TA">#REF!</definedName>
    <definedName name="p_tarBS" localSheetId="9">[43]Target!$D$61:$P$105</definedName>
    <definedName name="p_tarBS">#REF!</definedName>
    <definedName name="p_tarCF" localSheetId="9">[43]Target!$D$106:$P$150</definedName>
    <definedName name="p_tarCF">#REF!</definedName>
    <definedName name="p_tarDA" localSheetId="9">[43]Target!$D$153:$P$196</definedName>
    <definedName name="p_tarDA">#REF!</definedName>
    <definedName name="p_tardps" localSheetId="9">[43]Target!$D$243:$P$294</definedName>
    <definedName name="p_tardps">#REF!</definedName>
    <definedName name="p_tarIS" localSheetId="9">[43]Target!$D$10:$P$60</definedName>
    <definedName name="p_tarIS">#REF!</definedName>
    <definedName name="p_tarSBS" localSheetId="9">[43]Target!$D$347:$P$391</definedName>
    <definedName name="p_tarSBS">#REF!</definedName>
    <definedName name="p_tarSCF" localSheetId="9">[43]Target!$D$393:$P$437</definedName>
    <definedName name="p_tarSCF">#REF!</definedName>
    <definedName name="p_tarsis" localSheetId="9">[43]Target!$D$296:$P$344</definedName>
    <definedName name="p_tarsis">#REF!</definedName>
    <definedName name="p_tartax" localSheetId="9">[43]Target!$D$219:$P$241</definedName>
    <definedName name="p_tartax">#REF!</definedName>
    <definedName name="p_tarwc" localSheetId="9">[43]Target!$D$198:$P$218</definedName>
    <definedName name="p_tarwc">#REF!</definedName>
    <definedName name="p_trans_sum" localSheetId="9">[43]Trans_Sum!$D$8:$O$42</definedName>
    <definedName name="p_trans_sum">#REF!</definedName>
    <definedName name="p_trans_sum1" localSheetId="9">[43]Trans_Sum!$D$45:$O$93</definedName>
    <definedName name="p_trans_sum1">#REF!</definedName>
    <definedName name="p_Val_Acq_DCFMA" localSheetId="9">[43]Val_Acq!$D$207:$O$250</definedName>
    <definedName name="p_Val_Acq_DCFMA">#REF!</definedName>
    <definedName name="p_Val_Acq_DCFPA" localSheetId="9">[43]Val_Acq!$D$253:$O$299</definedName>
    <definedName name="p_Val_Acq_DCFPA">#REF!</definedName>
    <definedName name="p_Val_Acq_Graph" localSheetId="9">[43]Val_Acq!$D$8:$O$48</definedName>
    <definedName name="p_Val_Acq_Graph">#REF!</definedName>
    <definedName name="p_Val_Acq_SumNum" localSheetId="9">[43]Val_Acq!$D$67:$O$96</definedName>
    <definedName name="p_Val_Acq_SumNum">#REF!</definedName>
    <definedName name="p_Val_Acq_SumNum1" localSheetId="9">[43]Val_Acq!$D$97:$O$130</definedName>
    <definedName name="p_Val_Acq_SumNum1">#REF!</definedName>
    <definedName name="p_Val_Acq_SumNum2" localSheetId="9">[43]Val_Acq!$D$131:$O$158</definedName>
    <definedName name="p_Val_Acq_SumNum2">#REF!</definedName>
    <definedName name="p_val_Acq_Wacc" localSheetId="9">[43]Val_Acq!$D$165:$O$205</definedName>
    <definedName name="p_val_Acq_Wacc">#REF!</definedName>
    <definedName name="p_Val_XRatio_Graph" localSheetId="9">[43]Val_XRatio!$D$8:$O$48</definedName>
    <definedName name="p_Val_XRatio_Graph">#REF!</definedName>
    <definedName name="p_Val_XRatio_SumNum" localSheetId="9">[43]Val_XRatio!$D$67:$O$80</definedName>
    <definedName name="p_Val_XRatio_SumNum">#REF!</definedName>
    <definedName name="p_ValDCFMA">#REF!</definedName>
    <definedName name="p_ValDCFPA">#REF!</definedName>
    <definedName name="p_ValDCFSum">#REF!</definedName>
    <definedName name="p_ValGraph">#REF!</definedName>
    <definedName name="p_ValMatrix" localSheetId="9">[43]ValMatrix_Eq!$D$8:$O$58</definedName>
    <definedName name="p_ValMatrix">#REF!</definedName>
    <definedName name="p_ValMult">#REF!</definedName>
    <definedName name="p_ValSumNum">#REF!</definedName>
    <definedName name="p_ValSumNum1">#REF!</definedName>
    <definedName name="p_ValSumNum2">#REF!</definedName>
    <definedName name="p_valWacc">#REF!</definedName>
    <definedName name="page">#REF!</definedName>
    <definedName name="Page_2" localSheetId="9">'[182]Expense data'!#REF!</definedName>
    <definedName name="Page_2" localSheetId="10">'[182]Expense data'!#REF!</definedName>
    <definedName name="Page_2" localSheetId="11">'[182]Expense data'!#REF!</definedName>
    <definedName name="Page_2" localSheetId="8">'[182]Expense data'!#REF!</definedName>
    <definedName name="Page_2">#REF!</definedName>
    <definedName name="Page_3" localSheetId="9">'[182]Expense data'!#REF!</definedName>
    <definedName name="Page_3" localSheetId="10">'[182]Expense data'!#REF!</definedName>
    <definedName name="Page_3" localSheetId="11">'[182]Expense data'!#REF!</definedName>
    <definedName name="Page_3" localSheetId="8">'[182]Expense data'!#REF!</definedName>
    <definedName name="Page_3">#REF!</definedName>
    <definedName name="Page_4" localSheetId="9">'[182]Expense data'!#REF!</definedName>
    <definedName name="Page_4" localSheetId="10">'[182]Expense data'!#REF!</definedName>
    <definedName name="Page_4" localSheetId="11">'[182]Expense data'!#REF!</definedName>
    <definedName name="Page_4" localSheetId="8">'[182]Expense data'!#REF!</definedName>
    <definedName name="Page_4">#REF!</definedName>
    <definedName name="PAGE1" localSheetId="9">[183]Main:Data!$A$1:$AE$4</definedName>
    <definedName name="PAGE1" localSheetId="10">[183]Main:Data!$A$1:$AE$4</definedName>
    <definedName name="PAGE1" localSheetId="11">[183]Main:Data!$A$1:$AE$4</definedName>
    <definedName name="PAGE1" localSheetId="8">[183]Main:Data!$A$1:$AE$4</definedName>
    <definedName name="PAGE1">#REF!</definedName>
    <definedName name="Page12">#REF!</definedName>
    <definedName name="Page2">#REF!</definedName>
    <definedName name="PageSwitch" localSheetId="9">'[43]Model Assumptions'!$C$11</definedName>
    <definedName name="PageSwitch">#REF!</definedName>
    <definedName name="PAHMktBld">#REF!</definedName>
    <definedName name="PAHProducts">#REF!</definedName>
    <definedName name="Parent_Company_Dividend">#REF!</definedName>
    <definedName name="Parkinson">#REF!</definedName>
    <definedName name="Partial_year" localSheetId="9">[42]Data_Download!$K$12</definedName>
    <definedName name="Partial_year" localSheetId="10">[42]Data_Download!$K$12</definedName>
    <definedName name="Partial_year" localSheetId="11">[42]Data_Download!$K$12</definedName>
    <definedName name="Partial_year" localSheetId="8">[42]Data_Download!$K$12</definedName>
    <definedName name="Partial_year">#REF!</definedName>
    <definedName name="PASSIVOS_OPERACIONAIS_BASE">#REF!</definedName>
    <definedName name="PasteCell" localSheetId="9">[65]Sheet1!$Z$275</definedName>
    <definedName name="PasteCell">#REF!</definedName>
    <definedName name="PasteGraph">#N/A</definedName>
    <definedName name="Patent">[2]Valuation!#REF!</definedName>
    <definedName name="Patients">[126]Sepsis!$D$4</definedName>
    <definedName name="pay_perc_act" localSheetId="9">'[46]Inputs - Misc Fields'!$B$15</definedName>
    <definedName name="pay_perc_act" localSheetId="10">'[46]Inputs - Misc Fields'!$B$15</definedName>
    <definedName name="pay_perc_act" localSheetId="11">'[46]Inputs - Misc Fields'!$B$15</definedName>
    <definedName name="pay_perc_act" localSheetId="8">'[46]Inputs - Misc Fields'!$B$15</definedName>
    <definedName name="pay_perc_act">#REF!</definedName>
    <definedName name="pay_perc_bud" localSheetId="9">'[46]Inputs - Misc Fields'!$B$14</definedName>
    <definedName name="pay_perc_bud" localSheetId="10">'[46]Inputs - Misc Fields'!$B$14</definedName>
    <definedName name="pay_perc_bud" localSheetId="11">'[46]Inputs - Misc Fields'!$B$14</definedName>
    <definedName name="pay_perc_bud" localSheetId="8">'[46]Inputs - Misc Fields'!$B$14</definedName>
    <definedName name="pay_perc_bud">#REF!</definedName>
    <definedName name="payor_box1">#REF!</definedName>
    <definedName name="payor_box2">#REF!</definedName>
    <definedName name="payor_box3">#REF!</definedName>
    <definedName name="PAYOR_STICK0">#REF!</definedName>
    <definedName name="PAYOR_TICK0">#REF!</definedName>
    <definedName name="PayorTop">#REF!</definedName>
    <definedName name="Payout_ratio_on_underlying">[55]Figures!#REF!</definedName>
    <definedName name="PayPfd">[41]HS!#REF!</definedName>
    <definedName name="payroll" localSheetId="9">'[164]raw data'!$A$1:$K$65536</definedName>
    <definedName name="payroll" localSheetId="10">'[164]raw data'!$A$1:$K$65536</definedName>
    <definedName name="payroll" localSheetId="11">'[164]raw data'!$A$1:$K$65536</definedName>
    <definedName name="payroll" localSheetId="8">'[164]raw data'!$A$1:$K$65536</definedName>
    <definedName name="payroll">#REF!</definedName>
    <definedName name="pde_shares">#REF!</definedName>
    <definedName name="PDLIcomp">#REF!</definedName>
    <definedName name="PE_Current">#REF!</definedName>
    <definedName name="PE_Values">#REF!</definedName>
    <definedName name="PEBT">OFFSET(#REF!,1,0,COUNT(#REF!),1)</definedName>
    <definedName name="PEData" localSheetId="9">#REF!</definedName>
    <definedName name="PEData" localSheetId="16">#REF!</definedName>
    <definedName name="PEData" localSheetId="7">#REF!</definedName>
    <definedName name="PEData" localSheetId="6">#REF!</definedName>
    <definedName name="PEData">#REF!</definedName>
    <definedName name="PeerNames" localSheetId="9">[65]Sheet1!$AD$4</definedName>
    <definedName name="PeerNames">#REF!</definedName>
    <definedName name="PeerTickers" localSheetId="9">[65]Sheet1!$AD$5</definedName>
    <definedName name="PeerTickers">#REF!</definedName>
    <definedName name="PEGBT">OFFSET(#REF!,1,0,COUNT(#REF!),1)</definedName>
    <definedName name="PEGPH">OFFSET(#REF!,1,0,COUNT(#REF!),1)</definedName>
    <definedName name="PEMultiples">#REF!</definedName>
    <definedName name="Penetration" localSheetId="9">[33]Sheet1!$A$31:$M$104</definedName>
    <definedName name="Penetration">#REF!</definedName>
    <definedName name="PenetrationIncrease" localSheetId="9">#REF!</definedName>
    <definedName name="PenetrationIncrease" localSheetId="16">#REF!</definedName>
    <definedName name="PenetrationIncrease" localSheetId="7">#REF!</definedName>
    <definedName name="PenetrationIncrease" localSheetId="6">#REF!</definedName>
    <definedName name="PenetrationIncrease">#REF!</definedName>
    <definedName name="Pension_Provisions">#REF!</definedName>
    <definedName name="PEPH">OFFSET(#REF!,1,0,COUNT(#REF!),1)</definedName>
    <definedName name="perc_cath_grd_a_act" localSheetId="9">'[46]Calcs - Act &amp; F''cast'!$C$498:$T$498</definedName>
    <definedName name="perc_cath_grd_a_act" localSheetId="10">'[46]Calcs - Act &amp; F''cast'!$C$498:$T$498</definedName>
    <definedName name="perc_cath_grd_a_act" localSheetId="11">'[46]Calcs - Act &amp; F''cast'!$C$498:$T$498</definedName>
    <definedName name="perc_cath_grd_a_act" localSheetId="8">'[46]Calcs - Act &amp; F''cast'!$C$498:$T$498</definedName>
    <definedName name="perc_cath_grd_a_act">#REF!</definedName>
    <definedName name="perc_cath_grd_a_act_ytd" localSheetId="9">'[46]Calcs - Act &amp; F''cast'!$C$623:$T$623</definedName>
    <definedName name="perc_cath_grd_a_act_ytd" localSheetId="10">'[46]Calcs - Act &amp; F''cast'!$C$623:$T$623</definedName>
    <definedName name="perc_cath_grd_a_act_ytd" localSheetId="11">'[46]Calcs - Act &amp; F''cast'!$C$623:$T$623</definedName>
    <definedName name="perc_cath_grd_a_act_ytd" localSheetId="8">'[46]Calcs - Act &amp; F''cast'!$C$623:$T$623</definedName>
    <definedName name="perc_cath_grd_a_act_ytd">#REF!</definedName>
    <definedName name="perc_cath_grd_a_bud" localSheetId="9">'[46]Calcs - Budget'!$C$498:$T$498</definedName>
    <definedName name="perc_cath_grd_a_bud" localSheetId="10">'[46]Calcs - Budget'!$C$498:$T$498</definedName>
    <definedName name="perc_cath_grd_a_bud" localSheetId="11">'[46]Calcs - Budget'!$C$498:$T$498</definedName>
    <definedName name="perc_cath_grd_a_bud" localSheetId="8">'[46]Calcs - Budget'!$C$498:$T$498</definedName>
    <definedName name="perc_cath_grd_a_bud">#REF!</definedName>
    <definedName name="perc_cath_grd_a_bud_ytd" localSheetId="9">'[46]Calcs - Budget'!$C$623:$T$623</definedName>
    <definedName name="perc_cath_grd_a_bud_ytd" localSheetId="10">'[46]Calcs - Budget'!$C$623:$T$623</definedName>
    <definedName name="perc_cath_grd_a_bud_ytd" localSheetId="11">'[46]Calcs - Budget'!$C$623:$T$623</definedName>
    <definedName name="perc_cath_grd_a_bud_ytd" localSheetId="8">'[46]Calcs - Budget'!$C$623:$T$623</definedName>
    <definedName name="perc_cath_grd_a_bud_ytd">#REF!</definedName>
    <definedName name="perc_cath_grd_a_hf" localSheetId="9">'[46]Inputs - Hist &amp; Future'!$C$446:$T$446</definedName>
    <definedName name="perc_cath_grd_a_hf" localSheetId="10">'[46]Inputs - Hist &amp; Future'!$C$446:$T$446</definedName>
    <definedName name="perc_cath_grd_a_hf" localSheetId="11">'[46]Inputs - Hist &amp; Future'!$C$446:$T$446</definedName>
    <definedName name="perc_cath_grd_a_hf" localSheetId="8">'[46]Inputs - Hist &amp; Future'!$C$446:$T$446</definedName>
    <definedName name="perc_cath_grd_a_hf">#REF!</definedName>
    <definedName name="PERCENT_CHANGE" localSheetId="9">[42]Data_Download!$A$40:$C$63</definedName>
    <definedName name="PERCENT_CHANGE" localSheetId="10">[42]Data_Download!$A$40:$C$63</definedName>
    <definedName name="PERCENT_CHANGE" localSheetId="11">[42]Data_Download!$A$40:$C$63</definedName>
    <definedName name="PERCENT_CHANGE" localSheetId="8">[42]Data_Download!$A$40:$C$63</definedName>
    <definedName name="PERCENT_CHANGE">#REF!</definedName>
    <definedName name="period" localSheetId="9">[184]Control!$E$4</definedName>
    <definedName name="period" localSheetId="10">[184]Control!$E$4</definedName>
    <definedName name="period" localSheetId="11">[184]Control!$E$4</definedName>
    <definedName name="period" localSheetId="8">[184]Control!$E$4</definedName>
    <definedName name="period">#REF!</definedName>
    <definedName name="Period." localSheetId="9">[185]Control!$E$8</definedName>
    <definedName name="Period." localSheetId="10">[185]Control!$E$8</definedName>
    <definedName name="Period." localSheetId="11">[185]Control!$E$8</definedName>
    <definedName name="Period." localSheetId="8">[185]Control!$E$8</definedName>
    <definedName name="Period.">#REF!</definedName>
    <definedName name="periodicity" localSheetId="9">'[167]DCF inputs'!#REF!</definedName>
    <definedName name="periodicity">#REF!</definedName>
    <definedName name="perp_lev">#REF!</definedName>
    <definedName name="perp_lev_sen">#REF!</definedName>
    <definedName name="perp_lev1">#REF!</definedName>
    <definedName name="perp_lev2">#REF!</definedName>
    <definedName name="perp_lev3">#REF!</definedName>
    <definedName name="perp_lev4">#REF!</definedName>
    <definedName name="perp_lev5">#REF!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ERPETUAL_DEBENTURES____Liabil" localSheetId="9">[44]PROJECTION!#REF!</definedName>
    <definedName name="PERPETUAL_DEBENTURES____Liabil" localSheetId="10">[44]PROJECTION!#REF!</definedName>
    <definedName name="PERPETUAL_DEBENTURES____Liabil" localSheetId="11">[44]PROJECTION!#REF!</definedName>
    <definedName name="PERPETUAL_DEBENTURES____Liabil" localSheetId="8">[44]PROJECTION!#REF!</definedName>
    <definedName name="PERPETUAL_DEBENTURES____Liabil">#REF!</definedName>
    <definedName name="Perpetuity" localSheetId="9">[44]PROJECTION!#REF!</definedName>
    <definedName name="Perpetuity" localSheetId="10">[44]PROJECTION!#REF!</definedName>
    <definedName name="Perpetuity" localSheetId="11">[44]PROJECTION!#REF!</definedName>
    <definedName name="Perpetuity" localSheetId="8">[44]PROJECTION!#REF!</definedName>
    <definedName name="Perpetuity">#REF!</definedName>
    <definedName name="PERSONNEL_ANALYSIS">#REF!</definedName>
    <definedName name="Personnel_Costs">#REF!</definedName>
    <definedName name="PEtoGrowth_N2TM_Mean" localSheetId="9">'[186]PE to Growth Rates'!#REF!</definedName>
    <definedName name="PEtoGrowth_N2TM_Mean">#REF!</definedName>
    <definedName name="pf_er_goal" localSheetId="9">'[43]Deal Summary'!$V$24</definedName>
    <definedName name="pf_er_goal">#REF!</definedName>
    <definedName name="pf_own_goal" localSheetId="9">'[43]Deal Summary'!$V$12</definedName>
    <definedName name="pf_own_goal">#REF!</definedName>
    <definedName name="pf_shares_goal" localSheetId="9">'[43]Deal Summary'!$V$18</definedName>
    <definedName name="pf_shares_goal">#REF!</definedName>
    <definedName name="pf_target_er" localSheetId="9">'[43]Deal Summary'!$V$25</definedName>
    <definedName name="pf_target_er">#REF!</definedName>
    <definedName name="pf_target_ownership" localSheetId="9">'[43]Deal Summary'!$V$13</definedName>
    <definedName name="pf_target_ownership">#REF!</definedName>
    <definedName name="pf_target_shares" localSheetId="9">'[43]Deal Summary'!$V$19</definedName>
    <definedName name="pf_target_shares">#REF!</definedName>
    <definedName name="pfb" localSheetId="9">#REF!</definedName>
    <definedName name="pfb" localSheetId="16">#REF!</definedName>
    <definedName name="pfb" localSheetId="7">#REF!</definedName>
    <definedName name="pfb" localSheetId="6">#REF!</definedName>
    <definedName name="pfb">#REF!</definedName>
    <definedName name="PFNDEBT01">#REF!</definedName>
    <definedName name="PFNDEBT02">#REF!</definedName>
    <definedName name="PFNDEBT03">#REF!</definedName>
    <definedName name="PFSTOCK00">#REF!</definedName>
    <definedName name="PFSTOCK01">#REF!</definedName>
    <definedName name="PFSTOCK02">#REF!</definedName>
    <definedName name="PFSTOCK03">#REF!</definedName>
    <definedName name="PFSTOCK99">#REF!</definedName>
    <definedName name="PGNXsummary" localSheetId="9">[187]Target!#REF!</definedName>
    <definedName name="PGNXsummary">#REF!</definedName>
    <definedName name="PHA_NI_00">#REF!</definedName>
    <definedName name="PHA_NI_01">#REF!</definedName>
    <definedName name="PHA_NI_02">#REF!</definedName>
    <definedName name="PHA_NI_03">#REF!</definedName>
    <definedName name="PHA_NI_04">#REF!</definedName>
    <definedName name="PHA_NI_98">#REF!</definedName>
    <definedName name="PHA_NI_99">#REF!</definedName>
    <definedName name="PHA_PHR_NI_00">#REF!</definedName>
    <definedName name="PHA_PHR_NI_01">#REF!</definedName>
    <definedName name="PHA_PHR_NI_02">#REF!</definedName>
    <definedName name="PHA_PHR_NI_03">#REF!</definedName>
    <definedName name="PHA_PHR_NI_04">#REF!</definedName>
    <definedName name="PHA_PHR_NI_99">#REF!</definedName>
    <definedName name="PHA_SHRS_00">#REF!</definedName>
    <definedName name="PHA_SHRS_01">#REF!</definedName>
    <definedName name="PHA_SHRS_02">#REF!</definedName>
    <definedName name="PHA_SHRS_03">#REF!</definedName>
    <definedName name="PHA_SHRS_04">#REF!</definedName>
    <definedName name="PHA_SHRS_98">#REF!</definedName>
    <definedName name="PHA_SHRS_99">#REF!</definedName>
    <definedName name="phase_iv_fy" localSheetId="9">'[46]Inputs - Misc Fields'!$D$98</definedName>
    <definedName name="phase_iv_fy" localSheetId="10">'[46]Inputs - Misc Fields'!$D$98</definedName>
    <definedName name="phase_iv_fy" localSheetId="11">'[46]Inputs - Misc Fields'!$D$98</definedName>
    <definedName name="phase_iv_fy" localSheetId="8">'[46]Inputs - Misc Fields'!$D$98</definedName>
    <definedName name="phase_iv_fy">#REF!</definedName>
    <definedName name="Phenotyping">#REF!</definedName>
    <definedName name="Philadelphia" localSheetId="9">#REF!</definedName>
    <definedName name="Philadelphia" localSheetId="16">#REF!</definedName>
    <definedName name="Philadelphia" localSheetId="7">#REF!</definedName>
    <definedName name="Philadelphia" localSheetId="6">#REF!</definedName>
    <definedName name="Philadelphia">#REF!</definedName>
    <definedName name="PINEDEP">#N/A</definedName>
    <definedName name="pipe"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ip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ip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ipeline">#REF!</definedName>
    <definedName name="Pipeline_Cell">#REF!</definedName>
    <definedName name="PIS_and_Social_Contribution_over_revenues" localSheetId="9">[44]PROJECTION!#REF!</definedName>
    <definedName name="PIS_and_Social_Contribution_over_revenues" localSheetId="10">[44]PROJECTION!#REF!</definedName>
    <definedName name="PIS_and_Social_Contribution_over_revenues" localSheetId="11">[44]PROJECTION!#REF!</definedName>
    <definedName name="PIS_and_Social_Contribution_over_revenues" localSheetId="8">[44]PROJECTION!#REF!</definedName>
    <definedName name="PIS_and_Social_Contribution_over_revenues">#REF!</definedName>
    <definedName name="pl" localSheetId="9">'[46]P&amp;L'!$B$2</definedName>
    <definedName name="pl" localSheetId="10">'[46]P&amp;L'!$B$2</definedName>
    <definedName name="pl" localSheetId="11">'[46]P&amp;L'!$B$2</definedName>
    <definedName name="pl" localSheetId="8">'[46]P&amp;L'!$B$2</definedName>
    <definedName name="pl">#REF!</definedName>
    <definedName name="PL_ASSOC">#REF!</definedName>
    <definedName name="pl_prt" localSheetId="9">'[46]P&amp;L'!$B$2:$P$48</definedName>
    <definedName name="pl_prt" localSheetId="10">'[46]P&amp;L'!$B$2:$P$48</definedName>
    <definedName name="pl_prt" localSheetId="11">'[46]P&amp;L'!$B$2:$P$48</definedName>
    <definedName name="pl_prt" localSheetId="8">'[46]P&amp;L'!$B$2:$P$48</definedName>
    <definedName name="pl_prt">#REF!</definedName>
    <definedName name="plenaxis">#REF!</definedName>
    <definedName name="PLOTDATA" localSheetId="9">[188]Weekly!$FM$68:$FW$121</definedName>
    <definedName name="PLOTDATA" localSheetId="10">[188]Weekly!$FM$68:$FW$121</definedName>
    <definedName name="PLOTDATA" localSheetId="11">[188]Weekly!$FM$68:$FW$121</definedName>
    <definedName name="PLOTDATA" localSheetId="8">[188]Weekly!$FM$68:$FW$121</definedName>
    <definedName name="PLOTDATA">#REF!</definedName>
    <definedName name="PM" localSheetId="9">'[51]Control Sheet'!$C$18</definedName>
    <definedName name="PM" localSheetId="10">'[51]Control Sheet'!$C$18</definedName>
    <definedName name="PM" localSheetId="11">'[51]Control Sheet'!$C$18</definedName>
    <definedName name="PM" localSheetId="8">'[51]Control Sheet'!$C$18</definedName>
    <definedName name="PM">#REF!</definedName>
    <definedName name="pmc_by_qtr" localSheetId="9">'[46]Summary KPIs - Qtr'!$C$12:$P$12</definedName>
    <definedName name="pmc_by_qtr" localSheetId="10">'[46]Summary KPIs - Qtr'!$C$12:$P$12</definedName>
    <definedName name="pmc_by_qtr" localSheetId="11">'[46]Summary KPIs - Qtr'!$C$12:$P$12</definedName>
    <definedName name="pmc_by_qtr" localSheetId="8">'[46]Summary KPIs - Qtr'!$C$12:$P$12</definedName>
    <definedName name="pmc_by_qtr">#REF!</definedName>
    <definedName name="PMLsales">#REF!</definedName>
    <definedName name="PMYTD" localSheetId="9">'[51]Control Sheet'!$C$24</definedName>
    <definedName name="PMYTD" localSheetId="10">'[51]Control Sheet'!$C$24</definedName>
    <definedName name="PMYTD" localSheetId="11">'[51]Control Sheet'!$C$24</definedName>
    <definedName name="PMYTD" localSheetId="8">'[51]Control Sheet'!$C$24</definedName>
    <definedName name="PMYTD">#REF!</definedName>
    <definedName name="Post_tax_stock_gains_losses">[55]Figures!#REF!</definedName>
    <definedName name="PPnE_turns_fore" localSheetId="9">[42]Data_Download!$H$130:$K$130</definedName>
    <definedName name="PPnE_turns_fore" localSheetId="10">[42]Data_Download!$H$130:$K$130</definedName>
    <definedName name="PPnE_turns_fore" localSheetId="11">[42]Data_Download!$H$130:$K$130</definedName>
    <definedName name="PPnE_turns_fore" localSheetId="8">[42]Data_Download!$H$130:$K$130</definedName>
    <definedName name="PPnE_turns_fore">#REF!</definedName>
    <definedName name="pr_price" localSheetId="9">#REF!</definedName>
    <definedName name="pr_price" localSheetId="16">#REF!</definedName>
    <definedName name="pr_price" localSheetId="7">#REF!</definedName>
    <definedName name="pr_price" localSheetId="6">#REF!</definedName>
    <definedName name="pr_price">#REF!</definedName>
    <definedName name="Praxilene00">[29]Products!#REF!</definedName>
    <definedName name="Praxilene01">[29]Products!#REF!</definedName>
    <definedName name="Praxilene02">[29]Products!#REF!</definedName>
    <definedName name="Praxilene03">[29]Products!#REF!</definedName>
    <definedName name="Praxilene04">[29]Products!#REF!</definedName>
    <definedName name="Praxilene05">[29]Products!#REF!</definedName>
    <definedName name="Praxilene97">[29]Products!#REF!</definedName>
    <definedName name="Praxilene98">[29]Products!#REF!</definedName>
    <definedName name="Praxilene99">[29]Products!#REF!</definedName>
    <definedName name="PrDivEPS_N2TM_Mean" localSheetId="9">'[186]Earnings Per Share Multiples'!#REF!</definedName>
    <definedName name="PrDivEPS_N2TM_Mean">#REF!</definedName>
    <definedName name="PrDivEPS_N2TM_Median" localSheetId="9">'[186]Earnings Per Share Multiples'!#REF!</definedName>
    <definedName name="PrDivEPS_N2TM_Median">#REF!</definedName>
    <definedName name="PrDivEPS_NTM_Mean" localSheetId="9">'[186]Earnings Per Share Multiples'!#REF!</definedName>
    <definedName name="PrDivEPS_NTM_Mean">#REF!</definedName>
    <definedName name="PrDivEPS_NTM_Median" localSheetId="9">'[186]Earnings Per Share Multiples'!#REF!</definedName>
    <definedName name="PrDivEPS_NTM_Median">#REF!</definedName>
    <definedName name="PRE_EPS">#REF!</definedName>
    <definedName name="PRE_NP">#REF!</definedName>
    <definedName name="Pre_Tax__Profit">#REF!</definedName>
    <definedName name="Pre_Tax_Income">#REF!</definedName>
    <definedName name="Pre_Tax_Profit">#REF!</definedName>
    <definedName name="PREF_DIV">#REF!</definedName>
    <definedName name="Preferred_book_value" localSheetId="9">[42]Data_Download!$D$15</definedName>
    <definedName name="Preferred_book_value" localSheetId="10">[42]Data_Download!$D$15</definedName>
    <definedName name="Preferred_book_value" localSheetId="11">[42]Data_Download!$D$15</definedName>
    <definedName name="Preferred_book_value" localSheetId="8">[42]Data_Download!$D$15</definedName>
    <definedName name="Preferred_book_value">#REF!</definedName>
    <definedName name="Preferred_Dividends" localSheetId="9">[42]Data_Download!$C$61:$AZ$61</definedName>
    <definedName name="Preferred_Dividends" localSheetId="10">[42]Data_Download!$C$61:$AZ$61</definedName>
    <definedName name="Preferred_Dividends" localSheetId="11">[42]Data_Download!$C$61:$AZ$61</definedName>
    <definedName name="Preferred_Dividends" localSheetId="8">[42]Data_Download!$C$61:$AZ$61</definedName>
    <definedName name="Preferred_Dividends">#REF!</definedName>
    <definedName name="Preferred_Dividends_fore">#REF!</definedName>
    <definedName name="Preferred_stock" localSheetId="9">[42]Data_Download!$C$81:$AE$81</definedName>
    <definedName name="Preferred_stock" localSheetId="10">[42]Data_Download!$C$81:$AE$81</definedName>
    <definedName name="Preferred_stock" localSheetId="11">[42]Data_Download!$C$81:$AE$81</definedName>
    <definedName name="Preferred_stock" localSheetId="8">[42]Data_Download!$C$81:$AE$81</definedName>
    <definedName name="Preferred_stock">#REF!</definedName>
    <definedName name="Preferred_stock_growth_fore" localSheetId="9">[42]Data_Download!$H$171:$K$171</definedName>
    <definedName name="Preferred_stock_growth_fore" localSheetId="10">[42]Data_Download!$H$171:$K$171</definedName>
    <definedName name="Preferred_stock_growth_fore" localSheetId="11">[42]Data_Download!$H$171:$K$171</definedName>
    <definedName name="Preferred_stock_growth_fore" localSheetId="8">[42]Data_Download!$H$171:$K$171</definedName>
    <definedName name="Preferred_stock_growth_fore">#REF!</definedName>
    <definedName name="prefrate">#REF!</definedName>
    <definedName name="premium_increase">[37]Model!$H$14</definedName>
    <definedName name="premium_increment" localSheetId="9">[43]Sensitivities!$V$60</definedName>
    <definedName name="premium_increment">#REF!</definedName>
    <definedName name="Present_Value_Oper_lease" localSheetId="9">[42]Data_Download!$C$62:$AW$62</definedName>
    <definedName name="Present_Value_Oper_lease" localSheetId="10">[42]Data_Download!$C$62:$AW$62</definedName>
    <definedName name="Present_Value_Oper_lease" localSheetId="11">[42]Data_Download!$C$62:$AW$62</definedName>
    <definedName name="Present_Value_Oper_lease" localSheetId="8">[42]Data_Download!$C$62:$AW$62</definedName>
    <definedName name="Present_Value_Oper_lease">#REF!</definedName>
    <definedName name="PRETAX">#REF!</definedName>
    <definedName name="Pretax_income" localSheetId="9">[42]Data_Download!$C$90:$AE$90</definedName>
    <definedName name="Pretax_income" localSheetId="10">[42]Data_Download!$C$90:$AE$90</definedName>
    <definedName name="Pretax_income" localSheetId="11">[42]Data_Download!$C$90:$AE$90</definedName>
    <definedName name="Pretax_income" localSheetId="8">[42]Data_Download!$C$90:$AE$90</definedName>
    <definedName name="Pretax_income">#REF!</definedName>
    <definedName name="PreTax_Income_Adj">#REF!</definedName>
    <definedName name="Pretax_income_fore" localSheetId="9">[42]Data_Download!$E$36:$Z$36</definedName>
    <definedName name="Pretax_income_fore" localSheetId="10">[42]Data_Download!$E$36:$Z$36</definedName>
    <definedName name="Pretax_income_fore" localSheetId="11">[42]Data_Download!$E$36:$Z$36</definedName>
    <definedName name="Pretax_income_fore" localSheetId="8">[42]Data_Download!$E$36:$Z$36</definedName>
    <definedName name="Pretax_income_fore">#REF!</definedName>
    <definedName name="PREV_NETCASH">#REF!</definedName>
    <definedName name="Price" localSheetId="9">#REF!</definedName>
    <definedName name="Price" localSheetId="16">#REF!</definedName>
    <definedName name="Price" localSheetId="7">#REF!</definedName>
    <definedName name="Price" localSheetId="6">#REF!</definedName>
    <definedName name="Price">#REF!</definedName>
    <definedName name="price_increase">#REF!</definedName>
    <definedName name="Price_Mag" localSheetId="9">[189]Magazine!$I$35</definedName>
    <definedName name="Price_Mag" localSheetId="10">[189]Magazine!$I$35</definedName>
    <definedName name="Price_Mag" localSheetId="11">[189]Magazine!$I$35</definedName>
    <definedName name="Price_Mag" localSheetId="8">[189]Magazine!$I$35</definedName>
    <definedName name="Price_Mag">#REF!</definedName>
    <definedName name="price_month">#REF!</definedName>
    <definedName name="Price_Page" localSheetId="9">[189]Magazine!$I$33</definedName>
    <definedName name="Price_Page" localSheetId="10">[189]Magazine!$I$33</definedName>
    <definedName name="Price_Page" localSheetId="11">[189]Magazine!$I$33</definedName>
    <definedName name="Price_Page" localSheetId="8">[189]Magazine!$I$33</definedName>
    <definedName name="Price_Page">#REF!</definedName>
    <definedName name="price_per_month">#REF!</definedName>
    <definedName name="Price_PR" localSheetId="9">#REF!</definedName>
    <definedName name="Price_PR" localSheetId="16">#REF!</definedName>
    <definedName name="Price_PR" localSheetId="7">#REF!</definedName>
    <definedName name="Price_PR" localSheetId="6">#REF!</definedName>
    <definedName name="Price_PR">#REF!</definedName>
    <definedName name="Price_Summary" localSheetId="9">'[148]Profit &amp; Loss'!#REF!</definedName>
    <definedName name="Price_Summary" localSheetId="10">'[148]Profit &amp; Loss'!#REF!</definedName>
    <definedName name="Price_Summary" localSheetId="11">'[148]Profit &amp; Loss'!#REF!</definedName>
    <definedName name="Price_Summary" localSheetId="8">'[148]Profit &amp; Loss'!#REF!</definedName>
    <definedName name="Price_Summary">#REF!</definedName>
    <definedName name="Price_Targets">#REF!</definedName>
    <definedName name="Price2" localSheetId="9">'[97]Annual Financials'!#REF!</definedName>
    <definedName name="Price2">#REF!</definedName>
    <definedName name="PriceDate">#REF!</definedName>
    <definedName name="PriceMaxCell" localSheetId="9">[65]Sheet1!$Y$7</definedName>
    <definedName name="PriceMaxCell">#REF!</definedName>
    <definedName name="print" localSheetId="9">[3]Sheet1!$BY$3:$CH$61,[3]Sheet1!$BY$64:$CH$120,[3]Sheet1!$BO$3:$BX$61,[3]Sheet1!$BO$64:$BX$120,[3]Sheet1!$CI$3:$CR$61,[3]Sheet1!$CI$64:$CR$120,[3]Sheet1!$L$128:$W$188,[3]Sheet1!$L$205:$W$256,[3]Sheet1!$B$263:$K$315,[3]Sheet1!$B$323:$K$375,[3]Sheet1!$B$385:$K$438</definedName>
    <definedName name="print" localSheetId="10">[3]Sheet1!$BY$3:$CH$61,[3]Sheet1!$BY$64:$CH$120,[3]Sheet1!$BO$3:$BX$61,[3]Sheet1!$BO$64:$BX$120,[3]Sheet1!$CI$3:$CR$61,[3]Sheet1!$CI$64:$CR$120,[3]Sheet1!$L$128:$W$188,[3]Sheet1!$L$205:$W$256,[3]Sheet1!$B$263:$K$315,[3]Sheet1!$B$323:$K$375,[3]Sheet1!$B$385:$K$438</definedName>
    <definedName name="print" localSheetId="11">[3]Sheet1!$BY$3:$CH$61,[3]Sheet1!$BY$64:$CH$120,[3]Sheet1!$BO$3:$BX$61,[3]Sheet1!$BO$64:$BX$120,[3]Sheet1!$CI$3:$CR$61,[3]Sheet1!$CI$64:$CR$120,[3]Sheet1!$L$128:$W$188,[3]Sheet1!$L$205:$W$256,[3]Sheet1!$B$263:$K$315,[3]Sheet1!$B$323:$K$375,[3]Sheet1!$B$385:$K$438</definedName>
    <definedName name="print" localSheetId="8">[3]Sheet1!$BY$3:$CH$61,[3]Sheet1!$BY$64:$CH$120,[3]Sheet1!$BO$3:$BX$61,[3]Sheet1!$BO$64:$BX$120,[3]Sheet1!$CI$3:$CR$61,[3]Sheet1!$CI$64:$CR$120,[3]Sheet1!$L$128:$W$188,[3]Sheet1!$L$205:$W$256,[3]Sheet1!$B$263:$K$315,[3]Sheet1!$B$323:$K$375,[3]Sheet1!$B$385:$K$438</definedName>
    <definedName name="print">#REF!,#REF!,#REF!,#REF!,#REF!,#REF!,#REF!,#REF!,#REF!,#REF!,#REF!</definedName>
    <definedName name="_xlnm.Print_Area" localSheetId="9">'ADP DCF'!$A$1:$W$105</definedName>
    <definedName name="_xlnm.Print_Area" localSheetId="3">BS!$A$1:$Z$78</definedName>
    <definedName name="_xlnm.Print_Area" localSheetId="16">#REF!</definedName>
    <definedName name="_xlnm.Print_Area" localSheetId="1">Income!$A$1:$W$52</definedName>
    <definedName name="_xlnm.Print_Area" localSheetId="5">SOTP!$A$1:$AC$45</definedName>
    <definedName name="_xlnm.Print_Area">#REF!</definedName>
    <definedName name="Print_area_m2">#REF!</definedName>
    <definedName name="PRINT_AREA_MI" localSheetId="9">#REF!</definedName>
    <definedName name="PRINT_AREA_MI" localSheetId="16">#REF!</definedName>
    <definedName name="Print_Area_MI" localSheetId="7">#REF!</definedName>
    <definedName name="Print_Area_MI" localSheetId="6">#REF!</definedName>
    <definedName name="PRINT_AREA_MI">#REF!</definedName>
    <definedName name="_xlnm.Print_Titles">#N/A</definedName>
    <definedName name="PRINT_TITLES_MI" localSheetId="9">#REF!</definedName>
    <definedName name="PRINT_TITLES_MI" localSheetId="16">#REF!</definedName>
    <definedName name="PRINT_TITLES_MI" localSheetId="7">#REF!</definedName>
    <definedName name="PRINT_TITLES_MI" localSheetId="6">#REF!</definedName>
    <definedName name="PRINT_TITLES_MI">#REF!</definedName>
    <definedName name="print1" localSheetId="9">#REF!</definedName>
    <definedName name="print1" localSheetId="7">#REF!</definedName>
    <definedName name="print1" localSheetId="6">#REF!</definedName>
    <definedName name="print1">#REF!</definedName>
    <definedName name="print2" localSheetId="9">#REF!</definedName>
    <definedName name="print2" localSheetId="7">#REF!</definedName>
    <definedName name="print2" localSheetId="6">#REF!</definedName>
    <definedName name="print2">#REF!</definedName>
    <definedName name="Printgraph" localSheetId="9">[65]Sheet1!$A$14:$S$57</definedName>
    <definedName name="Printgraph">#REF!</definedName>
    <definedName name="PrintPreview">#N/A</definedName>
    <definedName name="PrintTitle1" localSheetId="9">[65]Sheet1!$V$15</definedName>
    <definedName name="PrintTitle1">#REF!</definedName>
    <definedName name="PriorFcst" localSheetId="9">'[98]Control Sheet'!$C$6</definedName>
    <definedName name="PriorFcst" localSheetId="10">'[98]Control Sheet'!$C$6</definedName>
    <definedName name="PriorFcst" localSheetId="11">'[98]Control Sheet'!$C$6</definedName>
    <definedName name="PriorFcst" localSheetId="8">'[98]Control Sheet'!$C$6</definedName>
    <definedName name="PriorFcst">#REF!</definedName>
    <definedName name="PriorYear" localSheetId="9">'[110]Control Sheet (2)'!#REF!</definedName>
    <definedName name="PriorYear" localSheetId="10">'[110]Control Sheet (2)'!#REF!</definedName>
    <definedName name="PriorYear" localSheetId="11">'[110]Control Sheet (2)'!#REF!</definedName>
    <definedName name="PriorYear" localSheetId="8">'[110]Control Sheet (2)'!#REF!</definedName>
    <definedName name="PriorYear">#REF!</definedName>
    <definedName name="priyear" localSheetId="9">[89]RunTime!$C$9</definedName>
    <definedName name="priyear" localSheetId="10">[89]RunTime!$C$9</definedName>
    <definedName name="priyear" localSheetId="11">[89]RunTime!$C$9</definedName>
    <definedName name="priyear" localSheetId="8">[89]RunTime!$C$9</definedName>
    <definedName name="priyear">#REF!</definedName>
    <definedName name="Prmf1">#REF!</definedName>
    <definedName name="prob_CLL">#REF!</definedName>
    <definedName name="prob_CLL_Ph3">#REF!</definedName>
    <definedName name="prob_DLBCL">#REF!</definedName>
    <definedName name="prob_DLBCL_Ph3">#REF!</definedName>
    <definedName name="prob_DLBCLL">#REF!</definedName>
    <definedName name="prob_fNHL">#REF!</definedName>
    <definedName name="prob_fNHL_Ph3">#REF!</definedName>
    <definedName name="prob_MCL">#REF!</definedName>
    <definedName name="prob_MCL_Ph3">#REF!</definedName>
    <definedName name="prob_MM_P3">#REF!</definedName>
    <definedName name="PROBES___ANTIBODIES1">#REF!</definedName>
    <definedName name="PROBES_ANTIBODIES2">#REF!</definedName>
    <definedName name="Proceeds_of_New_Issue">#REF!</definedName>
    <definedName name="prod" localSheetId="9">[46]Productivity!$A$1</definedName>
    <definedName name="prod" localSheetId="10">[46]Productivity!$A$1</definedName>
    <definedName name="prod" localSheetId="11">[46]Productivity!$A$1</definedName>
    <definedName name="prod" localSheetId="8">[46]Productivity!$A$1</definedName>
    <definedName name="prod">#REF!</definedName>
    <definedName name="prod_esc_act" localSheetId="9">'[46]Inputs - Act &amp; F''cast'!$C$185:$T$185</definedName>
    <definedName name="prod_esc_act" localSheetId="10">'[46]Inputs - Act &amp; F''cast'!$C$185:$T$185</definedName>
    <definedName name="prod_esc_act" localSheetId="11">'[46]Inputs - Act &amp; F''cast'!$C$185:$T$185</definedName>
    <definedName name="prod_esc_act" localSheetId="8">'[46]Inputs - Act &amp; F''cast'!$C$185:$T$185</definedName>
    <definedName name="prod_esc_act">#REF!</definedName>
    <definedName name="prod_esc_act_ytd" localSheetId="9">'[46]Inputs - Act &amp; F''cast'!$C$481:$T$481</definedName>
    <definedName name="prod_esc_act_ytd" localSheetId="10">'[46]Inputs - Act &amp; F''cast'!$C$481:$T$481</definedName>
    <definedName name="prod_esc_act_ytd" localSheetId="11">'[46]Inputs - Act &amp; F''cast'!$C$481:$T$481</definedName>
    <definedName name="prod_esc_act_ytd" localSheetId="8">'[46]Inputs - Act &amp; F''cast'!$C$481:$T$481</definedName>
    <definedName name="prod_esc_act_ytd">#REF!</definedName>
    <definedName name="prod_esc_bud" localSheetId="9">'[46]Inputs - Budget'!$C$185:$T$185</definedName>
    <definedName name="prod_esc_bud" localSheetId="10">'[46]Inputs - Budget'!$C$185:$T$185</definedName>
    <definedName name="prod_esc_bud" localSheetId="11">'[46]Inputs - Budget'!$C$185:$T$185</definedName>
    <definedName name="prod_esc_bud" localSheetId="8">'[46]Inputs - Budget'!$C$185:$T$185</definedName>
    <definedName name="prod_esc_bud">#REF!</definedName>
    <definedName name="prod_esc_bud_ytd" localSheetId="9">'[46]Inputs - Budget'!$C$481:$T$481</definedName>
    <definedName name="prod_esc_bud_ytd" localSheetId="10">'[46]Inputs - Budget'!$C$481:$T$481</definedName>
    <definedName name="prod_esc_bud_ytd" localSheetId="11">'[46]Inputs - Budget'!$C$481:$T$481</definedName>
    <definedName name="prod_esc_bud_ytd" localSheetId="8">'[46]Inputs - Budget'!$C$481:$T$481</definedName>
    <definedName name="prod_esc_bud_ytd">#REF!</definedName>
    <definedName name="prod_esc_hf" localSheetId="9">'[46]Inputs - Hist &amp; Future'!$C$185:$T$185</definedName>
    <definedName name="prod_esc_hf" localSheetId="10">'[46]Inputs - Hist &amp; Future'!$C$185:$T$185</definedName>
    <definedName name="prod_esc_hf" localSheetId="11">'[46]Inputs - Hist &amp; Future'!$C$185:$T$185</definedName>
    <definedName name="prod_esc_hf" localSheetId="8">'[46]Inputs - Hist &amp; Future'!$C$185:$T$185</definedName>
    <definedName name="prod_esc_hf">#REF!</definedName>
    <definedName name="prod_mill_act" localSheetId="9">'[46]Inputs - Act &amp; F''cast'!$C$183:$T$183</definedName>
    <definedName name="prod_mill_act" localSheetId="10">'[46]Inputs - Act &amp; F''cast'!$C$183:$T$183</definedName>
    <definedName name="prod_mill_act" localSheetId="11">'[46]Inputs - Act &amp; F''cast'!$C$183:$T$183</definedName>
    <definedName name="prod_mill_act" localSheetId="8">'[46]Inputs - Act &amp; F''cast'!$C$183:$T$183</definedName>
    <definedName name="prod_mill_act">#REF!</definedName>
    <definedName name="prod_mill_act_ytd" localSheetId="9">'[46]Inputs - Act &amp; F''cast'!$C$479:$T$479</definedName>
    <definedName name="prod_mill_act_ytd" localSheetId="10">'[46]Inputs - Act &amp; F''cast'!$C$479:$T$479</definedName>
    <definedName name="prod_mill_act_ytd" localSheetId="11">'[46]Inputs - Act &amp; F''cast'!$C$479:$T$479</definedName>
    <definedName name="prod_mill_act_ytd" localSheetId="8">'[46]Inputs - Act &amp; F''cast'!$C$479:$T$479</definedName>
    <definedName name="prod_mill_act_ytd">#REF!</definedName>
    <definedName name="prod_mill_bud" localSheetId="9">'[46]Inputs - Budget'!$C$183:$T$183</definedName>
    <definedName name="prod_mill_bud" localSheetId="10">'[46]Inputs - Budget'!$C$183:$T$183</definedName>
    <definedName name="prod_mill_bud" localSheetId="11">'[46]Inputs - Budget'!$C$183:$T$183</definedName>
    <definedName name="prod_mill_bud" localSheetId="8">'[46]Inputs - Budget'!$C$183:$T$183</definedName>
    <definedName name="prod_mill_bud">#REF!</definedName>
    <definedName name="prod_mill_bud_ytd" localSheetId="9">'[46]Inputs - Budget'!$C$479:$T$479</definedName>
    <definedName name="prod_mill_bud_ytd" localSheetId="10">'[46]Inputs - Budget'!$C$479:$T$479</definedName>
    <definedName name="prod_mill_bud_ytd" localSheetId="11">'[46]Inputs - Budget'!$C$479:$T$479</definedName>
    <definedName name="prod_mill_bud_ytd" localSheetId="8">'[46]Inputs - Budget'!$C$479:$T$479</definedName>
    <definedName name="prod_mill_bud_ytd">#REF!</definedName>
    <definedName name="prod_mill_hf" localSheetId="9">'[46]Inputs - Hist &amp; Future'!$C$183:$T$183</definedName>
    <definedName name="prod_mill_hf" localSheetId="10">'[46]Inputs - Hist &amp; Future'!$C$183:$T$183</definedName>
    <definedName name="prod_mill_hf" localSheetId="11">'[46]Inputs - Hist &amp; Future'!$C$183:$T$183</definedName>
    <definedName name="prod_mill_hf" localSheetId="8">'[46]Inputs - Hist &amp; Future'!$C$183:$T$183</definedName>
    <definedName name="prod_mill_hf">#REF!</definedName>
    <definedName name="prod_mine_act" localSheetId="9">'[153]Comments - Bus Srvcs'!$C$182:$T$182</definedName>
    <definedName name="prod_mine_act" localSheetId="10">'[153]Comments - Bus Srvcs'!$C$182:$T$182</definedName>
    <definedName name="prod_mine_act" localSheetId="11">'[153]Comments - Bus Srvcs'!$C$182:$T$182</definedName>
    <definedName name="prod_mine_act" localSheetId="8">'[153]Comments - Bus Srvcs'!$C$182:$T$182</definedName>
    <definedName name="prod_mine_act">#REF!</definedName>
    <definedName name="prod_mine_act_ytd" localSheetId="9">'[153]Comments - Bus Srvcs'!$C$396:$T$396</definedName>
    <definedName name="prod_mine_act_ytd" localSheetId="10">'[153]Comments - Bus Srvcs'!$C$396:$T$396</definedName>
    <definedName name="prod_mine_act_ytd" localSheetId="11">'[153]Comments - Bus Srvcs'!$C$396:$T$396</definedName>
    <definedName name="prod_mine_act_ytd" localSheetId="8">'[153]Comments - Bus Srvcs'!$C$396:$T$396</definedName>
    <definedName name="prod_mine_act_ytd">#REF!</definedName>
    <definedName name="prod_mine_bud" localSheetId="9">[153]Inventories!$C$182:$T$182</definedName>
    <definedName name="prod_mine_bud" localSheetId="10">[153]Inventories!$C$182:$T$182</definedName>
    <definedName name="prod_mine_bud" localSheetId="11">[153]Inventories!$C$182:$T$182</definedName>
    <definedName name="prod_mine_bud" localSheetId="8">[153]Inventories!$C$182:$T$182</definedName>
    <definedName name="prod_mine_bud">#REF!</definedName>
    <definedName name="prod_mine_bud_ytd" localSheetId="9">[153]Inventories!$C$396:$T$396</definedName>
    <definedName name="prod_mine_bud_ytd" localSheetId="10">[153]Inventories!$C$396:$T$396</definedName>
    <definedName name="prod_mine_bud_ytd" localSheetId="11">[153]Inventories!$C$396:$T$396</definedName>
    <definedName name="prod_mine_bud_ytd" localSheetId="8">[153]Inventories!$C$396:$T$396</definedName>
    <definedName name="prod_mine_bud_ytd">#REF!</definedName>
    <definedName name="prod_mine_hf" localSheetId="9">'[46]Inputs - Hist &amp; Future'!$C$182:$T$182</definedName>
    <definedName name="prod_mine_hf" localSheetId="10">'[46]Inputs - Hist &amp; Future'!$C$182:$T$182</definedName>
    <definedName name="prod_mine_hf" localSheetId="11">'[46]Inputs - Hist &amp; Future'!$C$182:$T$182</definedName>
    <definedName name="prod_mine_hf" localSheetId="8">'[46]Inputs - Hist &amp; Future'!$C$182:$T$182</definedName>
    <definedName name="prod_mine_hf">#REF!</definedName>
    <definedName name="prod_ox_act" localSheetId="9">'[46]Inputs - Act &amp; F''cast'!$C$184:$T$184</definedName>
    <definedName name="prod_ox_act" localSheetId="10">'[46]Inputs - Act &amp; F''cast'!$C$184:$T$184</definedName>
    <definedName name="prod_ox_act" localSheetId="11">'[46]Inputs - Act &amp; F''cast'!$C$184:$T$184</definedName>
    <definedName name="prod_ox_act" localSheetId="8">'[46]Inputs - Act &amp; F''cast'!$C$184:$T$184</definedName>
    <definedName name="prod_ox_act">#REF!</definedName>
    <definedName name="prod_ox_act_ytd" localSheetId="9">'[46]Inputs - Act &amp; F''cast'!$C$480:$T$480</definedName>
    <definedName name="prod_ox_act_ytd" localSheetId="10">'[46]Inputs - Act &amp; F''cast'!$C$480:$T$480</definedName>
    <definedName name="prod_ox_act_ytd" localSheetId="11">'[46]Inputs - Act &amp; F''cast'!$C$480:$T$480</definedName>
    <definedName name="prod_ox_act_ytd" localSheetId="8">'[46]Inputs - Act &amp; F''cast'!$C$480:$T$480</definedName>
    <definedName name="prod_ox_act_ytd">#REF!</definedName>
    <definedName name="prod_ox_bud" localSheetId="9">'[46]Inputs - Budget'!$C$184:$T$184</definedName>
    <definedName name="prod_ox_bud" localSheetId="10">'[46]Inputs - Budget'!$C$184:$T$184</definedName>
    <definedName name="prod_ox_bud" localSheetId="11">'[46]Inputs - Budget'!$C$184:$T$184</definedName>
    <definedName name="prod_ox_bud" localSheetId="8">'[46]Inputs - Budget'!$C$184:$T$184</definedName>
    <definedName name="prod_ox_bud">#REF!</definedName>
    <definedName name="prod_ox_bud_ytd" localSheetId="9">'[46]Inputs - Budget'!$C$480:$T$480</definedName>
    <definedName name="prod_ox_bud_ytd" localSheetId="10">'[46]Inputs - Budget'!$C$480:$T$480</definedName>
    <definedName name="prod_ox_bud_ytd" localSheetId="11">'[46]Inputs - Budget'!$C$480:$T$480</definedName>
    <definedName name="prod_ox_bud_ytd" localSheetId="8">'[46]Inputs - Budget'!$C$480:$T$480</definedName>
    <definedName name="prod_ox_bud_ytd">#REF!</definedName>
    <definedName name="prod_ox_hf" localSheetId="9">'[46]Inputs - Hist &amp; Future'!$C$184:$T$184</definedName>
    <definedName name="prod_ox_hf" localSheetId="10">'[46]Inputs - Hist &amp; Future'!$C$184:$T$184</definedName>
    <definedName name="prod_ox_hf" localSheetId="11">'[46]Inputs - Hist &amp; Future'!$C$184:$T$184</definedName>
    <definedName name="prod_ox_hf" localSheetId="8">'[46]Inputs - Hist &amp; Future'!$C$184:$T$184</definedName>
    <definedName name="prod_ox_hf">#REF!</definedName>
    <definedName name="prod_pt" localSheetId="9">[46]Productivity!$A$1:$Q$48</definedName>
    <definedName name="prod_pt" localSheetId="10">[46]Productivity!$A$1:$Q$48</definedName>
    <definedName name="prod_pt" localSheetId="11">[46]Productivity!$A$1:$Q$48</definedName>
    <definedName name="prod_pt" localSheetId="8">[46]Productivity!$A$1:$Q$48</definedName>
    <definedName name="prod_pt">#REF!</definedName>
    <definedName name="prodn_bonus" localSheetId="9">'[46]Misc Calcs'!$B$482:$M$482</definedName>
    <definedName name="prodn_bonus" localSheetId="10">'[46]Misc Calcs'!$B$482:$M$482</definedName>
    <definedName name="prodn_bonus" localSheetId="11">'[46]Misc Calcs'!$B$482:$M$482</definedName>
    <definedName name="prodn_bonus" localSheetId="8">'[46]Misc Calcs'!$B$482:$M$482</definedName>
    <definedName name="prodn_bonus">#REF!</definedName>
    <definedName name="ProdSum">#REF!</definedName>
    <definedName name="Product1" localSheetId="9">[44]PROJECTION!#REF!</definedName>
    <definedName name="Product1" localSheetId="10">[44]PROJECTION!#REF!</definedName>
    <definedName name="Product1" localSheetId="11">[44]PROJECTION!#REF!</definedName>
    <definedName name="Product1" localSheetId="8">[44]PROJECTION!#REF!</definedName>
    <definedName name="Product1">#REF!</definedName>
    <definedName name="Products" localSheetId="9">[2]ROCHE!#REF!</definedName>
    <definedName name="products">#REF!</definedName>
    <definedName name="Products_guarantees" localSheetId="9">[44]PROJECTION!#REF!</definedName>
    <definedName name="Products_guarantees" localSheetId="10">[44]PROJECTION!#REF!</definedName>
    <definedName name="Products_guarantees" localSheetId="11">[44]PROJECTION!#REF!</definedName>
    <definedName name="Products_guarantees" localSheetId="8">[44]PROJECTION!#REF!</definedName>
    <definedName name="Products_guarantees">#REF!</definedName>
    <definedName name="PRODUCTS_GUARANTEES____of_Rev" localSheetId="9">[44]PROJECTION!#REF!</definedName>
    <definedName name="PRODUCTS_GUARANTEES____of_Rev" localSheetId="10">[44]PROJECTION!#REF!</definedName>
    <definedName name="PRODUCTS_GUARANTEES____of_Rev" localSheetId="11">[44]PROJECTION!#REF!</definedName>
    <definedName name="PRODUCTS_GUARANTEES____of_Rev" localSheetId="8">[44]PROJECTION!#REF!</definedName>
    <definedName name="PRODUCTS_GUARANTEES____of_Rev">#REF!</definedName>
    <definedName name="Profit_Loss">#REF!</definedName>
    <definedName name="Progress" localSheetId="9">[65]Sheet1!$H$13</definedName>
    <definedName name="Progress">#REF!</definedName>
    <definedName name="proj">'[78]Print Controls'!#REF!</definedName>
    <definedName name="PROJ92" localSheetId="9">'[137]Sales Forecast Report'!#REF!</definedName>
    <definedName name="PROJ92" localSheetId="10">'[137]Sales Forecast Report'!#REF!</definedName>
    <definedName name="PROJ92" localSheetId="11">'[137]Sales Forecast Report'!#REF!</definedName>
    <definedName name="PROJ92" localSheetId="8">'[137]Sales Forecast Report'!#REF!</definedName>
    <definedName name="PROJ92">#REF!</definedName>
    <definedName name="Project">#REF!</definedName>
    <definedName name="ProjectedPL" localSheetId="9">[105]Overview1Query!$G$45:$J$48</definedName>
    <definedName name="ProjectedPL" localSheetId="10">[105]Overview1Query!$G$45:$J$48</definedName>
    <definedName name="ProjectedPL" localSheetId="11">[105]Overview1Query!$G$45:$J$48</definedName>
    <definedName name="ProjectedPL" localSheetId="8">[105]Overview1Query!$G$45:$J$48</definedName>
    <definedName name="ProjectedPL">#REF!</definedName>
    <definedName name="projections">#REF!</definedName>
    <definedName name="projects" localSheetId="9">#REF!</definedName>
    <definedName name="projects" localSheetId="16">#REF!</definedName>
    <definedName name="projects" localSheetId="7">#REF!</definedName>
    <definedName name="projects" localSheetId="6">#REF!</definedName>
    <definedName name="projects">#REF!</definedName>
    <definedName name="ProjName" localSheetId="9">'[43]Model Assumptions'!$C$6</definedName>
    <definedName name="ProjName">#REF!</definedName>
    <definedName name="Prop__Plant___Equip_Net" localSheetId="9">[44]PROJECTION!#REF!</definedName>
    <definedName name="Prop__Plant___Equip_Net" localSheetId="10">[44]PROJECTION!#REF!</definedName>
    <definedName name="Prop__Plant___Equip_Net" localSheetId="11">[44]PROJECTION!#REF!</definedName>
    <definedName name="Prop__Plant___Equip_Net" localSheetId="8">[44]PROJECTION!#REF!</definedName>
    <definedName name="Prop__Plant___Equip_Net">#REF!</definedName>
    <definedName name="Prop0" localSheetId="9">#REF!</definedName>
    <definedName name="Prop0" localSheetId="16">#REF!</definedName>
    <definedName name="Prop0" localSheetId="7">#REF!</definedName>
    <definedName name="Prop0" localSheetId="6">#REF!</definedName>
    <definedName name="Prop0">#REF!</definedName>
    <definedName name="PropRev" localSheetId="9">#REF!</definedName>
    <definedName name="PropRev" localSheetId="16">#REF!</definedName>
    <definedName name="PropRev" localSheetId="7">#REF!</definedName>
    <definedName name="PropRev" localSheetId="6">#REF!</definedName>
    <definedName name="PropRev">#REF!</definedName>
    <definedName name="ProtocolNo" localSheetId="9">#REF!</definedName>
    <definedName name="ProtocolNo" localSheetId="7">#REF!</definedName>
    <definedName name="ProtocolNo" localSheetId="6">#REF!</definedName>
    <definedName name="ProtocolNo">#REF!</definedName>
    <definedName name="Provigil">#REF!</definedName>
    <definedName name="prt_csh_act" localSheetId="9">'[46]Inputs - Act &amp; F''cast'!$C$218:$T$218</definedName>
    <definedName name="prt_csh_act" localSheetId="10">'[46]Inputs - Act &amp; F''cast'!$C$218:$T$218</definedName>
    <definedName name="prt_csh_act" localSheetId="11">'[46]Inputs - Act &amp; F''cast'!$C$218:$T$218</definedName>
    <definedName name="prt_csh_act" localSheetId="8">'[46]Inputs - Act &amp; F''cast'!$C$218:$T$218</definedName>
    <definedName name="prt_csh_act">#REF!</definedName>
    <definedName name="prt_csh_act_ytd" localSheetId="9">'[46]Calcs - Act &amp; F''cast'!$C$218:$T$218</definedName>
    <definedName name="prt_csh_act_ytd" localSheetId="10">'[46]Calcs - Act &amp; F''cast'!$C$218:$T$218</definedName>
    <definedName name="prt_csh_act_ytd" localSheetId="11">'[46]Calcs - Act &amp; F''cast'!$C$218:$T$218</definedName>
    <definedName name="prt_csh_act_ytd" localSheetId="8">'[46]Calcs - Act &amp; F''cast'!$C$218:$T$218</definedName>
    <definedName name="prt_csh_act_ytd">#REF!</definedName>
    <definedName name="prt_csh_bud" localSheetId="9">'[46]Inputs - Budget'!$C$218:$T$218</definedName>
    <definedName name="prt_csh_bud" localSheetId="10">'[46]Inputs - Budget'!$C$218:$T$218</definedName>
    <definedName name="prt_csh_bud" localSheetId="11">'[46]Inputs - Budget'!$C$218:$T$218</definedName>
    <definedName name="prt_csh_bud" localSheetId="8">'[46]Inputs - Budget'!$C$218:$T$218</definedName>
    <definedName name="prt_csh_bud">#REF!</definedName>
    <definedName name="prt_csh_bud_ytd" localSheetId="9">'[46]Calcs - Budget'!$C$218:$T$218</definedName>
    <definedName name="prt_csh_bud_ytd" localSheetId="10">'[46]Calcs - Budget'!$C$218:$T$218</definedName>
    <definedName name="prt_csh_bud_ytd" localSheetId="11">'[46]Calcs - Budget'!$C$218:$T$218</definedName>
    <definedName name="prt_csh_bud_ytd" localSheetId="8">'[46]Calcs - Budget'!$C$218:$T$218</definedName>
    <definedName name="prt_csh_bud_ytd">#REF!</definedName>
    <definedName name="prt_csh_hf" localSheetId="9">'[46]Inputs - Hist &amp; Future'!$C$218:$T$218</definedName>
    <definedName name="prt_csh_hf" localSheetId="10">'[46]Inputs - Hist &amp; Future'!$C$218:$T$218</definedName>
    <definedName name="prt_csh_hf" localSheetId="11">'[46]Inputs - Hist &amp; Future'!$C$218:$T$218</definedName>
    <definedName name="prt_csh_hf" localSheetId="8">'[46]Inputs - Hist &amp; Future'!$C$218:$T$218</definedName>
    <definedName name="prt_csh_hf">#REF!</definedName>
    <definedName name="PRX_1">#REF!</definedName>
    <definedName name="PRX_2">#REF!</definedName>
    <definedName name="pt" localSheetId="9">#REF!</definedName>
    <definedName name="pt" localSheetId="16">#REF!</definedName>
    <definedName name="pt" localSheetId="7">#REF!</definedName>
    <definedName name="pt" localSheetId="6">#REF!</definedName>
    <definedName name="pt">#REF!</definedName>
    <definedName name="Pt_growth">[126]Sepsis!$D$6</definedName>
    <definedName name="Pt_treated">[126]Sepsis!$D$8</definedName>
    <definedName name="Pt_treated_pk">[126]Sepsis!$D$9</definedName>
    <definedName name="ptp">#REF!</definedName>
    <definedName name="pubEBITDA01">#REF!</definedName>
    <definedName name="purchase_price">[37]Model!$H$12</definedName>
    <definedName name="PURCHASES" localSheetId="9">[44]PROJECTION!#REF!</definedName>
    <definedName name="PURCHASES" localSheetId="10">[44]PROJECTION!#REF!</definedName>
    <definedName name="PURCHASES" localSheetId="11">[44]PROJECTION!#REF!</definedName>
    <definedName name="PURCHASES" localSheetId="8">[44]PROJECTION!#REF!</definedName>
    <definedName name="PURCHASES">#REF!</definedName>
    <definedName name="PurPrice" localSheetId="9">'[43]Model Assumptions'!$C$7</definedName>
    <definedName name="PurPrice">#REF!</definedName>
    <definedName name="PV_CFPS">#REF!</definedName>
    <definedName name="PV_DPS">#REF!</definedName>
    <definedName name="PV_EPS">#REF!</definedName>
    <definedName name="PV_NP">#REF!</definedName>
    <definedName name="PV_of_Economic_Profit" localSheetId="9">[42]Data_Download!$C$49:$BZ$49</definedName>
    <definedName name="PV_of_Economic_Profit" localSheetId="10">[42]Data_Download!$C$49:$BZ$49</definedName>
    <definedName name="PV_of_Economic_Profit" localSheetId="11">[42]Data_Download!$C$49:$BZ$49</definedName>
    <definedName name="PV_of_Economic_Profit" localSheetId="8">[42]Data_Download!$C$49:$BZ$49</definedName>
    <definedName name="PV_of_Economic_Profit">#REF!</definedName>
    <definedName name="PV_of_FCF" localSheetId="9">[42]Data_Download!$C$26:$AZ$26</definedName>
    <definedName name="PV_of_FCF" localSheetId="10">[42]Data_Download!$C$26:$AZ$26</definedName>
    <definedName name="PV_of_FCF" localSheetId="11">[42]Data_Download!$C$26:$AZ$26</definedName>
    <definedName name="PV_of_FCF" localSheetId="8">[42]Data_Download!$C$26:$AZ$26</definedName>
    <definedName name="PV_of_FCF">#REF!</definedName>
    <definedName name="PV_of_Residual_Value" localSheetId="9">[42]Data_Download!$C$30:$AZ$30</definedName>
    <definedName name="PV_of_Residual_Value" localSheetId="10">[42]Data_Download!$C$30:$AZ$30</definedName>
    <definedName name="PV_of_Residual_Value" localSheetId="11">[42]Data_Download!$C$30:$AZ$30</definedName>
    <definedName name="PV_of_Residual_Value" localSheetId="8">[42]Data_Download!$C$30:$AZ$30</definedName>
    <definedName name="PV_of_Residual_Value">#REF!</definedName>
    <definedName name="PV_Oper_lease" localSheetId="9">[42]Data_Download!$C$62:$AW$62</definedName>
    <definedName name="PV_Oper_lease" localSheetId="10">[42]Data_Download!$C$62:$AW$62</definedName>
    <definedName name="PV_Oper_lease" localSheetId="11">[42]Data_Download!$C$62:$AW$62</definedName>
    <definedName name="PV_Oper_lease" localSheetId="8">[42]Data_Download!$C$62:$AW$62</definedName>
    <definedName name="PV_Oper_lease">#REF!</definedName>
    <definedName name="PV_PRETAX">#REF!</definedName>
    <definedName name="PVGO" localSheetId="9">[42]Data_Download!$C$10</definedName>
    <definedName name="PVGO" localSheetId="10">[42]Data_Download!$C$10</definedName>
    <definedName name="PVGO" localSheetId="11">[42]Data_Download!$C$10</definedName>
    <definedName name="PVGO" localSheetId="8">[42]Data_Download!$C$10</definedName>
    <definedName name="PVGO">#REF!</definedName>
    <definedName name="PVOther1" localSheetId="9">[92]COMP!$AP$38</definedName>
    <definedName name="PVOther1">#REF!</definedName>
    <definedName name="PVOther2" localSheetId="9">[92]COMP!$AP$39</definedName>
    <definedName name="PVOther2">#REF!</definedName>
    <definedName name="PVOther3" localSheetId="9">[92]COMP!$AP$40</definedName>
    <definedName name="PVOther3">#REF!</definedName>
    <definedName name="pwr_prc" localSheetId="9">'[46]Misc Calcs'!$B$569:$M$569</definedName>
    <definedName name="pwr_prc" localSheetId="10">'[46]Misc Calcs'!$B$569:$M$569</definedName>
    <definedName name="pwr_prc" localSheetId="11">'[46]Misc Calcs'!$B$569:$M$569</definedName>
    <definedName name="pwr_prc" localSheetId="8">'[46]Misc Calcs'!$B$569:$M$569</definedName>
    <definedName name="pwr_prc">#REF!</definedName>
    <definedName name="pwr_vol" localSheetId="9">'[46]Misc Calcs'!$B$559:$M$559</definedName>
    <definedName name="pwr_vol" localSheetId="10">'[46]Misc Calcs'!$B$559:$M$559</definedName>
    <definedName name="pwr_vol" localSheetId="11">'[46]Misc Calcs'!$B$559:$M$559</definedName>
    <definedName name="pwr_vol" localSheetId="8">'[46]Misc Calcs'!$B$559:$M$559</definedName>
    <definedName name="pwr_vol">#REF!</definedName>
    <definedName name="PYActual" localSheetId="9">'[98]Control Sheet'!$C$9</definedName>
    <definedName name="PYActual" localSheetId="10">'[98]Control Sheet'!$C$9</definedName>
    <definedName name="PYActual" localSheetId="11">'[98]Control Sheet'!$C$9</definedName>
    <definedName name="PYActual" localSheetId="8">'[98]Control Sheet'!$C$9</definedName>
    <definedName name="PYActual">#REF!</definedName>
    <definedName name="PYAOP" localSheetId="9">'[49]Control Sheet'!$D$4</definedName>
    <definedName name="PYAOP" localSheetId="10">'[49]Control Sheet'!$D$4</definedName>
    <definedName name="PYAOP" localSheetId="11">'[49]Control Sheet'!$D$4</definedName>
    <definedName name="PYAOP" localSheetId="8">'[49]Control Sheet'!$D$4</definedName>
    <definedName name="PYAOP">#REF!</definedName>
    <definedName name="PYM" localSheetId="9">'[111]Control Sheet'!$D$15</definedName>
    <definedName name="PYM" localSheetId="10">'[111]Control Sheet'!$D$15</definedName>
    <definedName name="PYM" localSheetId="11">'[111]Control Sheet'!$D$15</definedName>
    <definedName name="PYM" localSheetId="8">'[111]Control Sheet'!$D$15</definedName>
    <definedName name="PYM">#REF!</definedName>
    <definedName name="PYMTH" localSheetId="9">'[110]Control Sheet'!$E$4</definedName>
    <definedName name="PYMTH" localSheetId="10">'[110]Control Sheet'!$E$4</definedName>
    <definedName name="PYMTH" localSheetId="11">'[110]Control Sheet'!$E$4</definedName>
    <definedName name="PYMTH" localSheetId="8">'[110]Control Sheet'!$E$4</definedName>
    <definedName name="PYMTH">#REF!</definedName>
    <definedName name="PYQ" localSheetId="9">'[190]Control Sheet'!$E$10</definedName>
    <definedName name="PYQ" localSheetId="10">'[190]Control Sheet'!$E$10</definedName>
    <definedName name="PYQ" localSheetId="11">'[190]Control Sheet'!$E$10</definedName>
    <definedName name="PYQ" localSheetId="8">'[190]Control Sheet'!$E$10</definedName>
    <definedName name="PYQ">#REF!</definedName>
    <definedName name="PYQTD" localSheetId="9">'[53]Master Control'!$G$10</definedName>
    <definedName name="PYQTD" localSheetId="10">'[53]Master Control'!$G$10</definedName>
    <definedName name="PYQTD" localSheetId="11">'[53]Master Control'!$G$10</definedName>
    <definedName name="PYQTD" localSheetId="8">'[53]Master Control'!$G$10</definedName>
    <definedName name="PYQTD">#REF!</definedName>
    <definedName name="PYQTR" localSheetId="9">'[110]Control Sheet'!$E$7</definedName>
    <definedName name="PYQTR" localSheetId="10">'[110]Control Sheet'!$E$7</definedName>
    <definedName name="PYQTR" localSheetId="11">'[110]Control Sheet'!$E$7</definedName>
    <definedName name="PYQTR" localSheetId="8">'[110]Control Sheet'!$E$7</definedName>
    <definedName name="PYQTR">#REF!</definedName>
    <definedName name="PYTD" localSheetId="9">'[110]Control Sheet'!$E$10</definedName>
    <definedName name="PYTD" localSheetId="10">'[110]Control Sheet'!$E$10</definedName>
    <definedName name="PYTD" localSheetId="11">'[110]Control Sheet'!$E$10</definedName>
    <definedName name="PYTD" localSheetId="8">'[110]Control Sheet'!$E$10</definedName>
    <definedName name="PYTD">#REF!</definedName>
    <definedName name="PYYTD" localSheetId="9">'[51]Control Sheet'!$C$22</definedName>
    <definedName name="PYYTD" localSheetId="10">'[51]Control Sheet'!$C$22</definedName>
    <definedName name="PYYTD" localSheetId="11">'[51]Control Sheet'!$C$22</definedName>
    <definedName name="PYYTD" localSheetId="8">'[51]Control Sheet'!$C$22</definedName>
    <definedName name="PYYTD">#REF!</definedName>
    <definedName name="Q1.2000.03">#REF!</definedName>
    <definedName name="Q1.2001.03">#REF!</definedName>
    <definedName name="Q1.2002.03">#REF!</definedName>
    <definedName name="Q1_00">#REF!</definedName>
    <definedName name="Q1_01">#REF!</definedName>
    <definedName name="Q1_02">#REF!</definedName>
    <definedName name="Q1_03">#REF!</definedName>
    <definedName name="Q1_04">#REF!</definedName>
    <definedName name="Q1_1993">#REF!</definedName>
    <definedName name="Q1_1994">#REF!</definedName>
    <definedName name="Q1_1995">#REF!</definedName>
    <definedName name="Q1_1996">#REF!</definedName>
    <definedName name="Q1_1997">#REF!</definedName>
    <definedName name="Q1_1998">#REF!</definedName>
    <definedName name="Q1_1999">#REF!</definedName>
    <definedName name="Q1_2000">#REF!</definedName>
    <definedName name="Q1_2001">#REF!</definedName>
    <definedName name="Q1_2002">#REF!</definedName>
    <definedName name="Q1_2003" localSheetId="9">[7]I!#REF!</definedName>
    <definedName name="Q1_2003" localSheetId="10">[7]I!#REF!</definedName>
    <definedName name="Q1_2003" localSheetId="11">[7]I!#REF!</definedName>
    <definedName name="Q1_2003" localSheetId="8">[7]I!#REF!</definedName>
    <definedName name="Q1_2003">#REF!</definedName>
    <definedName name="Q1_96">#REF!</definedName>
    <definedName name="Q1_97">#REF!</definedName>
    <definedName name="Q1_98">#REF!</definedName>
    <definedName name="Q1_99">#REF!</definedName>
    <definedName name="q1_rev">#REF!</definedName>
    <definedName name="Q2.2000.06">#REF!</definedName>
    <definedName name="Q2.2001.06">#REF!</definedName>
    <definedName name="Q2.2002.06">#REF!</definedName>
    <definedName name="Q2_00">#REF!</definedName>
    <definedName name="Q2_01">#REF!</definedName>
    <definedName name="Q2_02">#REF!</definedName>
    <definedName name="Q2_03">#REF!</definedName>
    <definedName name="Q2_04">#REF!</definedName>
    <definedName name="Q2_1993">#REF!</definedName>
    <definedName name="Q2_1994">#REF!</definedName>
    <definedName name="Q2_1995">#REF!</definedName>
    <definedName name="Q2_1996">#REF!</definedName>
    <definedName name="Q2_1997">#REF!</definedName>
    <definedName name="Q2_1998">#REF!</definedName>
    <definedName name="Q2_1999">#REF!</definedName>
    <definedName name="Q2_2000">#REF!</definedName>
    <definedName name="Q2_2001">#REF!</definedName>
    <definedName name="Q2_2002">#REF!</definedName>
    <definedName name="Q2_2003" localSheetId="9">[7]I!#REF!</definedName>
    <definedName name="Q2_2003" localSheetId="10">[7]I!#REF!</definedName>
    <definedName name="Q2_2003" localSheetId="11">[7]I!#REF!</definedName>
    <definedName name="Q2_2003" localSheetId="8">[7]I!#REF!</definedName>
    <definedName name="Q2_2003">#REF!</definedName>
    <definedName name="Q2_96">#REF!</definedName>
    <definedName name="Q2_97">#REF!</definedName>
    <definedName name="Q2_98">#REF!</definedName>
    <definedName name="Q2_99">#REF!</definedName>
    <definedName name="q2_rev">#REF!</definedName>
    <definedName name="Q3.2000.09">#REF!</definedName>
    <definedName name="Q3.2001.09">#REF!</definedName>
    <definedName name="Q3.2002.09">#REF!</definedName>
    <definedName name="Q3_00">#REF!</definedName>
    <definedName name="Q3_01">#REF!</definedName>
    <definedName name="Q3_02">#REF!</definedName>
    <definedName name="Q3_03">#REF!</definedName>
    <definedName name="Q3_04">#REF!</definedName>
    <definedName name="Q3_1993">#REF!</definedName>
    <definedName name="Q3_1994">#REF!</definedName>
    <definedName name="Q3_1995">#REF!</definedName>
    <definedName name="Q3_1996">#REF!</definedName>
    <definedName name="Q3_1997">#REF!</definedName>
    <definedName name="Q3_1998">#REF!</definedName>
    <definedName name="Q3_1999">#REF!</definedName>
    <definedName name="Q3_2000">#REF!</definedName>
    <definedName name="Q3_2001">#REF!</definedName>
    <definedName name="Q3_2002">#REF!</definedName>
    <definedName name="Q3_2003" localSheetId="9">[7]I!#REF!</definedName>
    <definedName name="Q3_2003" localSheetId="10">[7]I!#REF!</definedName>
    <definedName name="Q3_2003" localSheetId="11">[7]I!#REF!</definedName>
    <definedName name="Q3_2003" localSheetId="8">[7]I!#REF!</definedName>
    <definedName name="Q3_2003">#REF!</definedName>
    <definedName name="Q3_96">#REF!</definedName>
    <definedName name="Q3_97">#REF!</definedName>
    <definedName name="Q3_98">#REF!</definedName>
    <definedName name="Q3_99">#REF!</definedName>
    <definedName name="q3_rev">#REF!</definedName>
    <definedName name="Q4.2000.12">#REF!</definedName>
    <definedName name="Q4.2001.12">#REF!</definedName>
    <definedName name="Q4.2002.12">#REF!</definedName>
    <definedName name="Q4_00">#REF!</definedName>
    <definedName name="Q4_01">#REF!</definedName>
    <definedName name="Q4_02">#REF!</definedName>
    <definedName name="Q4_03">#REF!</definedName>
    <definedName name="Q4_04">#REF!</definedName>
    <definedName name="Q4_1993">#REF!</definedName>
    <definedName name="Q4_1994">#REF!</definedName>
    <definedName name="Q4_1995">#REF!</definedName>
    <definedName name="Q4_1996">#REF!</definedName>
    <definedName name="Q4_1997">#REF!</definedName>
    <definedName name="Q4_1998">#REF!</definedName>
    <definedName name="Q4_1999">#REF!</definedName>
    <definedName name="Q4_2000">#REF!</definedName>
    <definedName name="Q4_2001">#REF!</definedName>
    <definedName name="Q4_2002">#REF!</definedName>
    <definedName name="Q4_2003" localSheetId="9">[7]I!#REF!</definedName>
    <definedName name="Q4_2003" localSheetId="10">[7]I!#REF!</definedName>
    <definedName name="Q4_2003" localSheetId="11">[7]I!#REF!</definedName>
    <definedName name="Q4_2003" localSheetId="8">[7]I!#REF!</definedName>
    <definedName name="Q4_2003">#REF!</definedName>
    <definedName name="Q4_96">#REF!</definedName>
    <definedName name="Q4_97">#REF!</definedName>
    <definedName name="Q4_98">#REF!</definedName>
    <definedName name="Q4_99">#REF!</definedName>
    <definedName name="q4_rev">#REF!</definedName>
    <definedName name="qfour95" localSheetId="9">[3]Sheet1!#REF!</definedName>
    <definedName name="qfour95" localSheetId="10">[3]Sheet1!#REF!</definedName>
    <definedName name="qfour95" localSheetId="11">[3]Sheet1!#REF!</definedName>
    <definedName name="qfour95" localSheetId="8">[3]Sheet1!#REF!</definedName>
    <definedName name="qfour95">#REF!</definedName>
    <definedName name="qfour96" localSheetId="9">[3]Sheet1!#REF!</definedName>
    <definedName name="qfour96" localSheetId="10">[3]Sheet1!#REF!</definedName>
    <definedName name="qfour96" localSheetId="11">[3]Sheet1!#REF!</definedName>
    <definedName name="qfour96" localSheetId="8">[3]Sheet1!#REF!</definedName>
    <definedName name="qfour96">#REF!</definedName>
    <definedName name="qfour97" localSheetId="9">[3]Sheet1!#REF!</definedName>
    <definedName name="qfour97" localSheetId="10">[3]Sheet1!#REF!</definedName>
    <definedName name="qfour97" localSheetId="11">[3]Sheet1!#REF!</definedName>
    <definedName name="qfour97" localSheetId="8">[3]Sheet1!#REF!</definedName>
    <definedName name="qfour97">#REF!</definedName>
    <definedName name="qone95" localSheetId="9">[3]Sheet1!#REF!</definedName>
    <definedName name="qone95" localSheetId="10">[3]Sheet1!#REF!</definedName>
    <definedName name="qone95" localSheetId="11">[3]Sheet1!#REF!</definedName>
    <definedName name="qone95" localSheetId="8">[3]Sheet1!#REF!</definedName>
    <definedName name="qone95">#REF!</definedName>
    <definedName name="qone96" localSheetId="9">[3]Sheet1!#REF!</definedName>
    <definedName name="qone96" localSheetId="10">[3]Sheet1!#REF!</definedName>
    <definedName name="qone96" localSheetId="11">[3]Sheet1!#REF!</definedName>
    <definedName name="qone96" localSheetId="8">[3]Sheet1!#REF!</definedName>
    <definedName name="qone96">#REF!</definedName>
    <definedName name="qone97" localSheetId="9">[3]Sheet1!#REF!</definedName>
    <definedName name="qone97" localSheetId="10">[3]Sheet1!#REF!</definedName>
    <definedName name="qone97" localSheetId="11">[3]Sheet1!#REF!</definedName>
    <definedName name="qone97" localSheetId="8">[3]Sheet1!#REF!</definedName>
    <definedName name="qone97">#REF!</definedName>
    <definedName name="QPL_curr_EUR_GBP" localSheetId="9">[167]QPL!#REF!</definedName>
    <definedName name="QPL_curr_EUR_GBP">#REF!</definedName>
    <definedName name="QPL_curr_USD_GBP" localSheetId="9">[167]QPL!#REF!</definedName>
    <definedName name="QPL_curr_USD_GBP">#REF!</definedName>
    <definedName name="QPL_DG_EBITDA" localSheetId="9">[101]QPL!#REF!</definedName>
    <definedName name="QPL_DG_EBITDA">#REF!</definedName>
    <definedName name="QPL_DG_TOTAL_DA" localSheetId="9">[101]QPL!#REF!</definedName>
    <definedName name="QPL_DG_TOTAL_DA">#REF!</definedName>
    <definedName name="QPL_Dil_EPS_R" localSheetId="9">[101]QPL!#REF!</definedName>
    <definedName name="QPL_Dil_EPS_R">#REF!</definedName>
    <definedName name="QPL_EPS_R" localSheetId="9">[101]QPL!#REF!</definedName>
    <definedName name="QPL_EPS_R">#REF!</definedName>
    <definedName name="QPL_NI_PreEx" localSheetId="9">[101]QPL!#REF!</definedName>
    <definedName name="QPL_NI_PreEx">#REF!</definedName>
    <definedName name="QPL_OP_PROFIT_EX" localSheetId="9">[101]QPL!#REF!</definedName>
    <definedName name="QPL_OP_PROFIT_EX">#REF!</definedName>
    <definedName name="QPL_Other_Op_Income" localSheetId="9">[101]QPL!#REF!</definedName>
    <definedName name="QPL_Other_Op_Income">#REF!</definedName>
    <definedName name="QPL_PBT_EX" localSheetId="9">[101]QPL!#REF!</definedName>
    <definedName name="QPL_PBT_EX">#REF!</definedName>
    <definedName name="QPL_PBT_R" localSheetId="9">[101]QPL!#REF!</definedName>
    <definedName name="QPL_PBT_R">#REF!</definedName>
    <definedName name="QPL_TaxRate_COPS" localSheetId="9">[101]QPL!#REF!</definedName>
    <definedName name="QPL_TaxRate_COPS">#REF!</definedName>
    <definedName name="QPL_TaxRate_PostGW" localSheetId="9">[101]QPL!#REF!</definedName>
    <definedName name="QPL_TaxRate_PostGW">#REF!</definedName>
    <definedName name="qq" localSheetId="9" hidden="1">{"financials",#N/A,FALSE,"BASIC"}</definedName>
    <definedName name="qq" localSheetId="10" hidden="1">{"financials",#N/A,FALSE,"BASIC"}</definedName>
    <definedName name="qq" localSheetId="16" hidden="1">{"financials",#N/A,FALSE,"BASIC"}</definedName>
    <definedName name="qq" localSheetId="7" hidden="1">{"financials",#N/A,FALSE,"BASIC"}</definedName>
    <definedName name="qq" localSheetId="6" hidden="1">{"financials",#N/A,FALSE,"BASIC"}</definedName>
    <definedName name="qq" localSheetId="11" hidden="1">{"financials",#N/A,FALSE,"BASIC"}</definedName>
    <definedName name="qq" localSheetId="8" hidden="1">{"financials",#N/A,FALSE,"BASIC"}</definedName>
    <definedName name="qq" hidden="1">{"financials",#N/A,FALSE,"BASIC"}</definedName>
    <definedName name="ｑｑｑ4" localSheetId="9">[8]SWEDEN!#REF!</definedName>
    <definedName name="ｑｑｑ4" localSheetId="10">[8]SWEDEN!#REF!</definedName>
    <definedName name="ｑｑｑ4" localSheetId="11">[8]SWEDEN!#REF!</definedName>
    <definedName name="ｑｑｑ4" localSheetId="8">[8]SWEDEN!#REF!</definedName>
    <definedName name="ｑｑｑ4">#REF!</definedName>
    <definedName name="QRTLY">#REF!</definedName>
    <definedName name="qrtly02" localSheetId="9">[191]Quarterly!#REF!</definedName>
    <definedName name="qrtly02">#REF!</definedName>
    <definedName name="qrtly03" localSheetId="9">[191]Quarterly!#REF!</definedName>
    <definedName name="qrtly03">#REF!</definedName>
    <definedName name="qrtly04" localSheetId="9">[191]Quarterly!#REF!</definedName>
    <definedName name="qrtly04">#REF!</definedName>
    <definedName name="qsales">#REF!</definedName>
    <definedName name="qtd_cu_rec_qtr_fc_dec" localSheetId="9">'[46]Calcs - Qtrly Forecasts'!$C$55:$T$55</definedName>
    <definedName name="qtd_cu_rec_qtr_fc_dec" localSheetId="10">'[46]Calcs - Qtrly Forecasts'!$C$55:$T$55</definedName>
    <definedName name="qtd_cu_rec_qtr_fc_dec" localSheetId="11">'[46]Calcs - Qtrly Forecasts'!$C$55:$T$55</definedName>
    <definedName name="qtd_cu_rec_qtr_fc_dec" localSheetId="8">'[46]Calcs - Qtrly Forecasts'!$C$55:$T$55</definedName>
    <definedName name="qtd_cu_rec_qtr_fc_dec">#REF!</definedName>
    <definedName name="qtd_cu_rec_qtr_fc_mar" localSheetId="9">'[46]Calcs - Qtrly Forecasts'!$C$92:$T$92</definedName>
    <definedName name="qtd_cu_rec_qtr_fc_mar" localSheetId="10">'[46]Calcs - Qtrly Forecasts'!$C$92:$T$92</definedName>
    <definedName name="qtd_cu_rec_qtr_fc_mar" localSheetId="11">'[46]Calcs - Qtrly Forecasts'!$C$92:$T$92</definedName>
    <definedName name="qtd_cu_rec_qtr_fc_mar" localSheetId="8">'[46]Calcs - Qtrly Forecasts'!$C$92:$T$92</definedName>
    <definedName name="qtd_cu_rec_qtr_fc_mar">#REF!</definedName>
    <definedName name="qtd_cu_rec_qtr_fc_sept" localSheetId="9">'[46]Calcs - Qtrly Forecasts'!$C$18:$T$18</definedName>
    <definedName name="qtd_cu_rec_qtr_fc_sept" localSheetId="10">'[46]Calcs - Qtrly Forecasts'!$C$18:$T$18</definedName>
    <definedName name="qtd_cu_rec_qtr_fc_sept" localSheetId="11">'[46]Calcs - Qtrly Forecasts'!$C$18:$T$18</definedName>
    <definedName name="qtd_cu_rec_qtr_fc_sept" localSheetId="8">'[46]Calcs - Qtrly Forecasts'!$C$18:$T$18</definedName>
    <definedName name="qtd_cu_rec_qtr_fc_sept">#REF!</definedName>
    <definedName name="qtd_days" localSheetId="9">'[46]Misc Calcs'!$B$10:$S$10</definedName>
    <definedName name="qtd_days" localSheetId="10">'[46]Misc Calcs'!$B$10:$S$10</definedName>
    <definedName name="qtd_days" localSheetId="11">'[46]Misc Calcs'!$B$10:$S$10</definedName>
    <definedName name="qtd_days" localSheetId="8">'[46]Misc Calcs'!$B$10:$S$10</definedName>
    <definedName name="qtd_days">#REF!</definedName>
    <definedName name="qtd_grd_col_qtr_fc_dec" localSheetId="9">'[46]Calcs - Qtrly Forecasts'!$C$56:$T$56</definedName>
    <definedName name="qtd_grd_col_qtr_fc_dec" localSheetId="10">'[46]Calcs - Qtrly Forecasts'!$C$56:$T$56</definedName>
    <definedName name="qtd_grd_col_qtr_fc_dec" localSheetId="11">'[46]Calcs - Qtrly Forecasts'!$C$56:$T$56</definedName>
    <definedName name="qtd_grd_col_qtr_fc_dec" localSheetId="8">'[46]Calcs - Qtrly Forecasts'!$C$56:$T$56</definedName>
    <definedName name="qtd_grd_col_qtr_fc_dec">#REF!</definedName>
    <definedName name="qtd_grd_col_qtr_fc_mar" localSheetId="9">'[46]Calcs - Qtrly Forecasts'!$C$93:$T$93</definedName>
    <definedName name="qtd_grd_col_qtr_fc_mar" localSheetId="10">'[46]Calcs - Qtrly Forecasts'!$C$93:$T$93</definedName>
    <definedName name="qtd_grd_col_qtr_fc_mar" localSheetId="11">'[46]Calcs - Qtrly Forecasts'!$C$93:$T$93</definedName>
    <definedName name="qtd_grd_col_qtr_fc_mar" localSheetId="8">'[46]Calcs - Qtrly Forecasts'!$C$93:$T$93</definedName>
    <definedName name="qtd_grd_col_qtr_fc_mar">#REF!</definedName>
    <definedName name="qtd_grd_col_qtr_fc_sept" localSheetId="9">'[46]Calcs - Qtrly Forecasts'!$C$19:$T$19</definedName>
    <definedName name="qtd_grd_col_qtr_fc_sept" localSheetId="10">'[46]Calcs - Qtrly Forecasts'!$C$19:$T$19</definedName>
    <definedName name="qtd_grd_col_qtr_fc_sept" localSheetId="11">'[46]Calcs - Qtrly Forecasts'!$C$19:$T$19</definedName>
    <definedName name="qtd_grd_col_qtr_fc_sept" localSheetId="8">'[46]Calcs - Qtrly Forecasts'!$C$19:$T$19</definedName>
    <definedName name="qtd_grd_col_qtr_fc_sept">#REF!</definedName>
    <definedName name="qtd_hd_grd_qtr_fc_dec" localSheetId="9">'[46]Calcs - Qtrly Forecasts'!$C$54:$T$54</definedName>
    <definedName name="qtd_hd_grd_qtr_fc_dec" localSheetId="10">'[46]Calcs - Qtrly Forecasts'!$C$54:$T$54</definedName>
    <definedName name="qtd_hd_grd_qtr_fc_dec" localSheetId="11">'[46]Calcs - Qtrly Forecasts'!$C$54:$T$54</definedName>
    <definedName name="qtd_hd_grd_qtr_fc_dec" localSheetId="8">'[46]Calcs - Qtrly Forecasts'!$C$54:$T$54</definedName>
    <definedName name="qtd_hd_grd_qtr_fc_dec">#REF!</definedName>
    <definedName name="qtd_hd_grd_qtr_fc_mar" localSheetId="9">'[46]Calcs - Qtrly Forecasts'!$C$91:$T$91</definedName>
    <definedName name="qtd_hd_grd_qtr_fc_mar" localSheetId="10">'[46]Calcs - Qtrly Forecasts'!$C$91:$T$91</definedName>
    <definedName name="qtd_hd_grd_qtr_fc_mar" localSheetId="11">'[46]Calcs - Qtrly Forecasts'!$C$91:$T$91</definedName>
    <definedName name="qtd_hd_grd_qtr_fc_mar" localSheetId="8">'[46]Calcs - Qtrly Forecasts'!$C$91:$T$91</definedName>
    <definedName name="qtd_hd_grd_qtr_fc_mar">#REF!</definedName>
    <definedName name="qtd_hd_grd_qtr_fc_sept" localSheetId="9">'[46]Calcs - Qtrly Forecasts'!$C$17:$T$17</definedName>
    <definedName name="qtd_hd_grd_qtr_fc_sept" localSheetId="10">'[46]Calcs - Qtrly Forecasts'!$C$17:$T$17</definedName>
    <definedName name="qtd_hd_grd_qtr_fc_sept" localSheetId="11">'[46]Calcs - Qtrly Forecasts'!$C$17:$T$17</definedName>
    <definedName name="qtd_hd_grd_qtr_fc_sept" localSheetId="8">'[46]Calcs - Qtrly Forecasts'!$C$17:$T$17</definedName>
    <definedName name="qtd_hd_grd_qtr_fc_sept">#REF!</definedName>
    <definedName name="qtd_mill_ton_pd_dec" localSheetId="9">'[46]Calcs - Qtrly Forecasts'!$C$53:$T$53</definedName>
    <definedName name="qtd_mill_ton_pd_dec" localSheetId="10">'[46]Calcs - Qtrly Forecasts'!$C$53:$T$53</definedName>
    <definedName name="qtd_mill_ton_pd_dec" localSheetId="11">'[46]Calcs - Qtrly Forecasts'!$C$53:$T$53</definedName>
    <definedName name="qtd_mill_ton_pd_dec" localSheetId="8">'[46]Calcs - Qtrly Forecasts'!$C$53:$T$53</definedName>
    <definedName name="qtd_mill_ton_pd_dec">#REF!</definedName>
    <definedName name="qtd_mill_ton_pd_mar" localSheetId="9">'[46]Calcs - Qtrly Forecasts'!$C$90:$T$90</definedName>
    <definedName name="qtd_mill_ton_pd_mar" localSheetId="10">'[46]Calcs - Qtrly Forecasts'!$C$90:$T$90</definedName>
    <definedName name="qtd_mill_ton_pd_mar" localSheetId="11">'[46]Calcs - Qtrly Forecasts'!$C$90:$T$90</definedName>
    <definedName name="qtd_mill_ton_pd_mar" localSheetId="8">'[46]Calcs - Qtrly Forecasts'!$C$90:$T$90</definedName>
    <definedName name="qtd_mill_ton_pd_mar">#REF!</definedName>
    <definedName name="qtd_mill_ton_pd_sept" localSheetId="9">'[46]Calcs - Qtrly Forecasts'!$C$16:$T$16</definedName>
    <definedName name="qtd_mill_ton_pd_sept" localSheetId="10">'[46]Calcs - Qtrly Forecasts'!$C$16:$T$16</definedName>
    <definedName name="qtd_mill_ton_pd_sept" localSheetId="11">'[46]Calcs - Qtrly Forecasts'!$C$16:$T$16</definedName>
    <definedName name="qtd_mill_ton_pd_sept" localSheetId="8">'[46]Calcs - Qtrly Forecasts'!$C$16:$T$16</definedName>
    <definedName name="qtd_mill_ton_pd_sept">#REF!</definedName>
    <definedName name="qtd_mine_ton_pd_dec" localSheetId="9">'[46]Calcs - Qtrly Forecasts'!$C$52:$T$52</definedName>
    <definedName name="qtd_mine_ton_pd_dec" localSheetId="10">'[46]Calcs - Qtrly Forecasts'!$C$52:$T$52</definedName>
    <definedName name="qtd_mine_ton_pd_dec" localSheetId="11">'[46]Calcs - Qtrly Forecasts'!$C$52:$T$52</definedName>
    <definedName name="qtd_mine_ton_pd_dec" localSheetId="8">'[46]Calcs - Qtrly Forecasts'!$C$52:$T$52</definedName>
    <definedName name="qtd_mine_ton_pd_dec">#REF!</definedName>
    <definedName name="qtd_mine_ton_pd_mar" localSheetId="9">'[46]Calcs - Qtrly Forecasts'!$C$89:$T$89</definedName>
    <definedName name="qtd_mine_ton_pd_mar" localSheetId="10">'[46]Calcs - Qtrly Forecasts'!$C$89:$T$89</definedName>
    <definedName name="qtd_mine_ton_pd_mar" localSheetId="11">'[46]Calcs - Qtrly Forecasts'!$C$89:$T$89</definedName>
    <definedName name="qtd_mine_ton_pd_mar" localSheetId="8">'[46]Calcs - Qtrly Forecasts'!$C$89:$T$89</definedName>
    <definedName name="qtd_mine_ton_pd_mar">#REF!</definedName>
    <definedName name="qtd_mine_ton_pd_sept" localSheetId="9">'[46]Calcs - Qtrly Forecasts'!$C$15:$T$15</definedName>
    <definedName name="qtd_mine_ton_pd_sept" localSheetId="10">'[46]Calcs - Qtrly Forecasts'!$C$15:$T$15</definedName>
    <definedName name="qtd_mine_ton_pd_sept" localSheetId="11">'[46]Calcs - Qtrly Forecasts'!$C$15:$T$15</definedName>
    <definedName name="qtd_mine_ton_pd_sept" localSheetId="8">'[46]Calcs - Qtrly Forecasts'!$C$15:$T$15</definedName>
    <definedName name="qtd_mine_ton_pd_sept">#REF!</definedName>
    <definedName name="qtd_rev_g_s_qtr_fc_dec" localSheetId="9">'[46]Calcs - Qtrly Forecasts'!$C$58:$T$58</definedName>
    <definedName name="qtd_rev_g_s_qtr_fc_dec" localSheetId="10">'[46]Calcs - Qtrly Forecasts'!$C$58:$T$58</definedName>
    <definedName name="qtd_rev_g_s_qtr_fc_dec" localSheetId="11">'[46]Calcs - Qtrly Forecasts'!$C$58:$T$58</definedName>
    <definedName name="qtd_rev_g_s_qtr_fc_dec" localSheetId="8">'[46]Calcs - Qtrly Forecasts'!$C$58:$T$58</definedName>
    <definedName name="qtd_rev_g_s_qtr_fc_dec">#REF!</definedName>
    <definedName name="qtd_rev_g_s_qtr_fc_mar" localSheetId="9">'[46]Calcs - Qtrly Forecasts'!$C$95:$T$95</definedName>
    <definedName name="qtd_rev_g_s_qtr_fc_mar" localSheetId="10">'[46]Calcs - Qtrly Forecasts'!$C$95:$T$95</definedName>
    <definedName name="qtd_rev_g_s_qtr_fc_mar" localSheetId="11">'[46]Calcs - Qtrly Forecasts'!$C$95:$T$95</definedName>
    <definedName name="qtd_rev_g_s_qtr_fc_mar" localSheetId="8">'[46]Calcs - Qtrly Forecasts'!$C$95:$T$95</definedName>
    <definedName name="qtd_rev_g_s_qtr_fc_mar">#REF!</definedName>
    <definedName name="qtd_rev_g_s_qtr_fc_sept" localSheetId="9">'[46]Calcs - Qtrly Forecasts'!$C$21:$T$21</definedName>
    <definedName name="qtd_rev_g_s_qtr_fc_sept" localSheetId="10">'[46]Calcs - Qtrly Forecasts'!$C$21:$T$21</definedName>
    <definedName name="qtd_rev_g_s_qtr_fc_sept" localSheetId="11">'[46]Calcs - Qtrly Forecasts'!$C$21:$T$21</definedName>
    <definedName name="qtd_rev_g_s_qtr_fc_sept" localSheetId="8">'[46]Calcs - Qtrly Forecasts'!$C$21:$T$21</definedName>
    <definedName name="qtd_rev_g_s_qtr_fc_sept">#REF!</definedName>
    <definedName name="qtd_ship_grd_qtr_fc_dec" localSheetId="9">'[46]Calcs - Qtrly Forecasts'!$C$57:$T$57</definedName>
    <definedName name="qtd_ship_grd_qtr_fc_dec" localSheetId="10">'[46]Calcs - Qtrly Forecasts'!$C$57:$T$57</definedName>
    <definedName name="qtd_ship_grd_qtr_fc_dec" localSheetId="11">'[46]Calcs - Qtrly Forecasts'!$C$57:$T$57</definedName>
    <definedName name="qtd_ship_grd_qtr_fc_dec" localSheetId="8">'[46]Calcs - Qtrly Forecasts'!$C$57:$T$57</definedName>
    <definedName name="qtd_ship_grd_qtr_fc_dec">#REF!</definedName>
    <definedName name="qtd_ship_grd_qtr_fc_mar" localSheetId="9">'[46]Calcs - Qtrly Forecasts'!$C$94:$T$94</definedName>
    <definedName name="qtd_ship_grd_qtr_fc_mar" localSheetId="10">'[46]Calcs - Qtrly Forecasts'!$C$94:$T$94</definedName>
    <definedName name="qtd_ship_grd_qtr_fc_mar" localSheetId="11">'[46]Calcs - Qtrly Forecasts'!$C$94:$T$94</definedName>
    <definedName name="qtd_ship_grd_qtr_fc_mar" localSheetId="8">'[46]Calcs - Qtrly Forecasts'!$C$94:$T$94</definedName>
    <definedName name="qtd_ship_grd_qtr_fc_mar">#REF!</definedName>
    <definedName name="qtd_ship_grd_qtr_fc_sept" localSheetId="9">'[46]Calcs - Qtrly Forecasts'!$C$20:$T$20</definedName>
    <definedName name="qtd_ship_grd_qtr_fc_sept" localSheetId="10">'[46]Calcs - Qtrly Forecasts'!$C$20:$T$20</definedName>
    <definedName name="qtd_ship_grd_qtr_fc_sept" localSheetId="11">'[46]Calcs - Qtrly Forecasts'!$C$20:$T$20</definedName>
    <definedName name="qtd_ship_grd_qtr_fc_sept" localSheetId="8">'[46]Calcs - Qtrly Forecasts'!$C$20:$T$20</definedName>
    <definedName name="qtd_ship_grd_qtr_fc_sept">#REF!</definedName>
    <definedName name="qthree95" localSheetId="9">[3]Sheet1!#REF!</definedName>
    <definedName name="qthree95" localSheetId="10">[3]Sheet1!#REF!</definedName>
    <definedName name="qthree95" localSheetId="11">[3]Sheet1!#REF!</definedName>
    <definedName name="qthree95" localSheetId="8">[3]Sheet1!#REF!</definedName>
    <definedName name="qthree95">#REF!</definedName>
    <definedName name="qthree96" localSheetId="9">[3]Sheet1!#REF!</definedName>
    <definedName name="qthree96" localSheetId="10">[3]Sheet1!#REF!</definedName>
    <definedName name="qthree96" localSheetId="11">[3]Sheet1!#REF!</definedName>
    <definedName name="qthree96" localSheetId="8">[3]Sheet1!#REF!</definedName>
    <definedName name="qthree96">#REF!</definedName>
    <definedName name="qthree97" localSheetId="9">[3]Sheet1!#REF!</definedName>
    <definedName name="qthree97" localSheetId="10">[3]Sheet1!#REF!</definedName>
    <definedName name="qthree97" localSheetId="11">[3]Sheet1!#REF!</definedName>
    <definedName name="qthree97" localSheetId="8">[3]Sheet1!#REF!</definedName>
    <definedName name="qthree97">#REF!</definedName>
    <definedName name="qtr">#REF!</definedName>
    <definedName name="qtr_prc_final_qtr_fc_dec" localSheetId="9">'[46]Inputs - Qtrly Forecasts'!$C$69:$T$69</definedName>
    <definedName name="qtr_prc_final_qtr_fc_dec" localSheetId="10">'[46]Inputs - Qtrly Forecasts'!$C$69:$T$69</definedName>
    <definedName name="qtr_prc_final_qtr_fc_dec" localSheetId="11">'[46]Inputs - Qtrly Forecasts'!$C$69:$T$69</definedName>
    <definedName name="qtr_prc_final_qtr_fc_dec" localSheetId="8">'[46]Inputs - Qtrly Forecasts'!$C$69:$T$69</definedName>
    <definedName name="qtr_prc_final_qtr_fc_dec">#REF!</definedName>
    <definedName name="qtr_prc_final_qtr_fc_mar" localSheetId="9">'[46]Inputs - Qtrly Forecasts'!$C$107:$T$107</definedName>
    <definedName name="qtr_prc_final_qtr_fc_mar" localSheetId="10">'[46]Inputs - Qtrly Forecasts'!$C$107:$T$107</definedName>
    <definedName name="qtr_prc_final_qtr_fc_mar" localSheetId="11">'[46]Inputs - Qtrly Forecasts'!$C$107:$T$107</definedName>
    <definedName name="qtr_prc_final_qtr_fc_mar" localSheetId="8">'[46]Inputs - Qtrly Forecasts'!$C$107:$T$107</definedName>
    <definedName name="qtr_prc_final_qtr_fc_mar">#REF!</definedName>
    <definedName name="qtr_prc_final_qtr_fc_sept" localSheetId="9">'[46]Inputs - Qtrly Forecasts'!$C$31:$T$31</definedName>
    <definedName name="qtr_prc_final_qtr_fc_sept" localSheetId="10">'[46]Inputs - Qtrly Forecasts'!$C$31:$T$31</definedName>
    <definedName name="qtr_prc_final_qtr_fc_sept" localSheetId="11">'[46]Inputs - Qtrly Forecasts'!$C$31:$T$31</definedName>
    <definedName name="qtr_prc_final_qtr_fc_sept" localSheetId="8">'[46]Inputs - Qtrly Forecasts'!$C$31:$T$31</definedName>
    <definedName name="qtr_prc_final_qtr_fc_sept">#REF!</definedName>
    <definedName name="QTR_REV" localSheetId="9">'[192]QTR-REV'!$A$6:$AM$64</definedName>
    <definedName name="QTR_REV">#REF!</definedName>
    <definedName name="QtrDate" localSheetId="9">[65]Sheet1!$Z$6</definedName>
    <definedName name="QtrDate">#REF!</definedName>
    <definedName name="qtrly00">#REF!</definedName>
    <definedName name="qtrly01">#REF!</definedName>
    <definedName name="qtrly98">#REF!</definedName>
    <definedName name="qtrly99">#REF!</definedName>
    <definedName name="QtrShares" localSheetId="9">[65]Sheet1!$Z$7</definedName>
    <definedName name="QtrShares">#REF!</definedName>
    <definedName name="qtwo95" localSheetId="9">[3]Sheet1!#REF!</definedName>
    <definedName name="qtwo95" localSheetId="10">[3]Sheet1!#REF!</definedName>
    <definedName name="qtwo95" localSheetId="11">[3]Sheet1!#REF!</definedName>
    <definedName name="qtwo95" localSheetId="8">[3]Sheet1!#REF!</definedName>
    <definedName name="qtwo95">#REF!</definedName>
    <definedName name="qtwo96" localSheetId="9">[3]Sheet1!#REF!</definedName>
    <definedName name="qtwo96" localSheetId="10">[3]Sheet1!#REF!</definedName>
    <definedName name="qtwo96" localSheetId="11">[3]Sheet1!#REF!</definedName>
    <definedName name="qtwo96" localSheetId="8">[3]Sheet1!#REF!</definedName>
    <definedName name="qtwo96">#REF!</definedName>
    <definedName name="qtwo97" localSheetId="9">[3]Sheet1!#REF!</definedName>
    <definedName name="qtwo97" localSheetId="10">[3]Sheet1!#REF!</definedName>
    <definedName name="qtwo97" localSheetId="11">[3]Sheet1!#REF!</definedName>
    <definedName name="qtwo97" localSheetId="8">[3]Sheet1!#REF!</definedName>
    <definedName name="qtwo97">#REF!</definedName>
    <definedName name="QUART_DIVS">[1]Sheet1!#REF!</definedName>
    <definedName name="QUART_PL">[1]Sheet1!#REF!</definedName>
    <definedName name="QUART_PRODUCTS">[1]Sheet1!#REF!</definedName>
    <definedName name="QUARTER">#N/A</definedName>
    <definedName name="Quarter_to_Quarter_Analysis" localSheetId="9">'[60]Old-WORK'!$AT$1:$AT$96</definedName>
    <definedName name="Quarter_to_Quarter_Analysis">#REF!</definedName>
    <definedName name="quarter196">#REF!</definedName>
    <definedName name="quarter197">#REF!</definedName>
    <definedName name="quarter296">#REF!</definedName>
    <definedName name="quarter297">#REF!</definedName>
    <definedName name="quarter396">#REF!</definedName>
    <definedName name="quarter397">#REF!</definedName>
    <definedName name="quarter496">#REF!</definedName>
    <definedName name="quarter497">#REF!</definedName>
    <definedName name="Quarterly">#REF!</definedName>
    <definedName name="Quarterly2001" localSheetId="9">[66]quarterly!$B$627:$P$676</definedName>
    <definedName name="Quarterly2001">#REF!</definedName>
    <definedName name="Quarterly2002" localSheetId="9">[66]quarterly!$B$574:$P$625</definedName>
    <definedName name="Quarterly2002">#REF!</definedName>
    <definedName name="Quarterly2003" localSheetId="9">[66]quarterly!$B$498:$P$572</definedName>
    <definedName name="Quarterly2003">#REF!</definedName>
    <definedName name="quarterly20032004" localSheetId="9">[191]Quarterly!#REF!</definedName>
    <definedName name="quarterly20032004">#REF!</definedName>
    <definedName name="Quarterly2004" localSheetId="9">[66]quarterly!$B$422:$P$496</definedName>
    <definedName name="Quarterly2004">#REF!</definedName>
    <definedName name="Quarterly2005" localSheetId="9">[66]quarterly!$B$345:$P$419</definedName>
    <definedName name="Quarterly2005">#REF!</definedName>
    <definedName name="Quarterly2006" localSheetId="9">[66]quarterly!$B$261:$P$342</definedName>
    <definedName name="Quarterly2006">#REF!</definedName>
    <definedName name="Quarters">#REF!</definedName>
    <definedName name="QUEENS_NonE00">#REF!</definedName>
    <definedName name="QUICKY2" localSheetId="9">[193]Parameters!$C$12</definedName>
    <definedName name="QUICKY2">#REF!</definedName>
    <definedName name="R_" localSheetId="9">[3]Sheet1!#REF!</definedName>
    <definedName name="R_" localSheetId="10">[3]Sheet1!#REF!</definedName>
    <definedName name="R_" localSheetId="11">[3]Sheet1!#REF!</definedName>
    <definedName name="R_" localSheetId="8">[3]Sheet1!#REF!</definedName>
    <definedName name="R_">#REF!</definedName>
    <definedName name="r_acc_dil_dt1" localSheetId="9">[43]Sensitivities!$G$62:$N$67</definedName>
    <definedName name="r_acc_dil_dt1">#REF!</definedName>
    <definedName name="r_acc_dil_dt2" localSheetId="9">[43]Sensitivities!$G$79:$N$84</definedName>
    <definedName name="r_acc_dil_dt2">#REF!</definedName>
    <definedName name="r_acc_dil_dta" localSheetId="9">[43]Sensitivities!$G$31:$N$36</definedName>
    <definedName name="r_acc_dil_dta">#REF!</definedName>
    <definedName name="r_acc_dil_dtb" localSheetId="9">[43]Sensitivities!$G$44:$N$49</definedName>
    <definedName name="r_acc_dil_dtb">#REF!</definedName>
    <definedName name="r_col_inputs" localSheetId="9">'[43]Quick Buyer Info'!$I$113:$O$113</definedName>
    <definedName name="r_col_inputs">#REF!</definedName>
    <definedName name="R_D_amort_years">#REF!</definedName>
    <definedName name="R_D_Amortization" localSheetId="9">[42]Data_Download!$C$31:$AU$31</definedName>
    <definedName name="R_D_Amortization" localSheetId="10">[42]Data_Download!$C$31:$AU$31</definedName>
    <definedName name="R_D_Amortization" localSheetId="11">[42]Data_Download!$C$31:$AU$31</definedName>
    <definedName name="R_D_Amortization" localSheetId="8">[42]Data_Download!$C$31:$AU$31</definedName>
    <definedName name="R_D_Amortization">#REF!</definedName>
    <definedName name="R_D_Capzed" localSheetId="9">[42]Data_Download!$C$21:$Z$21</definedName>
    <definedName name="R_D_Capzed" localSheetId="10">[42]Data_Download!$C$21:$Z$21</definedName>
    <definedName name="R_D_Capzed" localSheetId="11">[42]Data_Download!$C$21:$Z$21</definedName>
    <definedName name="R_D_Capzed" localSheetId="8">[42]Data_Download!$C$21:$Z$21</definedName>
    <definedName name="R_D_Capzed">#REF!</definedName>
    <definedName name="R_D_expense" localSheetId="9">[42]Data_Download!$C$28:$AZ$28</definedName>
    <definedName name="R_D_expense" localSheetId="10">[42]Data_Download!$C$28:$AZ$28</definedName>
    <definedName name="R_D_expense" localSheetId="11">[42]Data_Download!$C$28:$AZ$28</definedName>
    <definedName name="R_D_expense" localSheetId="8">[42]Data_Download!$C$28:$AZ$28</definedName>
    <definedName name="R_D_expense">#REF!</definedName>
    <definedName name="R_D_expense_IS" localSheetId="9">[42]Data_Download!$C$13:$AZ$13</definedName>
    <definedName name="R_D_expense_IS" localSheetId="10">[42]Data_Download!$C$13:$AZ$13</definedName>
    <definedName name="R_D_expense_IS" localSheetId="11">[42]Data_Download!$C$13:$AZ$13</definedName>
    <definedName name="R_D_expense_IS" localSheetId="8">[42]Data_Download!$C$13:$AZ$13</definedName>
    <definedName name="R_D_expense_IS">#REF!</definedName>
    <definedName name="r_pf_own_dt1" localSheetId="9">[43]Sensitivities!$T$71:$AA$73</definedName>
    <definedName name="r_pf_own_dt1">#REF!</definedName>
    <definedName name="r_printfunction">#REF!</definedName>
    <definedName name="r_quick_buyer_info" localSheetId="9">'[43]Quick Buyer Info'!$H$14:$V$98</definedName>
    <definedName name="r_quick_buyer_info">#REF!</definedName>
    <definedName name="r_quick_dt1" localSheetId="9">'[43]Quick Merge'!$K$56:$P$62</definedName>
    <definedName name="r_quick_dt1">#REF!</definedName>
    <definedName name="r_quick_dt2" localSheetId="9">'[43]Quick Merge'!$K$68:$P$74</definedName>
    <definedName name="r_quick_dt2">#REF!</definedName>
    <definedName name="r_quick_dt3" localSheetId="9">'[43]Quick Merge'!$K$80:$P$88</definedName>
    <definedName name="r_quick_dt3">#REF!</definedName>
    <definedName name="r_quick_dt3_column" localSheetId="9">'[43]Quick Merge'!$K$81:$K$88</definedName>
    <definedName name="r_quick_dt3_column">#REF!</definedName>
    <definedName name="r_quick_dt3_firstinput" localSheetId="9">'[43]Quick Merge'!$K$84</definedName>
    <definedName name="r_quick_dt3_firstinput">#REF!</definedName>
    <definedName name="r_r_uk_gaap_adj" localSheetId="9">'[46]Inputs - Misc Fields'!$B$44</definedName>
    <definedName name="r_r_uk_gaap_adj" localSheetId="10">'[46]Inputs - Misc Fields'!$B$44</definedName>
    <definedName name="r_r_uk_gaap_adj" localSheetId="11">'[46]Inputs - Misc Fields'!$B$44</definedName>
    <definedName name="r_r_uk_gaap_adj" localSheetId="8">'[46]Inputs - Misc Fields'!$B$44</definedName>
    <definedName name="r_r_uk_gaap_adj">#REF!</definedName>
    <definedName name="r_summ_data" localSheetId="9">'[43]Quick Merge Summary'!$E$18:$Q$32</definedName>
    <definedName name="r_summ_data">#REF!</definedName>
    <definedName name="radioEBITDA01">#REF!</definedName>
    <definedName name="ramp" localSheetId="9">#REF!</definedName>
    <definedName name="ramp" localSheetId="16">#REF!</definedName>
    <definedName name="ramp" localSheetId="7">#REF!</definedName>
    <definedName name="ramp" localSheetId="6">#REF!</definedName>
    <definedName name="ramp">#REF!</definedName>
    <definedName name="Rangai0">#REF!</definedName>
    <definedName name="RANGE" localSheetId="9">[3]Sheet1!#REF!</definedName>
    <definedName name="RANGE" localSheetId="10">[3]Sheet1!#REF!</definedName>
    <definedName name="RANGE" localSheetId="11">[3]Sheet1!#REF!</definedName>
    <definedName name="RANGE" localSheetId="8">[3]Sheet1!#REF!</definedName>
    <definedName name="RANGE">#REF!</definedName>
    <definedName name="Range_Names">#REF!</definedName>
    <definedName name="ranges3" localSheetId="9">'[164]lookup table'!$K$4:$M$12</definedName>
    <definedName name="ranges3" localSheetId="10">'[164]lookup table'!$K$4:$M$12</definedName>
    <definedName name="ranges3" localSheetId="11">'[164]lookup table'!$K$4:$M$12</definedName>
    <definedName name="ranges3" localSheetId="8">'[164]lookup table'!$K$4:$M$12</definedName>
    <definedName name="ranges3">#REF!</definedName>
    <definedName name="rangesfeb02" localSheetId="9">'[164]lookup table'!$O$7:$V$16</definedName>
    <definedName name="rangesfeb02" localSheetId="10">'[164]lookup table'!$O$7:$V$16</definedName>
    <definedName name="rangesfeb02" localSheetId="11">'[164]lookup table'!$O$7:$V$16</definedName>
    <definedName name="rangesfeb02" localSheetId="8">'[164]lookup table'!$O$7:$V$16</definedName>
    <definedName name="rangesfeb02">#REF!</definedName>
    <definedName name="Rank5Erase">#REF!</definedName>
    <definedName name="Rank5Height">#REF!</definedName>
    <definedName name="Rank6Erase">#REF!</definedName>
    <definedName name="Rank6Height">#REF!</definedName>
    <definedName name="rate" localSheetId="9">'[194]Scaledown 75% Event Days'!$C$5</definedName>
    <definedName name="rate" localSheetId="10">'[194]Scaledown 75% Event Days'!$C$5</definedName>
    <definedName name="rate" localSheetId="11">'[194]Scaledown 75% Event Days'!$C$5</definedName>
    <definedName name="rate" localSheetId="8">'[194]Scaledown 75% Event Days'!$C$5</definedName>
    <definedName name="rate">#REF!</definedName>
    <definedName name="Rate2" localSheetId="9">[195]Sheet1!$A$3:$B$10</definedName>
    <definedName name="Rate2" localSheetId="10">[195]Sheet1!$A$3:$B$10</definedName>
    <definedName name="Rate2" localSheetId="11">[195]Sheet1!$A$3:$B$10</definedName>
    <definedName name="Rate2" localSheetId="8">[195]Sheet1!$A$3:$B$10</definedName>
    <definedName name="Rate2">#REF!</definedName>
    <definedName name="Ratio">'[1]Summary Page_VDF'!$E$9</definedName>
    <definedName name="Ratio_Shares_Data" localSheetId="9">'[148]Profit &amp; Loss'!#REF!</definedName>
    <definedName name="Ratio_Shares_Data" localSheetId="10">'[148]Profit &amp; Loss'!#REF!</definedName>
    <definedName name="Ratio_Shares_Data" localSheetId="11">'[148]Profit &amp; Loss'!#REF!</definedName>
    <definedName name="Ratio_Shares_Data" localSheetId="8">'[148]Profit &amp; Loss'!#REF!</definedName>
    <definedName name="Ratio_Shares_Data">#REF!</definedName>
    <definedName name="RATIOS" localSheetId="9">'[196]Quarterly Income'!#REF!</definedName>
    <definedName name="RATIOS" localSheetId="10">'[196]Quarterly Income'!#REF!</definedName>
    <definedName name="RATIOS" localSheetId="11">'[196]Quarterly Income'!#REF!</definedName>
    <definedName name="RATIOS" localSheetId="8">'[196]Quarterly Income'!#REF!</definedName>
    <definedName name="RATIOS">#REF!</definedName>
    <definedName name="ratios00">#REF!</definedName>
    <definedName name="ratios91">#REF!</definedName>
    <definedName name="ratios92">#REF!</definedName>
    <definedName name="ratios93">#REF!</definedName>
    <definedName name="ratios94">#REF!</definedName>
    <definedName name="ratios95">#REF!</definedName>
    <definedName name="ratios96">#REF!</definedName>
    <definedName name="ratios97">#REF!</definedName>
    <definedName name="ratios98">#REF!</definedName>
    <definedName name="ratios99">#REF!</definedName>
    <definedName name="rcai00">#REF!</definedName>
    <definedName name="rcai01">#REF!</definedName>
    <definedName name="rcai02">#REF!</definedName>
    <definedName name="rcai95">#REF!</definedName>
    <definedName name="rcai96">#REF!</definedName>
    <definedName name="rcai97">#REF!</definedName>
    <definedName name="rcai98">#REF!</definedName>
    <definedName name="rcai99">#REF!</definedName>
    <definedName name="rDataColumns" localSheetId="9">[65]Sheet1!$W:$AK</definedName>
    <definedName name="rDataColumns">#REF!</definedName>
    <definedName name="reag_cons_act" localSheetId="9">'[46]Calcs - Act &amp; F''cast'!$C$500:$T$500</definedName>
    <definedName name="reag_cons_act" localSheetId="10">'[46]Calcs - Act &amp; F''cast'!$C$500:$T$500</definedName>
    <definedName name="reag_cons_act" localSheetId="11">'[46]Calcs - Act &amp; F''cast'!$C$500:$T$500</definedName>
    <definedName name="reag_cons_act" localSheetId="8">'[46]Calcs - Act &amp; F''cast'!$C$500:$T$500</definedName>
    <definedName name="reag_cons_act">#REF!</definedName>
    <definedName name="reag_cons_act_ytd" localSheetId="9">'[46]Calcs - Act &amp; F''cast'!$C$625:$T$625</definedName>
    <definedName name="reag_cons_act_ytd" localSheetId="10">'[46]Calcs - Act &amp; F''cast'!$C$625:$T$625</definedName>
    <definedName name="reag_cons_act_ytd" localSheetId="11">'[46]Calcs - Act &amp; F''cast'!$C$625:$T$625</definedName>
    <definedName name="reag_cons_act_ytd" localSheetId="8">'[46]Calcs - Act &amp; F''cast'!$C$625:$T$625</definedName>
    <definedName name="reag_cons_act_ytd">#REF!</definedName>
    <definedName name="reag_cons_bud" localSheetId="9">'[46]Calcs - Budget'!$C$500:$T$500</definedName>
    <definedName name="reag_cons_bud" localSheetId="10">'[46]Calcs - Budget'!$C$500:$T$500</definedName>
    <definedName name="reag_cons_bud" localSheetId="11">'[46]Calcs - Budget'!$C$500:$T$500</definedName>
    <definedName name="reag_cons_bud" localSheetId="8">'[46]Calcs - Budget'!$C$500:$T$500</definedName>
    <definedName name="reag_cons_bud">#REF!</definedName>
    <definedName name="reag_cons_bud_ytd" localSheetId="9">'[46]Calcs - Budget'!$C$625:$T$625</definedName>
    <definedName name="reag_cons_bud_ytd" localSheetId="10">'[46]Calcs - Budget'!$C$625:$T$625</definedName>
    <definedName name="reag_cons_bud_ytd" localSheetId="11">'[46]Calcs - Budget'!$C$625:$T$625</definedName>
    <definedName name="reag_cons_bud_ytd" localSheetId="8">'[46]Calcs - Budget'!$C$625:$T$625</definedName>
    <definedName name="reag_cons_bud_ytd">#REF!</definedName>
    <definedName name="reag_cons_hf" localSheetId="9">'[46]Inputs - Hist &amp; Future'!$C$448:$T$448</definedName>
    <definedName name="reag_cons_hf" localSheetId="10">'[46]Inputs - Hist &amp; Future'!$C$448:$T$448</definedName>
    <definedName name="reag_cons_hf" localSheetId="11">'[46]Inputs - Hist &amp; Future'!$C$448:$T$448</definedName>
    <definedName name="reag_cons_hf" localSheetId="8">'[46]Inputs - Hist &amp; Future'!$C$448:$T$448</definedName>
    <definedName name="reag_cons_hf">#REF!</definedName>
    <definedName name="reag_cons_ox_act" localSheetId="9">'[46]Inputs - Act &amp; F''cast'!$C$54:$T$54</definedName>
    <definedName name="reag_cons_ox_act" localSheetId="10">'[46]Inputs - Act &amp; F''cast'!$C$54:$T$54</definedName>
    <definedName name="reag_cons_ox_act" localSheetId="11">'[46]Inputs - Act &amp; F''cast'!$C$54:$T$54</definedName>
    <definedName name="reag_cons_ox_act" localSheetId="8">'[46]Inputs - Act &amp; F''cast'!$C$54:$T$54</definedName>
    <definedName name="reag_cons_ox_act">#REF!</definedName>
    <definedName name="reag_cons_ox_act_ytd" localSheetId="9">'[46]Calcs - Act &amp; F''cast'!$C$54:$T$54</definedName>
    <definedName name="reag_cons_ox_act_ytd" localSheetId="10">'[46]Calcs - Act &amp; F''cast'!$C$54:$T$54</definedName>
    <definedName name="reag_cons_ox_act_ytd" localSheetId="11">'[46]Calcs - Act &amp; F''cast'!$C$54:$T$54</definedName>
    <definedName name="reag_cons_ox_act_ytd" localSheetId="8">'[46]Calcs - Act &amp; F''cast'!$C$54:$T$54</definedName>
    <definedName name="reag_cons_ox_act_ytd">#REF!</definedName>
    <definedName name="reag_cons_ox_bud" localSheetId="9">'[46]Inputs - Budget'!$C$54:$T$54</definedName>
    <definedName name="reag_cons_ox_bud" localSheetId="10">'[46]Inputs - Budget'!$C$54:$T$54</definedName>
    <definedName name="reag_cons_ox_bud" localSheetId="11">'[46]Inputs - Budget'!$C$54:$T$54</definedName>
    <definedName name="reag_cons_ox_bud" localSheetId="8">'[46]Inputs - Budget'!$C$54:$T$54</definedName>
    <definedName name="reag_cons_ox_bud">#REF!</definedName>
    <definedName name="reag_cons_ox_bud_ytd" localSheetId="9">'[46]Calcs - Budget'!$C$54:$T$54</definedName>
    <definedName name="reag_cons_ox_bud_ytd" localSheetId="10">'[46]Calcs - Budget'!$C$54:$T$54</definedName>
    <definedName name="reag_cons_ox_bud_ytd" localSheetId="11">'[46]Calcs - Budget'!$C$54:$T$54</definedName>
    <definedName name="reag_cons_ox_bud_ytd" localSheetId="8">'[46]Calcs - Budget'!$C$54:$T$54</definedName>
    <definedName name="reag_cons_ox_bud_ytd">#REF!</definedName>
    <definedName name="reag_cons_ox_hf" localSheetId="9">'[46]Inputs - Hist &amp; Future'!$C$54:$T$54</definedName>
    <definedName name="reag_cons_ox_hf" localSheetId="10">'[46]Inputs - Hist &amp; Future'!$C$54:$T$54</definedName>
    <definedName name="reag_cons_ox_hf" localSheetId="11">'[46]Inputs - Hist &amp; Future'!$C$54:$T$54</definedName>
    <definedName name="reag_cons_ox_hf" localSheetId="8">'[46]Inputs - Hist &amp; Future'!$C$54:$T$54</definedName>
    <definedName name="reag_cons_ox_hf">#REF!</definedName>
    <definedName name="Rec_Domestic_Mkt" localSheetId="9">[44]PROJECTION!#REF!</definedName>
    <definedName name="Rec_Domestic_Mkt" localSheetId="10">[44]PROJECTION!#REF!</definedName>
    <definedName name="Rec_Domestic_Mkt" localSheetId="11">[44]PROJECTION!#REF!</definedName>
    <definedName name="Rec_Domestic_Mkt" localSheetId="8">[44]PROJECTION!#REF!</definedName>
    <definedName name="Rec_Domestic_Mkt">#REF!</definedName>
    <definedName name="recap" localSheetId="9">'[43]LBO Summary'!$T$18</definedName>
    <definedName name="recap">#REF!</definedName>
    <definedName name="RECEIV_FROM_ELETROBRÁS___REV" localSheetId="9">[44]PROJECTION!#REF!</definedName>
    <definedName name="RECEIV_FROM_ELETROBRÁS___REV" localSheetId="10">[44]PROJECTION!#REF!</definedName>
    <definedName name="RECEIV_FROM_ELETROBRÁS___REV" localSheetId="11">[44]PROJECTION!#REF!</definedName>
    <definedName name="RECEIV_FROM_ELETROBRÁS___REV" localSheetId="8">[44]PROJECTION!#REF!</definedName>
    <definedName name="RECEIV_FROM_ELETROBRÁS___REV">#REF!</definedName>
    <definedName name="Receiv_from_Subsid_ST" localSheetId="9">[44]PROJECTION!#REF!</definedName>
    <definedName name="Receiv_from_Subsid_ST" localSheetId="10">[44]PROJECTION!#REF!</definedName>
    <definedName name="Receiv_from_Subsid_ST" localSheetId="11">[44]PROJECTION!#REF!</definedName>
    <definedName name="Receiv_from_Subsid_ST" localSheetId="8">[44]PROJECTION!#REF!</definedName>
    <definedName name="Receiv_from_Subsid_ST">#REF!</definedName>
    <definedName name="RECEIVABLES_BASE">#REF!</definedName>
    <definedName name="RECEIVABLES_LT___REV" localSheetId="9">[44]PROJECTION!#REF!</definedName>
    <definedName name="RECEIVABLES_LT___REV" localSheetId="10">[44]PROJECTION!#REF!</definedName>
    <definedName name="RECEIVABLES_LT___REV" localSheetId="11">[44]PROJECTION!#REF!</definedName>
    <definedName name="RECEIVABLES_LT___REV" localSheetId="8">[44]PROJECTION!#REF!</definedName>
    <definedName name="RECEIVABLES_LT___REV">#REF!</definedName>
    <definedName name="Receivables_Overseas" localSheetId="9">[44]PROJECTION!#REF!</definedName>
    <definedName name="Receivables_Overseas" localSheetId="10">[44]PROJECTION!#REF!</definedName>
    <definedName name="Receivables_Overseas" localSheetId="11">[44]PROJECTION!#REF!</definedName>
    <definedName name="Receivables_Overseas" localSheetId="8">[44]PROJECTION!#REF!</definedName>
    <definedName name="Receivables_Overseas">#REF!</definedName>
    <definedName name="Receivables_Usiminas" localSheetId="9">[44]PROJECTION!#REF!</definedName>
    <definedName name="Receivables_Usiminas" localSheetId="10">[44]PROJECTION!#REF!</definedName>
    <definedName name="Receivables_Usiminas" localSheetId="11">[44]PROJECTION!#REF!</definedName>
    <definedName name="Receivables_Usiminas" localSheetId="8">[44]PROJECTION!#REF!</definedName>
    <definedName name="Receivables_Usiminas">#REF!</definedName>
    <definedName name="Recom">#REF!</definedName>
    <definedName name="Recover" localSheetId="9">[168]Macro1!$A$63</definedName>
    <definedName name="Recover" localSheetId="10">[168]Macro1!$A$63</definedName>
    <definedName name="Recover" localSheetId="11">[168]Macro1!$A$63</definedName>
    <definedName name="Recover" localSheetId="8">[168]Macro1!$A$63</definedName>
    <definedName name="Recover">#REF!</definedName>
    <definedName name="RefreshNote" localSheetId="9">[65]Sheet1!$H$3</definedName>
    <definedName name="RefreshNote">#REF!</definedName>
    <definedName name="RefreshSet" localSheetId="9">[65]Sheet1!$AG$7</definedName>
    <definedName name="RefreshSet">#REF!</definedName>
    <definedName name="regac">#REF!</definedName>
    <definedName name="REMARQUE1">#REF!</definedName>
    <definedName name="REMARQUE10">#REF!</definedName>
    <definedName name="REMARQUE11">#REF!</definedName>
    <definedName name="REMARQUE2">#REF!</definedName>
    <definedName name="REMARQUE3" localSheetId="9">[40]SWEDEN!#REF!</definedName>
    <definedName name="REMARQUE3" localSheetId="10">[40]SWEDEN!#REF!</definedName>
    <definedName name="REMARQUE3" localSheetId="11">[40]SWEDEN!#REF!</definedName>
    <definedName name="REMARQUE3" localSheetId="8">[40]SWEDEN!#REF!</definedName>
    <definedName name="REMARQUE3">#REF!</definedName>
    <definedName name="REMARQUE4">#REF!</definedName>
    <definedName name="REMARQUE5">#REF!</definedName>
    <definedName name="REMARQUE5b">#REF!</definedName>
    <definedName name="REMARQUE6">#REF!</definedName>
    <definedName name="REMARQUE7">#REF!</definedName>
    <definedName name="REMARQUE8">#REF!</definedName>
    <definedName name="REMARQUE9">#REF!</definedName>
    <definedName name="remove" localSheetId="9" hidden="1">{"banks",#N/A,FALSE,"BASIC"}</definedName>
    <definedName name="remove" localSheetId="10" hidden="1">{"banks",#N/A,FALSE,"BASIC"}</definedName>
    <definedName name="remove" localSheetId="16" hidden="1">{"banks",#N/A,FALSE,"BASIC"}</definedName>
    <definedName name="remove" localSheetId="7" hidden="1">{"banks",#N/A,FALSE,"BASIC"}</definedName>
    <definedName name="remove" localSheetId="6" hidden="1">{"banks",#N/A,FALSE,"BASIC"}</definedName>
    <definedName name="remove" localSheetId="11" hidden="1">{"banks",#N/A,FALSE,"BASIC"}</definedName>
    <definedName name="remove" localSheetId="8" hidden="1">{"banks",#N/A,FALSE,"BASIC"}</definedName>
    <definedName name="remove" hidden="1">{"banks",#N/A,FALSE,"BASIC"}</definedName>
    <definedName name="RemScale">#REF!</definedName>
    <definedName name="Renagel">#REF!</definedName>
    <definedName name="Replagal_current">#REF!</definedName>
    <definedName name="Report">#REF!</definedName>
    <definedName name="report_bva">#REF!</definedName>
    <definedName name="Reported_Net_Income">#REF!</definedName>
    <definedName name="Required_cash" localSheetId="9">[42]Data_Download!$C$6:$AU$6</definedName>
    <definedName name="Required_cash" localSheetId="10">[42]Data_Download!$C$6:$AU$6</definedName>
    <definedName name="Required_cash" localSheetId="11">[42]Data_Download!$C$6:$AU$6</definedName>
    <definedName name="Required_cash" localSheetId="8">[42]Data_Download!$C$6:$AU$6</definedName>
    <definedName name="Required_cash">#REF!</definedName>
    <definedName name="Required_cash_percent" localSheetId="9">[42]Data_Download!$A$9</definedName>
    <definedName name="Required_cash_percent" localSheetId="10">[42]Data_Download!$A$9</definedName>
    <definedName name="Required_cash_percent" localSheetId="11">[42]Data_Download!$A$9</definedName>
    <definedName name="Required_cash_percent" localSheetId="8">[42]Data_Download!$A$9</definedName>
    <definedName name="Required_cash_percent">#REF!</definedName>
    <definedName name="RER">#N/A</definedName>
    <definedName name="ResearchForecasts">#REF!</definedName>
    <definedName name="ResetItemView">#N/A</definedName>
    <definedName name="resex00">#REF!</definedName>
    <definedName name="resex01">#REF!</definedName>
    <definedName name="resex02">#REF!</definedName>
    <definedName name="resex95">#REF!</definedName>
    <definedName name="resex96">#REF!</definedName>
    <definedName name="resex97">#REF!</definedName>
    <definedName name="resex98">#REF!</definedName>
    <definedName name="resex99">#REF!</definedName>
    <definedName name="Residual_Value" localSheetId="9">[42]Data_Download!$C$29:$AZ$29</definedName>
    <definedName name="Residual_Value" localSheetId="10">[42]Data_Download!$C$29:$AZ$29</definedName>
    <definedName name="Residual_Value" localSheetId="11">[42]Data_Download!$C$29:$AZ$29</definedName>
    <definedName name="Residual_Value" localSheetId="8">[42]Data_Download!$C$29:$AZ$29</definedName>
    <definedName name="Residual_Value">#REF!</definedName>
    <definedName name="Restructuring_charges" localSheetId="9">[42]Data_Download!#REF!</definedName>
    <definedName name="Restructuring_charges" localSheetId="10">[42]Data_Download!#REF!</definedName>
    <definedName name="Restructuring_charges" localSheetId="11">[42]Data_Download!#REF!</definedName>
    <definedName name="Restructuring_charges" localSheetId="8">[42]Data_Download!#REF!</definedName>
    <definedName name="Restructuring_charges">#REF!</definedName>
    <definedName name="Restructuring_charges_growth_fore" localSheetId="9">[42]Data_Download!$H$165:$K$165</definedName>
    <definedName name="Restructuring_charges_growth_fore" localSheetId="10">[42]Data_Download!$H$165:$K$165</definedName>
    <definedName name="Restructuring_charges_growth_fore" localSheetId="11">[42]Data_Download!$H$165:$K$165</definedName>
    <definedName name="Restructuring_charges_growth_fore" localSheetId="8">[42]Data_Download!$H$165:$K$165</definedName>
    <definedName name="Restructuring_charges_growth_fore">#REF!</definedName>
    <definedName name="results">#REF!</definedName>
    <definedName name="retoijn" localSheetId="9">[80]Marketing1Query!$B$24:$D$24</definedName>
    <definedName name="retoijn" localSheetId="10">[80]Marketing1Query!$B$24:$D$24</definedName>
    <definedName name="retoijn" localSheetId="11">[80]Marketing1Query!$B$24:$D$24</definedName>
    <definedName name="retoijn" localSheetId="8">[80]Marketing1Query!$B$24:$D$24</definedName>
    <definedName name="retoijn">#REF!</definedName>
    <definedName name="retreatment_rate" localSheetId="9">'[131]Kalydeco monthly'!#REF!</definedName>
    <definedName name="retreatment_rate" localSheetId="10">'[131]Kalydeco monthly'!#REF!</definedName>
    <definedName name="retreatment_rate" localSheetId="11">'[131]Kalydeco monthly'!#REF!</definedName>
    <definedName name="retreatment_rate" localSheetId="8">'[131]Kalydeco monthly'!#REF!</definedName>
    <definedName name="retreatment_rate">#REF!</definedName>
    <definedName name="return">#REF!</definedName>
    <definedName name="Reuters">[133]Menu!$I$13:$M$90</definedName>
    <definedName name="rev" localSheetId="9">'[83]EU II-IV'!$A$4:$C$292</definedName>
    <definedName name="rev" localSheetId="10">'[83]EU II-IV'!$A$4:$C$292</definedName>
    <definedName name="rev" localSheetId="11">'[83]EU II-IV'!$A$4:$C$292</definedName>
    <definedName name="rev" localSheetId="8">'[83]EU II-IV'!$A$4:$C$292</definedName>
    <definedName name="rev">#REF!</definedName>
    <definedName name="rev_adj" localSheetId="9">#REF!</definedName>
    <definedName name="rev_adj" localSheetId="16">#REF!</definedName>
    <definedName name="rev_adj" localSheetId="7">#REF!</definedName>
    <definedName name="rev_adj" localSheetId="6">#REF!</definedName>
    <definedName name="rev_adj">#REF!</definedName>
    <definedName name="rev_cath_act" localSheetId="9">'[46]Inputs - Act &amp; F''cast'!$C$70:$T$70</definedName>
    <definedName name="rev_cath_act" localSheetId="10">'[46]Inputs - Act &amp; F''cast'!$C$70:$T$70</definedName>
    <definedName name="rev_cath_act" localSheetId="11">'[46]Inputs - Act &amp; F''cast'!$C$70:$T$70</definedName>
    <definedName name="rev_cath_act" localSheetId="8">'[46]Inputs - Act &amp; F''cast'!$C$70:$T$70</definedName>
    <definedName name="rev_cath_act">#REF!</definedName>
    <definedName name="rev_cath_act_ytd" localSheetId="9">'[46]Calcs - Act &amp; F''cast'!$C$70:$T$70</definedName>
    <definedName name="rev_cath_act_ytd" localSheetId="10">'[46]Calcs - Act &amp; F''cast'!$C$70:$T$70</definedName>
    <definedName name="rev_cath_act_ytd" localSheetId="11">'[46]Calcs - Act &amp; F''cast'!$C$70:$T$70</definedName>
    <definedName name="rev_cath_act_ytd" localSheetId="8">'[46]Calcs - Act &amp; F''cast'!$C$70:$T$70</definedName>
    <definedName name="rev_cath_act_ytd">#REF!</definedName>
    <definedName name="rev_cath_bud" localSheetId="9">'[46]Inputs - Budget'!$C$70:$T$70</definedName>
    <definedName name="rev_cath_bud" localSheetId="10">'[46]Inputs - Budget'!$C$70:$T$70</definedName>
    <definedName name="rev_cath_bud" localSheetId="11">'[46]Inputs - Budget'!$C$70:$T$70</definedName>
    <definedName name="rev_cath_bud" localSheetId="8">'[46]Inputs - Budget'!$C$70:$T$70</definedName>
    <definedName name="rev_cath_bud">#REF!</definedName>
    <definedName name="rev_cath_bud_ytd" localSheetId="9">'[46]Calcs - Budget'!$C$70:$T$70</definedName>
    <definedName name="rev_cath_bud_ytd" localSheetId="10">'[46]Calcs - Budget'!$C$70:$T$70</definedName>
    <definedName name="rev_cath_bud_ytd" localSheetId="11">'[46]Calcs - Budget'!$C$70:$T$70</definedName>
    <definedName name="rev_cath_bud_ytd" localSheetId="8">'[46]Calcs - Budget'!$C$70:$T$70</definedName>
    <definedName name="rev_cath_bud_ytd">#REF!</definedName>
    <definedName name="rev_cath_hf" localSheetId="9">'[46]Inputs - Hist &amp; Future'!$C$70:$T$70</definedName>
    <definedName name="rev_cath_hf" localSheetId="10">'[46]Inputs - Hist &amp; Future'!$C$70:$T$70</definedName>
    <definedName name="rev_cath_hf" localSheetId="11">'[46]Inputs - Hist &amp; Future'!$C$70:$T$70</definedName>
    <definedName name="rev_cath_hf" localSheetId="8">'[46]Inputs - Hist &amp; Future'!$C$70:$T$70</definedName>
    <definedName name="rev_cath_hf">#REF!</definedName>
    <definedName name="rev_con_act" localSheetId="9">'[46]Inputs - Act &amp; F''cast'!$C$69:$T$69</definedName>
    <definedName name="rev_con_act" localSheetId="10">'[46]Inputs - Act &amp; F''cast'!$C$69:$T$69</definedName>
    <definedName name="rev_con_act" localSheetId="11">'[46]Inputs - Act &amp; F''cast'!$C$69:$T$69</definedName>
    <definedName name="rev_con_act" localSheetId="8">'[46]Inputs - Act &amp; F''cast'!$C$69:$T$69</definedName>
    <definedName name="rev_con_act">#REF!</definedName>
    <definedName name="rev_con_act_ytd" localSheetId="9">'[46]Calcs - Act &amp; F''cast'!$C$69:$T$69</definedName>
    <definedName name="rev_con_act_ytd" localSheetId="10">'[46]Calcs - Act &amp; F''cast'!$C$69:$T$69</definedName>
    <definedName name="rev_con_act_ytd" localSheetId="11">'[46]Calcs - Act &amp; F''cast'!$C$69:$T$69</definedName>
    <definedName name="rev_con_act_ytd" localSheetId="8">'[46]Calcs - Act &amp; F''cast'!$C$69:$T$69</definedName>
    <definedName name="rev_con_act_ytd">#REF!</definedName>
    <definedName name="rev_con_bud" localSheetId="9">'[46]Inputs - Budget'!$C$69:$T$69</definedName>
    <definedName name="rev_con_bud" localSheetId="10">'[46]Inputs - Budget'!$C$69:$T$69</definedName>
    <definedName name="rev_con_bud" localSheetId="11">'[46]Inputs - Budget'!$C$69:$T$69</definedName>
    <definedName name="rev_con_bud" localSheetId="8">'[46]Inputs - Budget'!$C$69:$T$69</definedName>
    <definedName name="rev_con_bud">#REF!</definedName>
    <definedName name="rev_con_bud_ytd" localSheetId="9">'[46]Calcs - Budget'!$C$69:$T$69</definedName>
    <definedName name="rev_con_bud_ytd" localSheetId="10">'[46]Calcs - Budget'!$C$69:$T$69</definedName>
    <definedName name="rev_con_bud_ytd" localSheetId="11">'[46]Calcs - Budget'!$C$69:$T$69</definedName>
    <definedName name="rev_con_bud_ytd" localSheetId="8">'[46]Calcs - Budget'!$C$69:$T$69</definedName>
    <definedName name="rev_con_bud_ytd">#REF!</definedName>
    <definedName name="rev_con_hf" localSheetId="9">'[46]Inputs - Hist &amp; Future'!$C$69:$T$69</definedName>
    <definedName name="rev_con_hf" localSheetId="10">'[46]Inputs - Hist &amp; Future'!$C$69:$T$69</definedName>
    <definedName name="rev_con_hf" localSheetId="11">'[46]Inputs - Hist &amp; Future'!$C$69:$T$69</definedName>
    <definedName name="rev_con_hf" localSheetId="8">'[46]Inputs - Hist &amp; Future'!$C$69:$T$69</definedName>
    <definedName name="rev_con_hf">#REF!</definedName>
    <definedName name="rev_final_act" localSheetId="9">'[46]Inputs - Act &amp; F''cast'!$C$73:$T$73</definedName>
    <definedName name="rev_final_act" localSheetId="10">'[46]Inputs - Act &amp; F''cast'!$C$73:$T$73</definedName>
    <definedName name="rev_final_act" localSheetId="11">'[46]Inputs - Act &amp; F''cast'!$C$73:$T$73</definedName>
    <definedName name="rev_final_act" localSheetId="8">'[46]Inputs - Act &amp; F''cast'!$C$73:$T$73</definedName>
    <definedName name="rev_final_act">#REF!</definedName>
    <definedName name="rev_final_act_ytd" localSheetId="9">'[46]Calcs - Act &amp; F''cast'!$C$73:$T$73</definedName>
    <definedName name="rev_final_act_ytd" localSheetId="10">'[46]Calcs - Act &amp; F''cast'!$C$73:$T$73</definedName>
    <definedName name="rev_final_act_ytd" localSheetId="11">'[46]Calcs - Act &amp; F''cast'!$C$73:$T$73</definedName>
    <definedName name="rev_final_act_ytd" localSheetId="8">'[46]Calcs - Act &amp; F''cast'!$C$73:$T$73</definedName>
    <definedName name="rev_final_act_ytd">#REF!</definedName>
    <definedName name="rev_final_bud" localSheetId="9">'[46]Inputs - Budget'!$C$73:$T$73</definedName>
    <definedName name="rev_final_bud" localSheetId="10">'[46]Inputs - Budget'!$C$73:$T$73</definedName>
    <definedName name="rev_final_bud" localSheetId="11">'[46]Inputs - Budget'!$C$73:$T$73</definedName>
    <definedName name="rev_final_bud" localSheetId="8">'[46]Inputs - Budget'!$C$73:$T$73</definedName>
    <definedName name="rev_final_bud">#REF!</definedName>
    <definedName name="rev_final_bud_ytd" localSheetId="9">'[46]Calcs - Budget'!$C$73:$T$73</definedName>
    <definedName name="rev_final_bud_ytd" localSheetId="10">'[46]Calcs - Budget'!$C$73:$T$73</definedName>
    <definedName name="rev_final_bud_ytd" localSheetId="11">'[46]Calcs - Budget'!$C$73:$T$73</definedName>
    <definedName name="rev_final_bud_ytd" localSheetId="8">'[46]Calcs - Budget'!$C$73:$T$73</definedName>
    <definedName name="rev_final_bud_ytd">#REF!</definedName>
    <definedName name="rev_final_hf" localSheetId="9">'[46]Inputs - Hist &amp; Future'!$C$73:$T$73</definedName>
    <definedName name="rev_final_hf" localSheetId="10">'[46]Inputs - Hist &amp; Future'!$C$73:$T$73</definedName>
    <definedName name="rev_final_hf" localSheetId="11">'[46]Inputs - Hist &amp; Future'!$C$73:$T$73</definedName>
    <definedName name="rev_final_hf" localSheetId="8">'[46]Inputs - Hist &amp; Future'!$C$73:$T$73</definedName>
    <definedName name="rev_final_hf">#REF!</definedName>
    <definedName name="rev_frt_conc_act" localSheetId="9">'[46]Inputs - Act &amp; F''cast'!$C$75:$T$75</definedName>
    <definedName name="rev_frt_conc_act" localSheetId="10">'[46]Inputs - Act &amp; F''cast'!$C$75:$T$75</definedName>
    <definedName name="rev_frt_conc_act" localSheetId="11">'[46]Inputs - Act &amp; F''cast'!$C$75:$T$75</definedName>
    <definedName name="rev_frt_conc_act" localSheetId="8">'[46]Inputs - Act &amp; F''cast'!$C$75:$T$75</definedName>
    <definedName name="rev_frt_conc_act">#REF!</definedName>
    <definedName name="rev_frt_conc_act_ytd" localSheetId="9">'[46]Calcs - Act &amp; F''cast'!$C$75:$T$75</definedName>
    <definedName name="rev_frt_conc_act_ytd" localSheetId="10">'[46]Calcs - Act &amp; F''cast'!$C$75:$T$75</definedName>
    <definedName name="rev_frt_conc_act_ytd" localSheetId="11">'[46]Calcs - Act &amp; F''cast'!$C$75:$T$75</definedName>
    <definedName name="rev_frt_conc_act_ytd" localSheetId="8">'[46]Calcs - Act &amp; F''cast'!$C$75:$T$75</definedName>
    <definedName name="rev_frt_conc_act_ytd">#REF!</definedName>
    <definedName name="rev_frt_conc_bud" localSheetId="9">'[46]Inputs - Budget'!$C$75:$T$75</definedName>
    <definedName name="rev_frt_conc_bud" localSheetId="10">'[46]Inputs - Budget'!$C$75:$T$75</definedName>
    <definedName name="rev_frt_conc_bud" localSheetId="11">'[46]Inputs - Budget'!$C$75:$T$75</definedName>
    <definedName name="rev_frt_conc_bud" localSheetId="8">'[46]Inputs - Budget'!$C$75:$T$75</definedName>
    <definedName name="rev_frt_conc_bud">#REF!</definedName>
    <definedName name="rev_frt_conc_bud_ytd" localSheetId="9">'[46]Calcs - Budget'!$C$75:$T$75</definedName>
    <definedName name="rev_frt_conc_bud_ytd" localSheetId="10">'[46]Calcs - Budget'!$C$75:$T$75</definedName>
    <definedName name="rev_frt_conc_bud_ytd" localSheetId="11">'[46]Calcs - Budget'!$C$75:$T$75</definedName>
    <definedName name="rev_frt_conc_bud_ytd" localSheetId="8">'[46]Calcs - Budget'!$C$75:$T$75</definedName>
    <definedName name="rev_frt_conc_bud_ytd">#REF!</definedName>
    <definedName name="rev_frt_conc_hf" localSheetId="9">'[46]Inputs - Hist &amp; Future'!$C$75:$T$75</definedName>
    <definedName name="rev_frt_conc_hf" localSheetId="10">'[46]Inputs - Hist &amp; Future'!$C$75:$T$75</definedName>
    <definedName name="rev_frt_conc_hf" localSheetId="11">'[46]Inputs - Hist &amp; Future'!$C$75:$T$75</definedName>
    <definedName name="rev_frt_conc_hf" localSheetId="8">'[46]Inputs - Hist &amp; Future'!$C$75:$T$75</definedName>
    <definedName name="rev_frt_conc_hf">#REF!</definedName>
    <definedName name="rev_frt_ox_act" localSheetId="9">'[46]Inputs - Act &amp; F''cast'!$C$76:$T$76</definedName>
    <definedName name="rev_frt_ox_act" localSheetId="10">'[46]Inputs - Act &amp; F''cast'!$C$76:$T$76</definedName>
    <definedName name="rev_frt_ox_act" localSheetId="11">'[46]Inputs - Act &amp; F''cast'!$C$76:$T$76</definedName>
    <definedName name="rev_frt_ox_act" localSheetId="8">'[46]Inputs - Act &amp; F''cast'!$C$76:$T$76</definedName>
    <definedName name="rev_frt_ox_act">#REF!</definedName>
    <definedName name="rev_frt_ox_act_ytd" localSheetId="9">'[46]Calcs - Act &amp; F''cast'!$C$76:$T$76</definedName>
    <definedName name="rev_frt_ox_act_ytd" localSheetId="10">'[46]Calcs - Act &amp; F''cast'!$C$76:$T$76</definedName>
    <definedName name="rev_frt_ox_act_ytd" localSheetId="11">'[46]Calcs - Act &amp; F''cast'!$C$76:$T$76</definedName>
    <definedName name="rev_frt_ox_act_ytd" localSheetId="8">'[46]Calcs - Act &amp; F''cast'!$C$76:$T$76</definedName>
    <definedName name="rev_frt_ox_act_ytd">#REF!</definedName>
    <definedName name="rev_frt_ox_bud" localSheetId="9">'[46]Inputs - Budget'!$C$76:$T$76</definedName>
    <definedName name="rev_frt_ox_bud" localSheetId="10">'[46]Inputs - Budget'!$C$76:$T$76</definedName>
    <definedName name="rev_frt_ox_bud" localSheetId="11">'[46]Inputs - Budget'!$C$76:$T$76</definedName>
    <definedName name="rev_frt_ox_bud" localSheetId="8">'[46]Inputs - Budget'!$C$76:$T$76</definedName>
    <definedName name="rev_frt_ox_bud">#REF!</definedName>
    <definedName name="rev_frt_ox_bud_ytd" localSheetId="9">'[46]Calcs - Budget'!$C$76:$T$76</definedName>
    <definedName name="rev_frt_ox_bud_ytd" localSheetId="10">'[46]Calcs - Budget'!$C$76:$T$76</definedName>
    <definedName name="rev_frt_ox_bud_ytd" localSheetId="11">'[46]Calcs - Budget'!$C$76:$T$76</definedName>
    <definedName name="rev_frt_ox_bud_ytd" localSheetId="8">'[46]Calcs - Budget'!$C$76:$T$76</definedName>
    <definedName name="rev_frt_ox_bud_ytd">#REF!</definedName>
    <definedName name="rev_frt_ox_hf" localSheetId="9">'[46]Inputs - Hist &amp; Future'!$C$76:$T$76</definedName>
    <definedName name="rev_frt_ox_hf" localSheetId="10">'[46]Inputs - Hist &amp; Future'!$C$76:$T$76</definedName>
    <definedName name="rev_frt_ox_hf" localSheetId="11">'[46]Inputs - Hist &amp; Future'!$C$76:$T$76</definedName>
    <definedName name="rev_frt_ox_hf" localSheetId="8">'[46]Inputs - Hist &amp; Future'!$C$76:$T$76</definedName>
    <definedName name="rev_frt_ox_hf">#REF!</definedName>
    <definedName name="rev_frt_tot_act" localSheetId="9">'[46]Calcs - Act &amp; F''cast'!$C$511:$T$511</definedName>
    <definedName name="rev_frt_tot_act" localSheetId="10">'[46]Calcs - Act &amp; F''cast'!$C$511:$T$511</definedName>
    <definedName name="rev_frt_tot_act" localSheetId="11">'[46]Calcs - Act &amp; F''cast'!$C$511:$T$511</definedName>
    <definedName name="rev_frt_tot_act" localSheetId="8">'[46]Calcs - Act &amp; F''cast'!$C$511:$T$511</definedName>
    <definedName name="rev_frt_tot_act">#REF!</definedName>
    <definedName name="rev_frt_tot_act_ytd" localSheetId="9">'[46]Calcs - Act &amp; F''cast'!$C$636:$T$636</definedName>
    <definedName name="rev_frt_tot_act_ytd" localSheetId="10">'[46]Calcs - Act &amp; F''cast'!$C$636:$T$636</definedName>
    <definedName name="rev_frt_tot_act_ytd" localSheetId="11">'[46]Calcs - Act &amp; F''cast'!$C$636:$T$636</definedName>
    <definedName name="rev_frt_tot_act_ytd" localSheetId="8">'[46]Calcs - Act &amp; F''cast'!$C$636:$T$636</definedName>
    <definedName name="rev_frt_tot_act_ytd">#REF!</definedName>
    <definedName name="rev_frt_tot_bud" localSheetId="9">'[46]Calcs - Budget'!$C$511:$T$511</definedName>
    <definedName name="rev_frt_tot_bud" localSheetId="10">'[46]Calcs - Budget'!$C$511:$T$511</definedName>
    <definedName name="rev_frt_tot_bud" localSheetId="11">'[46]Calcs - Budget'!$C$511:$T$511</definedName>
    <definedName name="rev_frt_tot_bud" localSheetId="8">'[46]Calcs - Budget'!$C$511:$T$511</definedName>
    <definedName name="rev_frt_tot_bud">#REF!</definedName>
    <definedName name="rev_frt_tot_bud_ytd" localSheetId="9">'[46]Calcs - Budget'!$C$636:$T$636</definedName>
    <definedName name="rev_frt_tot_bud_ytd" localSheetId="10">'[46]Calcs - Budget'!$C$636:$T$636</definedName>
    <definedName name="rev_frt_tot_bud_ytd" localSheetId="11">'[46]Calcs - Budget'!$C$636:$T$636</definedName>
    <definedName name="rev_frt_tot_bud_ytd" localSheetId="8">'[46]Calcs - Budget'!$C$636:$T$636</definedName>
    <definedName name="rev_frt_tot_bud_ytd">#REF!</definedName>
    <definedName name="rev_frt_tot_hf" localSheetId="9">'[46]Inputs - Hist &amp; Future'!$C$465:$T$465</definedName>
    <definedName name="rev_frt_tot_hf" localSheetId="10">'[46]Inputs - Hist &amp; Future'!$C$465:$T$465</definedName>
    <definedName name="rev_frt_tot_hf" localSheetId="11">'[46]Inputs - Hist &amp; Future'!$C$465:$T$465</definedName>
    <definedName name="rev_frt_tot_hf" localSheetId="8">'[46]Inputs - Hist &amp; Future'!$C$465:$T$465</definedName>
    <definedName name="rev_frt_tot_hf">#REF!</definedName>
    <definedName name="rev_frt_tot_qtr_fc_dec" localSheetId="9">'[46]Inputs - Qtrly Forecasts'!$C$62:$T$62</definedName>
    <definedName name="rev_frt_tot_qtr_fc_dec" localSheetId="10">'[46]Inputs - Qtrly Forecasts'!$C$62:$T$62</definedName>
    <definedName name="rev_frt_tot_qtr_fc_dec" localSheetId="11">'[46]Inputs - Qtrly Forecasts'!$C$62:$T$62</definedName>
    <definedName name="rev_frt_tot_qtr_fc_dec" localSheetId="8">'[46]Inputs - Qtrly Forecasts'!$C$62:$T$62</definedName>
    <definedName name="rev_frt_tot_qtr_fc_dec">#REF!</definedName>
    <definedName name="rev_frt_tot_qtr_fc_dec_ytd" localSheetId="9">'[46]Calcs - Qtrly Forecasts'!$C$70:$T$70</definedName>
    <definedName name="rev_frt_tot_qtr_fc_dec_ytd" localSheetId="10">'[46]Calcs - Qtrly Forecasts'!$C$70:$T$70</definedName>
    <definedName name="rev_frt_tot_qtr_fc_dec_ytd" localSheetId="11">'[46]Calcs - Qtrly Forecasts'!$C$70:$T$70</definedName>
    <definedName name="rev_frt_tot_qtr_fc_dec_ytd" localSheetId="8">'[46]Calcs - Qtrly Forecasts'!$C$70:$T$70</definedName>
    <definedName name="rev_frt_tot_qtr_fc_dec_ytd">#REF!</definedName>
    <definedName name="rev_frt_tot_qtr_fc_mar" localSheetId="9">'[46]Inputs - Qtrly Forecasts'!$C$100:$T$100</definedName>
    <definedName name="rev_frt_tot_qtr_fc_mar" localSheetId="10">'[46]Inputs - Qtrly Forecasts'!$C$100:$T$100</definedName>
    <definedName name="rev_frt_tot_qtr_fc_mar" localSheetId="11">'[46]Inputs - Qtrly Forecasts'!$C$100:$T$100</definedName>
    <definedName name="rev_frt_tot_qtr_fc_mar" localSheetId="8">'[46]Inputs - Qtrly Forecasts'!$C$100:$T$100</definedName>
    <definedName name="rev_frt_tot_qtr_fc_mar">#REF!</definedName>
    <definedName name="rev_frt_tot_qtr_fc_mar_ytd" localSheetId="9">'[46]Calcs - Qtrly Forecasts'!$C$107:$T$107</definedName>
    <definedName name="rev_frt_tot_qtr_fc_mar_ytd" localSheetId="10">'[46]Calcs - Qtrly Forecasts'!$C$107:$T$107</definedName>
    <definedName name="rev_frt_tot_qtr_fc_mar_ytd" localSheetId="11">'[46]Calcs - Qtrly Forecasts'!$C$107:$T$107</definedName>
    <definedName name="rev_frt_tot_qtr_fc_mar_ytd" localSheetId="8">'[46]Calcs - Qtrly Forecasts'!$C$107:$T$107</definedName>
    <definedName name="rev_frt_tot_qtr_fc_mar_ytd">#REF!</definedName>
    <definedName name="rev_frt_tot_qtr_fc_sept" localSheetId="9">'[46]Inputs - Qtrly Forecasts'!$C$24:$T$24</definedName>
    <definedName name="rev_frt_tot_qtr_fc_sept" localSheetId="10">'[46]Inputs - Qtrly Forecasts'!$C$24:$T$24</definedName>
    <definedName name="rev_frt_tot_qtr_fc_sept" localSheetId="11">'[46]Inputs - Qtrly Forecasts'!$C$24:$T$24</definedName>
    <definedName name="rev_frt_tot_qtr_fc_sept" localSheetId="8">'[46]Inputs - Qtrly Forecasts'!$C$24:$T$24</definedName>
    <definedName name="rev_frt_tot_qtr_fc_sept">#REF!</definedName>
    <definedName name="rev_frt_tot_qtr_fc_sept_ytd" localSheetId="9">'[46]Calcs - Qtrly Forecasts'!$C$33:$T$33</definedName>
    <definedName name="rev_frt_tot_qtr_fc_sept_ytd" localSheetId="10">'[46]Calcs - Qtrly Forecasts'!$C$33:$T$33</definedName>
    <definedName name="rev_frt_tot_qtr_fc_sept_ytd" localSheetId="11">'[46]Calcs - Qtrly Forecasts'!$C$33:$T$33</definedName>
    <definedName name="rev_frt_tot_qtr_fc_sept_ytd" localSheetId="8">'[46]Calcs - Qtrly Forecasts'!$C$33:$T$33</definedName>
    <definedName name="rev_frt_tot_qtr_fc_sept_ytd">#REF!</definedName>
    <definedName name="rev_g_s_act" localSheetId="9">'[46]Inputs - Act &amp; F''cast'!$C$72:$T$72</definedName>
    <definedName name="rev_g_s_act" localSheetId="10">'[46]Inputs - Act &amp; F''cast'!$C$72:$T$72</definedName>
    <definedName name="rev_g_s_act" localSheetId="11">'[46]Inputs - Act &amp; F''cast'!$C$72:$T$72</definedName>
    <definedName name="rev_g_s_act" localSheetId="8">'[46]Inputs - Act &amp; F''cast'!$C$72:$T$72</definedName>
    <definedName name="rev_g_s_act">#REF!</definedName>
    <definedName name="rev_g_s_act_ytd" localSheetId="9">'[46]Calcs - Act &amp; F''cast'!$C$72:$T$72</definedName>
    <definedName name="rev_g_s_act_ytd" localSheetId="10">'[46]Calcs - Act &amp; F''cast'!$C$72:$T$72</definedName>
    <definedName name="rev_g_s_act_ytd" localSheetId="11">'[46]Calcs - Act &amp; F''cast'!$C$72:$T$72</definedName>
    <definedName name="rev_g_s_act_ytd" localSheetId="8">'[46]Calcs - Act &amp; F''cast'!$C$72:$T$72</definedName>
    <definedName name="rev_g_s_act_ytd">#REF!</definedName>
    <definedName name="rev_g_s_bud" localSheetId="9">'[46]Inputs - Budget'!$C$72:$T$72</definedName>
    <definedName name="rev_g_s_bud" localSheetId="10">'[46]Inputs - Budget'!$C$72:$T$72</definedName>
    <definedName name="rev_g_s_bud" localSheetId="11">'[46]Inputs - Budget'!$C$72:$T$72</definedName>
    <definedName name="rev_g_s_bud" localSheetId="8">'[46]Inputs - Budget'!$C$72:$T$72</definedName>
    <definedName name="rev_g_s_bud">#REF!</definedName>
    <definedName name="rev_g_s_bud_ytd" localSheetId="9">'[46]Calcs - Budget'!$C$72:$T$72</definedName>
    <definedName name="rev_g_s_bud_ytd" localSheetId="10">'[46]Calcs - Budget'!$C$72:$T$72</definedName>
    <definedName name="rev_g_s_bud_ytd" localSheetId="11">'[46]Calcs - Budget'!$C$72:$T$72</definedName>
    <definedName name="rev_g_s_bud_ytd" localSheetId="8">'[46]Calcs - Budget'!$C$72:$T$72</definedName>
    <definedName name="rev_g_s_bud_ytd">#REF!</definedName>
    <definedName name="rev_g_s_hf" localSheetId="9">'[46]Inputs - Hist &amp; Future'!$C$72:$T$72</definedName>
    <definedName name="rev_g_s_hf" localSheetId="10">'[46]Inputs - Hist &amp; Future'!$C$72:$T$72</definedName>
    <definedName name="rev_g_s_hf" localSheetId="11">'[46]Inputs - Hist &amp; Future'!$C$72:$T$72</definedName>
    <definedName name="rev_g_s_hf" localSheetId="8">'[46]Inputs - Hist &amp; Future'!$C$72:$T$72</definedName>
    <definedName name="rev_g_s_hf">#REF!</definedName>
    <definedName name="rev_g_s_qtr_fc_dec" localSheetId="9">'[46]Inputs - Qtrly Forecasts'!$C$63:$T$63</definedName>
    <definedName name="rev_g_s_qtr_fc_dec" localSheetId="10">'[46]Inputs - Qtrly Forecasts'!$C$63:$T$63</definedName>
    <definedName name="rev_g_s_qtr_fc_dec" localSheetId="11">'[46]Inputs - Qtrly Forecasts'!$C$63:$T$63</definedName>
    <definedName name="rev_g_s_qtr_fc_dec" localSheetId="8">'[46]Inputs - Qtrly Forecasts'!$C$63:$T$63</definedName>
    <definedName name="rev_g_s_qtr_fc_dec">#REF!</definedName>
    <definedName name="rev_g_s_qtr_fc_dec_ytd" localSheetId="9">'[46]Calcs - Qtrly Forecasts'!$C$71:$T$71</definedName>
    <definedName name="rev_g_s_qtr_fc_dec_ytd" localSheetId="10">'[46]Calcs - Qtrly Forecasts'!$C$71:$T$71</definedName>
    <definedName name="rev_g_s_qtr_fc_dec_ytd" localSheetId="11">'[46]Calcs - Qtrly Forecasts'!$C$71:$T$71</definedName>
    <definedName name="rev_g_s_qtr_fc_dec_ytd" localSheetId="8">'[46]Calcs - Qtrly Forecasts'!$C$71:$T$71</definedName>
    <definedName name="rev_g_s_qtr_fc_dec_ytd">#REF!</definedName>
    <definedName name="rev_g_s_qtr_fc_mar" localSheetId="9">'[46]Inputs - Qtrly Forecasts'!$C$101:$T$101</definedName>
    <definedName name="rev_g_s_qtr_fc_mar" localSheetId="10">'[46]Inputs - Qtrly Forecasts'!$C$101:$T$101</definedName>
    <definedName name="rev_g_s_qtr_fc_mar" localSheetId="11">'[46]Inputs - Qtrly Forecasts'!$C$101:$T$101</definedName>
    <definedName name="rev_g_s_qtr_fc_mar" localSheetId="8">'[46]Inputs - Qtrly Forecasts'!$C$101:$T$101</definedName>
    <definedName name="rev_g_s_qtr_fc_mar">#REF!</definedName>
    <definedName name="rev_g_s_qtr_fc_mar_ytd" localSheetId="9">'[46]Calcs - Qtrly Forecasts'!$C$108:$T$108</definedName>
    <definedName name="rev_g_s_qtr_fc_mar_ytd" localSheetId="10">'[46]Calcs - Qtrly Forecasts'!$C$108:$T$108</definedName>
    <definedName name="rev_g_s_qtr_fc_mar_ytd" localSheetId="11">'[46]Calcs - Qtrly Forecasts'!$C$108:$T$108</definedName>
    <definedName name="rev_g_s_qtr_fc_mar_ytd" localSheetId="8">'[46]Calcs - Qtrly Forecasts'!$C$108:$T$108</definedName>
    <definedName name="rev_g_s_qtr_fc_mar_ytd">#REF!</definedName>
    <definedName name="rev_g_s_qtr_fc_sept" localSheetId="9">'[46]Inputs - Qtrly Forecasts'!$C$25:$T$25</definedName>
    <definedName name="rev_g_s_qtr_fc_sept" localSheetId="10">'[46]Inputs - Qtrly Forecasts'!$C$25:$T$25</definedName>
    <definedName name="rev_g_s_qtr_fc_sept" localSheetId="11">'[46]Inputs - Qtrly Forecasts'!$C$25:$T$25</definedName>
    <definedName name="rev_g_s_qtr_fc_sept" localSheetId="8">'[46]Inputs - Qtrly Forecasts'!$C$25:$T$25</definedName>
    <definedName name="rev_g_s_qtr_fc_sept">#REF!</definedName>
    <definedName name="rev_g_s_qtr_fc_sept_ytd" localSheetId="9">'[46]Calcs - Qtrly Forecasts'!$C$34:$T$34</definedName>
    <definedName name="rev_g_s_qtr_fc_sept_ytd" localSheetId="10">'[46]Calcs - Qtrly Forecasts'!$C$34:$T$34</definedName>
    <definedName name="rev_g_s_qtr_fc_sept_ytd" localSheetId="11">'[46]Calcs - Qtrly Forecasts'!$C$34:$T$34</definedName>
    <definedName name="rev_g_s_qtr_fc_sept_ytd" localSheetId="8">'[46]Calcs - Qtrly Forecasts'!$C$34:$T$34</definedName>
    <definedName name="rev_g_s_qtr_fc_sept_ytd">#REF!</definedName>
    <definedName name="Rev_Scenario_1">#REF!</definedName>
    <definedName name="Rev_Scenario_2">#REF!</definedName>
    <definedName name="Rev_Scenario_3">#REF!</definedName>
    <definedName name="rev_smelt_act" localSheetId="9">'[46]Inputs - Act &amp; F''cast'!$C$77:$T$77</definedName>
    <definedName name="rev_smelt_act" localSheetId="10">'[46]Inputs - Act &amp; F''cast'!$C$77:$T$77</definedName>
    <definedName name="rev_smelt_act" localSheetId="11">'[46]Inputs - Act &amp; F''cast'!$C$77:$T$77</definedName>
    <definedName name="rev_smelt_act" localSheetId="8">'[46]Inputs - Act &amp; F''cast'!$C$77:$T$77</definedName>
    <definedName name="rev_smelt_act">#REF!</definedName>
    <definedName name="rev_smelt_act_ytd" localSheetId="9">'[46]Calcs - Act &amp; F''cast'!$C$77:$T$77</definedName>
    <definedName name="rev_smelt_act_ytd" localSheetId="10">'[46]Calcs - Act &amp; F''cast'!$C$77:$T$77</definedName>
    <definedName name="rev_smelt_act_ytd" localSheetId="11">'[46]Calcs - Act &amp; F''cast'!$C$77:$T$77</definedName>
    <definedName name="rev_smelt_act_ytd" localSheetId="8">'[46]Calcs - Act &amp; F''cast'!$C$77:$T$77</definedName>
    <definedName name="rev_smelt_act_ytd">#REF!</definedName>
    <definedName name="rev_smelt_bud" localSheetId="9">'[46]Inputs - Budget'!$C$77:$T$77</definedName>
    <definedName name="rev_smelt_bud" localSheetId="10">'[46]Inputs - Budget'!$C$77:$T$77</definedName>
    <definedName name="rev_smelt_bud" localSheetId="11">'[46]Inputs - Budget'!$C$77:$T$77</definedName>
    <definedName name="rev_smelt_bud" localSheetId="8">'[46]Inputs - Budget'!$C$77:$T$77</definedName>
    <definedName name="rev_smelt_bud">#REF!</definedName>
    <definedName name="rev_smelt_bud_ytd" localSheetId="9">'[46]Calcs - Budget'!$C$77:$T$77</definedName>
    <definedName name="rev_smelt_bud_ytd" localSheetId="10">'[46]Calcs - Budget'!$C$77:$T$77</definedName>
    <definedName name="rev_smelt_bud_ytd" localSheetId="11">'[46]Calcs - Budget'!$C$77:$T$77</definedName>
    <definedName name="rev_smelt_bud_ytd" localSheetId="8">'[46]Calcs - Budget'!$C$77:$T$77</definedName>
    <definedName name="rev_smelt_bud_ytd">#REF!</definedName>
    <definedName name="rev_smelt_hf" localSheetId="9">'[46]Inputs - Hist &amp; Future'!$C$77:$T$77</definedName>
    <definedName name="rev_smelt_hf" localSheetId="10">'[46]Inputs - Hist &amp; Future'!$C$77:$T$77</definedName>
    <definedName name="rev_smelt_hf" localSheetId="11">'[46]Inputs - Hist &amp; Future'!$C$77:$T$77</definedName>
    <definedName name="rev_smelt_hf" localSheetId="8">'[46]Inputs - Hist &amp; Future'!$C$77:$T$77</definedName>
    <definedName name="rev_smelt_hf">#REF!</definedName>
    <definedName name="rev_tcrc_act" localSheetId="9">'[46]Inputs - Act &amp; F''cast'!$C$74:$T$74</definedName>
    <definedName name="rev_tcrc_act" localSheetId="10">'[46]Inputs - Act &amp; F''cast'!$C$74:$T$74</definedName>
    <definedName name="rev_tcrc_act" localSheetId="11">'[46]Inputs - Act &amp; F''cast'!$C$74:$T$74</definedName>
    <definedName name="rev_tcrc_act" localSheetId="8">'[46]Inputs - Act &amp; F''cast'!$C$74:$T$74</definedName>
    <definedName name="rev_tcrc_act">#REF!</definedName>
    <definedName name="rev_tcrc_act_ytd" localSheetId="9">'[46]Calcs - Act &amp; F''cast'!$C$74:$T$74</definedName>
    <definedName name="rev_tcrc_act_ytd" localSheetId="10">'[46]Calcs - Act &amp; F''cast'!$C$74:$T$74</definedName>
    <definedName name="rev_tcrc_act_ytd" localSheetId="11">'[46]Calcs - Act &amp; F''cast'!$C$74:$T$74</definedName>
    <definedName name="rev_tcrc_act_ytd" localSheetId="8">'[46]Calcs - Act &amp; F''cast'!$C$74:$T$74</definedName>
    <definedName name="rev_tcrc_act_ytd">#REF!</definedName>
    <definedName name="rev_tcrc_bud" localSheetId="9">'[46]Inputs - Budget'!$C$74:$T$74</definedName>
    <definedName name="rev_tcrc_bud" localSheetId="10">'[46]Inputs - Budget'!$C$74:$T$74</definedName>
    <definedName name="rev_tcrc_bud" localSheetId="11">'[46]Inputs - Budget'!$C$74:$T$74</definedName>
    <definedName name="rev_tcrc_bud" localSheetId="8">'[46]Inputs - Budget'!$C$74:$T$74</definedName>
    <definedName name="rev_tcrc_bud">#REF!</definedName>
    <definedName name="rev_tcrc_bud_ytd" localSheetId="9">'[46]Calcs - Budget'!$C$74:$T$74</definedName>
    <definedName name="rev_tcrc_bud_ytd" localSheetId="10">'[46]Calcs - Budget'!$C$74:$T$74</definedName>
    <definedName name="rev_tcrc_bud_ytd" localSheetId="11">'[46]Calcs - Budget'!$C$74:$T$74</definedName>
    <definedName name="rev_tcrc_bud_ytd" localSheetId="8">'[46]Calcs - Budget'!$C$74:$T$74</definedName>
    <definedName name="rev_tcrc_bud_ytd">#REF!</definedName>
    <definedName name="rev_tcrc_hf" localSheetId="9">'[46]Inputs - Hist &amp; Future'!$C$74:$T$74</definedName>
    <definedName name="rev_tcrc_hf" localSheetId="10">'[46]Inputs - Hist &amp; Future'!$C$74:$T$74</definedName>
    <definedName name="rev_tcrc_hf" localSheetId="11">'[46]Inputs - Hist &amp; Future'!$C$74:$T$74</definedName>
    <definedName name="rev_tcrc_hf" localSheetId="8">'[46]Inputs - Hist &amp; Future'!$C$74:$T$74</definedName>
    <definedName name="rev_tcrc_hf">#REF!</definedName>
    <definedName name="rev_tcrc_qtr_fc_dec" localSheetId="9">'[46]Inputs - Qtrly Forecasts'!$C$61:$T$61</definedName>
    <definedName name="rev_tcrc_qtr_fc_dec" localSheetId="10">'[46]Inputs - Qtrly Forecasts'!$C$61:$T$61</definedName>
    <definedName name="rev_tcrc_qtr_fc_dec" localSheetId="11">'[46]Inputs - Qtrly Forecasts'!$C$61:$T$61</definedName>
    <definedName name="rev_tcrc_qtr_fc_dec" localSheetId="8">'[46]Inputs - Qtrly Forecasts'!$C$61:$T$61</definedName>
    <definedName name="rev_tcrc_qtr_fc_dec">#REF!</definedName>
    <definedName name="rev_tcrc_qtr_fc_dec_ytd" localSheetId="9">'[46]Calcs - Qtrly Forecasts'!$C$69:$T$69</definedName>
    <definedName name="rev_tcrc_qtr_fc_dec_ytd" localSheetId="10">'[46]Calcs - Qtrly Forecasts'!$C$69:$T$69</definedName>
    <definedName name="rev_tcrc_qtr_fc_dec_ytd" localSheetId="11">'[46]Calcs - Qtrly Forecasts'!$C$69:$T$69</definedName>
    <definedName name="rev_tcrc_qtr_fc_dec_ytd" localSheetId="8">'[46]Calcs - Qtrly Forecasts'!$C$69:$T$69</definedName>
    <definedName name="rev_tcrc_qtr_fc_dec_ytd">#REF!</definedName>
    <definedName name="rev_tcrc_qtr_fc_mar" localSheetId="9">'[46]Inputs - Qtrly Forecasts'!$C$99:$T$99</definedName>
    <definedName name="rev_tcrc_qtr_fc_mar" localSheetId="10">'[46]Inputs - Qtrly Forecasts'!$C$99:$T$99</definedName>
    <definedName name="rev_tcrc_qtr_fc_mar" localSheetId="11">'[46]Inputs - Qtrly Forecasts'!$C$99:$T$99</definedName>
    <definedName name="rev_tcrc_qtr_fc_mar" localSheetId="8">'[46]Inputs - Qtrly Forecasts'!$C$99:$T$99</definedName>
    <definedName name="rev_tcrc_qtr_fc_mar">#REF!</definedName>
    <definedName name="rev_tcrc_qtr_fc_mar_ytd" localSheetId="9">'[46]Calcs - Qtrly Forecasts'!$C$106:$T$106</definedName>
    <definedName name="rev_tcrc_qtr_fc_mar_ytd" localSheetId="10">'[46]Calcs - Qtrly Forecasts'!$C$106:$T$106</definedName>
    <definedName name="rev_tcrc_qtr_fc_mar_ytd" localSheetId="11">'[46]Calcs - Qtrly Forecasts'!$C$106:$T$106</definedName>
    <definedName name="rev_tcrc_qtr_fc_mar_ytd" localSheetId="8">'[46]Calcs - Qtrly Forecasts'!$C$106:$T$106</definedName>
    <definedName name="rev_tcrc_qtr_fc_mar_ytd">#REF!</definedName>
    <definedName name="rev_tcrc_qtr_fc_sept" localSheetId="9">'[46]Inputs - Qtrly Forecasts'!$C$23:$T$23</definedName>
    <definedName name="rev_tcrc_qtr_fc_sept" localSheetId="10">'[46]Inputs - Qtrly Forecasts'!$C$23:$T$23</definedName>
    <definedName name="rev_tcrc_qtr_fc_sept" localSheetId="11">'[46]Inputs - Qtrly Forecasts'!$C$23:$T$23</definedName>
    <definedName name="rev_tcrc_qtr_fc_sept" localSheetId="8">'[46]Inputs - Qtrly Forecasts'!$C$23:$T$23</definedName>
    <definedName name="rev_tcrc_qtr_fc_sept">#REF!</definedName>
    <definedName name="rev_tcrc_qtr_fc_sept_ytd" localSheetId="9">'[46]Calcs - Qtrly Forecasts'!$C$32:$T$32</definedName>
    <definedName name="rev_tcrc_qtr_fc_sept_ytd" localSheetId="10">'[46]Calcs - Qtrly Forecasts'!$C$32:$T$32</definedName>
    <definedName name="rev_tcrc_qtr_fc_sept_ytd" localSheetId="11">'[46]Calcs - Qtrly Forecasts'!$C$32:$T$32</definedName>
    <definedName name="rev_tcrc_qtr_fc_sept_ytd" localSheetId="8">'[46]Calcs - Qtrly Forecasts'!$C$32:$T$32</definedName>
    <definedName name="rev_tcrc_qtr_fc_sept_ytd">#REF!</definedName>
    <definedName name="rev_tot_pay_lbs_act" localSheetId="9">'[46]Calcs - Act &amp; F''cast'!$C$509:$T$509</definedName>
    <definedName name="rev_tot_pay_lbs_act" localSheetId="10">'[46]Calcs - Act &amp; F''cast'!$C$509:$T$509</definedName>
    <definedName name="rev_tot_pay_lbs_act" localSheetId="11">'[46]Calcs - Act &amp; F''cast'!$C$509:$T$509</definedName>
    <definedName name="rev_tot_pay_lbs_act" localSheetId="8">'[46]Calcs - Act &amp; F''cast'!$C$509:$T$509</definedName>
    <definedName name="rev_tot_pay_lbs_act">#REF!</definedName>
    <definedName name="rev_tot_pay_lbs_act_ytd" localSheetId="9">'[46]Calcs - Act &amp; F''cast'!$C$634:$T$634</definedName>
    <definedName name="rev_tot_pay_lbs_act_ytd" localSheetId="10">'[46]Calcs - Act &amp; F''cast'!$C$634:$T$634</definedName>
    <definedName name="rev_tot_pay_lbs_act_ytd" localSheetId="11">'[46]Calcs - Act &amp; F''cast'!$C$634:$T$634</definedName>
    <definedName name="rev_tot_pay_lbs_act_ytd" localSheetId="8">'[46]Calcs - Act &amp; F''cast'!$C$634:$T$634</definedName>
    <definedName name="rev_tot_pay_lbs_act_ytd">#REF!</definedName>
    <definedName name="rev_tot_pay_lbs_bud" localSheetId="9">'[46]Calcs - Budget'!$C$509:$T$509</definedName>
    <definedName name="rev_tot_pay_lbs_bud" localSheetId="10">'[46]Calcs - Budget'!$C$509:$T$509</definedName>
    <definedName name="rev_tot_pay_lbs_bud" localSheetId="11">'[46]Calcs - Budget'!$C$509:$T$509</definedName>
    <definedName name="rev_tot_pay_lbs_bud" localSheetId="8">'[46]Calcs - Budget'!$C$509:$T$509</definedName>
    <definedName name="rev_tot_pay_lbs_bud">#REF!</definedName>
    <definedName name="rev_tot_pay_lbs_bud_ytd" localSheetId="9">'[46]Calcs - Budget'!$C$634:$T$634</definedName>
    <definedName name="rev_tot_pay_lbs_bud_ytd" localSheetId="10">'[46]Calcs - Budget'!$C$634:$T$634</definedName>
    <definedName name="rev_tot_pay_lbs_bud_ytd" localSheetId="11">'[46]Calcs - Budget'!$C$634:$T$634</definedName>
    <definedName name="rev_tot_pay_lbs_bud_ytd" localSheetId="8">'[46]Calcs - Budget'!$C$634:$T$634</definedName>
    <definedName name="rev_tot_pay_lbs_bud_ytd">#REF!</definedName>
    <definedName name="rev_tot_pay_lbs_hf" localSheetId="9">'[46]Inputs - Hist &amp; Future'!$C$463:$T$463</definedName>
    <definedName name="rev_tot_pay_lbs_hf" localSheetId="10">'[46]Inputs - Hist &amp; Future'!$C$463:$T$463</definedName>
    <definedName name="rev_tot_pay_lbs_hf" localSheetId="11">'[46]Inputs - Hist &amp; Future'!$C$463:$T$463</definedName>
    <definedName name="rev_tot_pay_lbs_hf" localSheetId="8">'[46]Inputs - Hist &amp; Future'!$C$463:$T$463</definedName>
    <definedName name="rev_tot_pay_lbs_hf">#REF!</definedName>
    <definedName name="rev_trad_act" localSheetId="9">'[46]Inputs - Act &amp; F''cast'!$C$71:$T$71</definedName>
    <definedName name="rev_trad_act" localSheetId="10">'[46]Inputs - Act &amp; F''cast'!$C$71:$T$71</definedName>
    <definedName name="rev_trad_act" localSheetId="11">'[46]Inputs - Act &amp; F''cast'!$C$71:$T$71</definedName>
    <definedName name="rev_trad_act" localSheetId="8">'[46]Inputs - Act &amp; F''cast'!$C$71:$T$71</definedName>
    <definedName name="rev_trad_act">#REF!</definedName>
    <definedName name="rev_trad_act_ytd" localSheetId="9">'[46]Calcs - Act &amp; F''cast'!$C$71:$T$71</definedName>
    <definedName name="rev_trad_act_ytd" localSheetId="10">'[46]Calcs - Act &amp; F''cast'!$C$71:$T$71</definedName>
    <definedName name="rev_trad_act_ytd" localSheetId="11">'[46]Calcs - Act &amp; F''cast'!$C$71:$T$71</definedName>
    <definedName name="rev_trad_act_ytd" localSheetId="8">'[46]Calcs - Act &amp; F''cast'!$C$71:$T$71</definedName>
    <definedName name="rev_trad_act_ytd">#REF!</definedName>
    <definedName name="rev_trad_bud" localSheetId="9">'[46]Inputs - Budget'!$C$71:$T$71</definedName>
    <definedName name="rev_trad_bud" localSheetId="10">'[46]Inputs - Budget'!$C$71:$T$71</definedName>
    <definedName name="rev_trad_bud" localSheetId="11">'[46]Inputs - Budget'!$C$71:$T$71</definedName>
    <definedName name="rev_trad_bud" localSheetId="8">'[46]Inputs - Budget'!$C$71:$T$71</definedName>
    <definedName name="rev_trad_bud">#REF!</definedName>
    <definedName name="rev_trad_bud_ytd" localSheetId="9">'[46]Calcs - Budget'!$C$71:$T$71</definedName>
    <definedName name="rev_trad_bud_ytd" localSheetId="10">'[46]Calcs - Budget'!$C$71:$T$71</definedName>
    <definedName name="rev_trad_bud_ytd" localSheetId="11">'[46]Calcs - Budget'!$C$71:$T$71</definedName>
    <definedName name="rev_trad_bud_ytd" localSheetId="8">'[46]Calcs - Budget'!$C$71:$T$71</definedName>
    <definedName name="rev_trad_bud_ytd">#REF!</definedName>
    <definedName name="rev_trad_hf" localSheetId="9">'[46]Inputs - Hist &amp; Future'!$C$71:$T$71</definedName>
    <definedName name="rev_trad_hf" localSheetId="10">'[46]Inputs - Hist &amp; Future'!$C$71:$T$71</definedName>
    <definedName name="rev_trad_hf" localSheetId="11">'[46]Inputs - Hist &amp; Future'!$C$71:$T$71</definedName>
    <definedName name="rev_trad_hf" localSheetId="8">'[46]Inputs - Hist &amp; Future'!$C$71:$T$71</definedName>
    <definedName name="rev_trad_hf">#REF!</definedName>
    <definedName name="RevBot2" localSheetId="9">'[83]EU II-IV'!#REF!</definedName>
    <definedName name="RevBot2" localSheetId="10">'[83]EU II-IV'!#REF!</definedName>
    <definedName name="RevBot2" localSheetId="11">'[83]EU II-IV'!#REF!</definedName>
    <definedName name="RevBot2" localSheetId="8">'[83]EU II-IV'!#REF!</definedName>
    <definedName name="RevBot2">#REF!</definedName>
    <definedName name="RevBot3" localSheetId="9">'[83]EU II-IV'!#REF!</definedName>
    <definedName name="RevBot3" localSheetId="10">'[83]EU II-IV'!#REF!</definedName>
    <definedName name="RevBot3" localSheetId="11">'[83]EU II-IV'!#REF!</definedName>
    <definedName name="RevBot3" localSheetId="8">'[83]EU II-IV'!#REF!</definedName>
    <definedName name="RevBot3">#REF!</definedName>
    <definedName name="RevBot4" localSheetId="9">'[83]EU II-IV'!#REF!</definedName>
    <definedName name="RevBot4" localSheetId="10">'[83]EU II-IV'!#REF!</definedName>
    <definedName name="RevBot4" localSheetId="11">'[83]EU II-IV'!#REF!</definedName>
    <definedName name="RevBot4" localSheetId="8">'[83]EU II-IV'!#REF!</definedName>
    <definedName name="RevBot4">#REF!</definedName>
    <definedName name="RevBot5" localSheetId="9">'[83]EU II-IV'!#REF!</definedName>
    <definedName name="RevBot5" localSheetId="10">'[83]EU II-IV'!#REF!</definedName>
    <definedName name="RevBot5" localSheetId="11">'[83]EU II-IV'!#REF!</definedName>
    <definedName name="RevBot5" localSheetId="8">'[83]EU II-IV'!#REF!</definedName>
    <definedName name="RevBot5">#REF!</definedName>
    <definedName name="RevBot6" localSheetId="9">'[83]EU II-IV'!#REF!</definedName>
    <definedName name="RevBot6" localSheetId="10">'[83]EU II-IV'!#REF!</definedName>
    <definedName name="RevBot6" localSheetId="11">'[83]EU II-IV'!#REF!</definedName>
    <definedName name="RevBot6" localSheetId="8">'[83]EU II-IV'!#REF!</definedName>
    <definedName name="RevBot6">#REF!</definedName>
    <definedName name="RevBot7" localSheetId="9">'[83]EU II-IV'!#REF!</definedName>
    <definedName name="RevBot7" localSheetId="10">'[83]EU II-IV'!#REF!</definedName>
    <definedName name="RevBot7" localSheetId="11">'[83]EU II-IV'!#REF!</definedName>
    <definedName name="RevBot7" localSheetId="8">'[83]EU II-IV'!#REF!</definedName>
    <definedName name="RevBot7">#REF!</definedName>
    <definedName name="RevBuild">#REF!</definedName>
    <definedName name="RevBuild_Cell">#REF!</definedName>
    <definedName name="revenue" localSheetId="9">'[197]Revenue tables'!#REF!</definedName>
    <definedName name="revenue" localSheetId="10">'[197]Revenue tables'!#REF!</definedName>
    <definedName name="revenue" localSheetId="11">'[197]Revenue tables'!#REF!</definedName>
    <definedName name="revenue" localSheetId="8">'[197]Revenue tables'!#REF!</definedName>
    <definedName name="revenue">#REF!</definedName>
    <definedName name="Revenue_Breakout">#REF!</definedName>
    <definedName name="Revenue_Growth_Change_97_96">#REF!</definedName>
    <definedName name="revenue2" localSheetId="9">'[197]Revenue tables'!#REF!</definedName>
    <definedName name="revenue2" localSheetId="10">'[197]Revenue tables'!#REF!</definedName>
    <definedName name="revenue2" localSheetId="11">'[197]Revenue tables'!#REF!</definedName>
    <definedName name="revenue2" localSheetId="8">'[197]Revenue tables'!#REF!</definedName>
    <definedName name="revenue2">#REF!</definedName>
    <definedName name="revenue3" localSheetId="9">'[197]Revenue tables'!#REF!</definedName>
    <definedName name="revenue3" localSheetId="10">'[197]Revenue tables'!#REF!</definedName>
    <definedName name="revenue3" localSheetId="11">'[197]Revenue tables'!#REF!</definedName>
    <definedName name="revenue3" localSheetId="8">'[197]Revenue tables'!#REF!</definedName>
    <definedName name="revenue3">#REF!</definedName>
    <definedName name="revenue5" localSheetId="9">'[197]Revenue tables'!#REF!</definedName>
    <definedName name="revenue5" localSheetId="10">'[197]Revenue tables'!#REF!</definedName>
    <definedName name="revenue5" localSheetId="11">'[197]Revenue tables'!#REF!</definedName>
    <definedName name="revenue5" localSheetId="8">'[197]Revenue tables'!#REF!</definedName>
    <definedName name="revenue5">#REF!</definedName>
    <definedName name="RevenueBY">#REF!</definedName>
    <definedName name="RevenueCY1">#REF!</definedName>
    <definedName name="RevenueCY2">#REF!</definedName>
    <definedName name="RevenueCY3">#REF!</definedName>
    <definedName name="RevenueCY4">#REF!</definedName>
    <definedName name="RevenueCY5">#REF!</definedName>
    <definedName name="RevenueLTM">#REF!</definedName>
    <definedName name="Revenues_and_Earnings_Model" localSheetId="9">[3]Sheet1!#REF!</definedName>
    <definedName name="Revenues_and_Earnings_Model" localSheetId="10">[3]Sheet1!#REF!</definedName>
    <definedName name="Revenues_and_Earnings_Model" localSheetId="11">[3]Sheet1!#REF!</definedName>
    <definedName name="Revenues_and_Earnings_Model" localSheetId="8">[3]Sheet1!#REF!</definedName>
    <definedName name="Revenues_and_Earnings_Model">#REF!</definedName>
    <definedName name="Review_Points" localSheetId="9">#REF!</definedName>
    <definedName name="Review_Points" localSheetId="16">#REF!</definedName>
    <definedName name="Review_Points" localSheetId="7">#REF!</definedName>
    <definedName name="Review_Points" localSheetId="6">#REF!</definedName>
    <definedName name="Review_Points">#REF!</definedName>
    <definedName name="RevlimidRevised" localSheetId="9" hidden="1">{"ENBREL",#N/A,FALSE,"Sheet1";"RenaGel",#N/A,FALSE,"Sheet1";"HIV PI",#N/A,FALSE,"Sheet1";"MS",#N/A,FALSE,"Sheet1"}</definedName>
    <definedName name="RevlimidRevised" hidden="1">{"ENBREL",#N/A,FALSE,"Sheet1";"RenaGel",#N/A,FALSE,"Sheet1";"HIV PI",#N/A,FALSE,"Sheet1";"MS",#N/A,FALSE,"Sheet1"}</definedName>
    <definedName name="RevProd">#REF!</definedName>
    <definedName name="revthymitaq" localSheetId="9">[33]Sheet1!$A$38:$H$46</definedName>
    <definedName name="revthymitaq">#REF!</definedName>
    <definedName name="RevTop2" localSheetId="9">'[83]EU II-IV'!#REF!</definedName>
    <definedName name="RevTop2" localSheetId="10">'[83]EU II-IV'!#REF!</definedName>
    <definedName name="RevTop2" localSheetId="7">#REF!</definedName>
    <definedName name="RevTop2" localSheetId="6">#REF!</definedName>
    <definedName name="RevTop2" localSheetId="11">'[83]EU II-IV'!#REF!</definedName>
    <definedName name="RevTop2" localSheetId="8">'[83]EU II-IV'!#REF!</definedName>
    <definedName name="RevTop2">#REF!</definedName>
    <definedName name="RevTop3" localSheetId="9">'[83]EU II-IV'!#REF!</definedName>
    <definedName name="RevTop3" localSheetId="10">'[83]EU II-IV'!#REF!</definedName>
    <definedName name="RevTop3" localSheetId="7">#REF!</definedName>
    <definedName name="RevTop3" localSheetId="6">#REF!</definedName>
    <definedName name="RevTop3" localSheetId="11">'[83]EU II-IV'!#REF!</definedName>
    <definedName name="RevTop3" localSheetId="8">'[83]EU II-IV'!#REF!</definedName>
    <definedName name="RevTop3">#REF!</definedName>
    <definedName name="RevTop4" localSheetId="9">'[83]EU II-IV'!#REF!</definedName>
    <definedName name="RevTop4" localSheetId="10">'[83]EU II-IV'!#REF!</definedName>
    <definedName name="RevTop4" localSheetId="7">#REF!</definedName>
    <definedName name="RevTop4" localSheetId="6">#REF!</definedName>
    <definedName name="RevTop4" localSheetId="11">'[83]EU II-IV'!#REF!</definedName>
    <definedName name="RevTop4" localSheetId="8">'[83]EU II-IV'!#REF!</definedName>
    <definedName name="RevTop4">#REF!</definedName>
    <definedName name="RevTop5" localSheetId="9">'[83]EU II-IV'!#REF!</definedName>
    <definedName name="RevTop5" localSheetId="10">'[83]EU II-IV'!#REF!</definedName>
    <definedName name="RevTop5" localSheetId="11">'[83]EU II-IV'!#REF!</definedName>
    <definedName name="RevTop5" localSheetId="8">'[83]EU II-IV'!#REF!</definedName>
    <definedName name="RevTop5">#REF!</definedName>
    <definedName name="RevTop6" localSheetId="9">'[83]EU II-IV'!#REF!</definedName>
    <definedName name="RevTop6" localSheetId="10">'[83]EU II-IV'!#REF!</definedName>
    <definedName name="RevTop6" localSheetId="11">'[83]EU II-IV'!#REF!</definedName>
    <definedName name="RevTop6" localSheetId="8">'[83]EU II-IV'!#REF!</definedName>
    <definedName name="RevTop6">#REF!</definedName>
    <definedName name="RevTop7" localSheetId="9">'[83]EU II-IV'!#REF!</definedName>
    <definedName name="RevTop7" localSheetId="10">'[83]EU II-IV'!#REF!</definedName>
    <definedName name="RevTop7" localSheetId="11">'[83]EU II-IV'!#REF!</definedName>
    <definedName name="RevTop7" localSheetId="8">'[83]EU II-IV'!#REF!</definedName>
    <definedName name="RevTop7">#REF!</definedName>
    <definedName name="revtotal" localSheetId="9">[33]Sheet1!$A$47:$H$70</definedName>
    <definedName name="revtotal">#REF!</definedName>
    <definedName name="revviracept" localSheetId="9">[33]Sheet1!$A$7:$H$37</definedName>
    <definedName name="revviracept">#REF!</definedName>
    <definedName name="RFRATE">#REF!</definedName>
    <definedName name="rGraphInfo" localSheetId="9">[65]Sheet1!$AD$1</definedName>
    <definedName name="rGraphInfo">#REF!</definedName>
    <definedName name="rHistoTitle" localSheetId="9">[65]Sheet1!$A$4</definedName>
    <definedName name="rHistoTitle">#REF!</definedName>
    <definedName name="RIGS_DEVICES">#REF!</definedName>
    <definedName name="rIndexTitle" localSheetId="9">[65]Sheet1!$A$1</definedName>
    <definedName name="rIndexTitle">#REF!</definedName>
    <definedName name="RIsk_free_30yr_Treas" localSheetId="9">[42]Data_Download!$D$47:$S$47</definedName>
    <definedName name="RIsk_free_30yr_Treas" localSheetId="10">[42]Data_Download!$D$47:$S$47</definedName>
    <definedName name="RIsk_free_30yr_Treas" localSheetId="11">[42]Data_Download!$D$47:$S$47</definedName>
    <definedName name="RIsk_free_30yr_Treas" localSheetId="8">[42]Data_Download!$D$47:$S$47</definedName>
    <definedName name="RIsk_free_30yr_Treas">#REF!</definedName>
    <definedName name="RiskCollectDistributionSamples">2</definedName>
    <definedName name="RiskFixedSeed">1</definedName>
    <definedName name="RiskHasSettings">TRUE</definedName>
    <definedName name="RiskMinimizeOnStart">FALSE</definedName>
    <definedName name="RiskMonitorConvergence">FALSE</definedName>
    <definedName name="RiskNumIterations">1500</definedName>
    <definedName name="RiskNumSimulations">1</definedName>
    <definedName name="RiskPauseOnError">FALSE</definedName>
    <definedName name="RiskRealTimeResults">TRUE</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StatFunctionsUpdateFreq">1</definedName>
    <definedName name="RiskUpdateDisplay">TRUE</definedName>
    <definedName name="RiskUpdateStatFunctions">TRUE</definedName>
    <definedName name="RiskUseDifferentSeedForEachSim">FALSE</definedName>
    <definedName name="RiskUseFixedSeed">FALSE</definedName>
    <definedName name="Rituxan_sales">#REF!</definedName>
    <definedName name="rn00">#REF!</definedName>
    <definedName name="RnD_expense" localSheetId="9">[42]Data_Download!$C$28:$AZ$28</definedName>
    <definedName name="RnD_expense" localSheetId="10">[42]Data_Download!$C$28:$AZ$28</definedName>
    <definedName name="RnD_expense" localSheetId="11">[42]Data_Download!$C$28:$AZ$28</definedName>
    <definedName name="RnD_expense" localSheetId="8">[42]Data_Download!$C$28:$AZ$28</definedName>
    <definedName name="RnD_expense">#REF!</definedName>
    <definedName name="RnD_expense_fore" localSheetId="9">[42]Data_Download!$E$11:$X$11</definedName>
    <definedName name="RnD_expense_fore" localSheetId="10">[42]Data_Download!$E$11:$X$11</definedName>
    <definedName name="RnD_expense_fore" localSheetId="11">[42]Data_Download!$E$11:$X$11</definedName>
    <definedName name="RnD_expense_fore" localSheetId="8">[42]Data_Download!$E$11:$X$11</definedName>
    <definedName name="RnD_expense_fore">#REF!</definedName>
    <definedName name="RnD_expense_growth_fore" localSheetId="9">[42]Data_Download!$H$156:$K$156</definedName>
    <definedName name="RnD_expense_growth_fore" localSheetId="10">[42]Data_Download!$H$156:$K$156</definedName>
    <definedName name="RnD_expense_growth_fore" localSheetId="11">[42]Data_Download!$H$156:$K$156</definedName>
    <definedName name="RnD_expense_growth_fore" localSheetId="8">[42]Data_Download!$H$156:$K$156</definedName>
    <definedName name="RnD_expense_growth_fore">#REF!</definedName>
    <definedName name="RnD_expenses_fore" localSheetId="9">[42]Data_Download!$E$11:$X$11</definedName>
    <definedName name="RnD_expenses_fore" localSheetId="10">[42]Data_Download!$E$11:$X$11</definedName>
    <definedName name="RnD_expenses_fore" localSheetId="11">[42]Data_Download!$E$11:$X$11</definedName>
    <definedName name="RnD_expenses_fore" localSheetId="8">[42]Data_Download!$E$11:$X$11</definedName>
    <definedName name="RnD_expenses_fore">#REF!</definedName>
    <definedName name="rngCurrency" localSheetId="9">[105]BWQuery!$B$205</definedName>
    <definedName name="rngCurrency" localSheetId="10">[105]BWQuery!$B$205</definedName>
    <definedName name="rngCurrency" localSheetId="11">[105]BWQuery!$B$205</definedName>
    <definedName name="rngCurrency" localSheetId="8">[105]BWQuery!$B$205</definedName>
    <definedName name="rngCurrency">#REF!</definedName>
    <definedName name="rngDataSourceC1_1" localSheetId="9">[105]Consulting1Query!$B$26:$D$28</definedName>
    <definedName name="rngDataSourceC1_1" localSheetId="10">[105]Consulting1Query!$B$26:$D$28</definedName>
    <definedName name="rngDataSourceC1_1" localSheetId="11">[105]Consulting1Query!$B$26:$D$28</definedName>
    <definedName name="rngDataSourceC1_1" localSheetId="8">[105]Consulting1Query!$B$26:$D$28</definedName>
    <definedName name="rngDataSourceC1_1">#REF!</definedName>
    <definedName name="rngDataSourceC5_1" localSheetId="9">[105]Consulting1Query!$B$70:$M$70</definedName>
    <definedName name="rngDataSourceC5_1" localSheetId="10">[105]Consulting1Query!$B$70:$M$70</definedName>
    <definedName name="rngDataSourceC5_1" localSheetId="11">[105]Consulting1Query!$B$70:$M$70</definedName>
    <definedName name="rngDataSourceC5_1" localSheetId="8">[105]Consulting1Query!$B$70:$M$70</definedName>
    <definedName name="rngDataSourceC5_1">#REF!</definedName>
    <definedName name="rngDataSourceM1_1" localSheetId="9">[105]Marketing1Query!$B$24:$D$24</definedName>
    <definedName name="rngDataSourceM1_1" localSheetId="10">[105]Marketing1Query!$B$24:$D$24</definedName>
    <definedName name="rngDataSourceM1_1" localSheetId="11">[105]Marketing1Query!$B$24:$D$24</definedName>
    <definedName name="rngDataSourceM1_1" localSheetId="8">[105]Marketing1Query!$B$24:$D$24</definedName>
    <definedName name="rngDataSourceM1_1">#REF!</definedName>
    <definedName name="rngDataSourceM3_1" localSheetId="9">[105]Marketing1Query!$B$30:$D$32</definedName>
    <definedName name="rngDataSourceM3_1" localSheetId="10">[105]Marketing1Query!$B$30:$D$32</definedName>
    <definedName name="rngDataSourceM3_1" localSheetId="11">[105]Marketing1Query!$B$30:$D$32</definedName>
    <definedName name="rngDataSourceM3_1" localSheetId="8">[105]Marketing1Query!$B$30:$D$32</definedName>
    <definedName name="rngDataSourceM3_1">#REF!</definedName>
    <definedName name="rngDataSourceO1_1" localSheetId="9">[105]Overview1Query!$B$21:$D$23</definedName>
    <definedName name="rngDataSourceO1_1" localSheetId="10">[105]Overview1Query!$B$21:$D$23</definedName>
    <definedName name="rngDataSourceO1_1" localSheetId="11">[105]Overview1Query!$B$21:$D$23</definedName>
    <definedName name="rngDataSourceO1_1" localSheetId="8">[105]Overview1Query!$B$21:$D$23</definedName>
    <definedName name="rngDataSourceO1_1">#REF!</definedName>
    <definedName name="rngDataSourceO3_2a" localSheetId="9">[105]Overview2Query!$B$271:$B$276</definedName>
    <definedName name="rngDataSourceO3_2a" localSheetId="10">[105]Overview2Query!$B$271:$B$276</definedName>
    <definedName name="rngDataSourceO3_2a" localSheetId="11">[105]Overview2Query!$B$271:$B$276</definedName>
    <definedName name="rngDataSourceO3_2a" localSheetId="8">[105]Overview2Query!$B$271:$B$276</definedName>
    <definedName name="rngDataSourceO3_2a">#REF!</definedName>
    <definedName name="rngDataSourceO3_2b" localSheetId="9">[105]Overview2Query!$B$280:$B$293</definedName>
    <definedName name="rngDataSourceO3_2b" localSheetId="10">[105]Overview2Query!$B$280:$B$293</definedName>
    <definedName name="rngDataSourceO3_2b" localSheetId="11">[105]Overview2Query!$B$280:$B$293</definedName>
    <definedName name="rngDataSourceO3_2b" localSheetId="8">[105]Overview2Query!$B$280:$B$293</definedName>
    <definedName name="rngDataSourceO3_2b">#REF!</definedName>
    <definedName name="rngDataSourceO3_2c" localSheetId="9">[105]Overview2Query!$B$298:$B$307</definedName>
    <definedName name="rngDataSourceO3_2c" localSheetId="10">[105]Overview2Query!$B$298:$B$307</definedName>
    <definedName name="rngDataSourceO3_2c" localSheetId="11">[105]Overview2Query!$B$298:$B$307</definedName>
    <definedName name="rngDataSourceO3_2c" localSheetId="8">[105]Overview2Query!$B$298:$B$307</definedName>
    <definedName name="rngDataSourceO3_2c">#REF!</definedName>
    <definedName name="rngDataSourceO7_1" localSheetId="9">'[105]Latest Estimation Q4'!$Q$23:$Q$32</definedName>
    <definedName name="rngDataSourceO7_1" localSheetId="10">'[105]Latest Estimation Q4'!$Q$23:$Q$32</definedName>
    <definedName name="rngDataSourceO7_1" localSheetId="11">'[105]Latest Estimation Q4'!$Q$23:$Q$32</definedName>
    <definedName name="rngDataSourceO7_1" localSheetId="8">'[105]Latest Estimation Q4'!$Q$23:$Q$32</definedName>
    <definedName name="rngDataSourceO7_1">#REF!</definedName>
    <definedName name="rngDataSourceO9_1" localSheetId="9">[105]Overview1Query!$B$43:$E$50</definedName>
    <definedName name="rngDataSourceO9_1" localSheetId="10">[105]Overview1Query!$B$43:$E$50</definedName>
    <definedName name="rngDataSourceO9_1" localSheetId="11">[105]Overview1Query!$B$43:$E$50</definedName>
    <definedName name="rngDataSourceO9_1" localSheetId="8">[105]Overview1Query!$B$43:$E$50</definedName>
    <definedName name="rngDataSourceO9_1">#REF!</definedName>
    <definedName name="rngDataSourceS1_1" localSheetId="9">[105]Sales1Query!$B$17:$D$19</definedName>
    <definedName name="rngDataSourceS1_1" localSheetId="10">[105]Sales1Query!$B$17:$D$19</definedName>
    <definedName name="rngDataSourceS1_1" localSheetId="11">[105]Sales1Query!$B$17:$D$19</definedName>
    <definedName name="rngDataSourceS1_1" localSheetId="8">[105]Sales1Query!$B$17:$D$19</definedName>
    <definedName name="rngDataSourceS1_1">#REF!</definedName>
    <definedName name="rngDataSourceS5_1" localSheetId="9">[105]Sales1Query!$B$61:$M$61</definedName>
    <definedName name="rngDataSourceS5_1" localSheetId="10">[105]Sales1Query!$B$61:$M$61</definedName>
    <definedName name="rngDataSourceS5_1" localSheetId="11">[105]Sales1Query!$B$61:$M$61</definedName>
    <definedName name="rngDataSourceS5_1" localSheetId="8">[105]Sales1Query!$B$61:$M$61</definedName>
    <definedName name="rngDataSourceS5_1">#REF!</definedName>
    <definedName name="rngDataSourceS6_1" localSheetId="9">[105]Sales1Query!$B$33:$E$40</definedName>
    <definedName name="rngDataSourceS6_1" localSheetId="10">[105]Sales1Query!$B$33:$E$40</definedName>
    <definedName name="rngDataSourceS6_1" localSheetId="11">[105]Sales1Query!$B$33:$E$40</definedName>
    <definedName name="rngDataSourceS6_1" localSheetId="8">[105]Sales1Query!$B$33:$E$40</definedName>
    <definedName name="rngDataSourceS6_1">#REF!</definedName>
    <definedName name="rngDataSourceS7_1" localSheetId="9">[105]Sales1Cockpit!$G$26:$G$32</definedName>
    <definedName name="rngDataSourceS7_1" localSheetId="10">[105]Sales1Cockpit!$G$26:$G$32</definedName>
    <definedName name="rngDataSourceS7_1" localSheetId="11">[105]Sales1Cockpit!$G$26:$G$32</definedName>
    <definedName name="rngDataSourceS7_1" localSheetId="8">[105]Sales1Cockpit!$G$26:$G$32</definedName>
    <definedName name="rngDataSourceS7_1">#REF!</definedName>
    <definedName name="rngDataSourceT1_1" localSheetId="9">[105]Training1Query!$B$26:$D$28</definedName>
    <definedName name="rngDataSourceT1_1" localSheetId="10">[105]Training1Query!$B$26:$D$28</definedName>
    <definedName name="rngDataSourceT1_1" localSheetId="11">[105]Training1Query!$B$26:$D$28</definedName>
    <definedName name="rngDataSourceT1_1" localSheetId="8">[105]Training1Query!$B$26:$D$28</definedName>
    <definedName name="rngDataSourceT1_1">#REF!</definedName>
    <definedName name="rngDataSourceT5_1" localSheetId="9">[105]Training1Query!$B$70:$M$70</definedName>
    <definedName name="rngDataSourceT5_1" localSheetId="10">[105]Training1Query!$B$70:$M$70</definedName>
    <definedName name="rngDataSourceT5_1" localSheetId="11">[105]Training1Query!$B$70:$M$70</definedName>
    <definedName name="rngDataSourceT5_1" localSheetId="8">[105]Training1Query!$B$70:$M$70</definedName>
    <definedName name="rngDataSourceT5_1">#REF!</definedName>
    <definedName name="rngDataSourceT6_1" localSheetId="9">[105]Training1Query!$B$30:$D$31</definedName>
    <definedName name="rngDataSourceT6_1" localSheetId="10">[105]Training1Query!$B$30:$D$31</definedName>
    <definedName name="rngDataSourceT6_1" localSheetId="11">[105]Training1Query!$B$30:$D$31</definedName>
    <definedName name="rngDataSourceT6_1" localSheetId="8">[105]Training1Query!$B$30:$D$31</definedName>
    <definedName name="rngDataSourceT6_1">#REF!</definedName>
    <definedName name="rngDataSourceTopTenDealsOverview1Cockpit" localSheetId="9">'[105]Latest Estimation Q4'!$P$23:$T$32</definedName>
    <definedName name="rngDataSourceTopTenDealsOverview1Cockpit" localSheetId="10">'[105]Latest Estimation Q4'!$P$23:$T$32</definedName>
    <definedName name="rngDataSourceTopTenDealsOverview1Cockpit" localSheetId="11">'[105]Latest Estimation Q4'!$P$23:$T$32</definedName>
    <definedName name="rngDataSourceTopTenDealsOverview1Cockpit" localSheetId="8">'[105]Latest Estimation Q4'!$P$23:$T$32</definedName>
    <definedName name="rngDataSourceTopTenDealsOverview1Cockpit">#REF!</definedName>
    <definedName name="rngDataSourceTopTenDealsSales1Cockpit" localSheetId="9">[105]Sales1Cockpit!$F$26:$J$32</definedName>
    <definedName name="rngDataSourceTopTenDealsSales1Cockpit" localSheetId="10">[105]Sales1Cockpit!$F$26:$J$32</definedName>
    <definedName name="rngDataSourceTopTenDealsSales1Cockpit" localSheetId="11">[105]Sales1Cockpit!$F$26:$J$32</definedName>
    <definedName name="rngDataSourceTopTenDealsSales1Cockpit" localSheetId="8">[105]Sales1Cockpit!$F$26:$J$32</definedName>
    <definedName name="rngDataSourceTopTenDealsSales1Cockpit">#REF!</definedName>
    <definedName name="rngExtract0001" localSheetId="9">[105]Overview1Query!$A$3:$CJ$15</definedName>
    <definedName name="rngExtract0001" localSheetId="10">[105]Overview1Query!$A$3:$CJ$15</definedName>
    <definedName name="rngExtract0001" localSheetId="11">[105]Overview1Query!$A$3:$CJ$15</definedName>
    <definedName name="rngExtract0001" localSheetId="8">[105]Overview1Query!$A$3:$CJ$15</definedName>
    <definedName name="rngExtract0001">#REF!</definedName>
    <definedName name="rngExtract0001DS" localSheetId="9">[105]Overview1Query!$B$21:$D$30</definedName>
    <definedName name="rngExtract0001DS" localSheetId="10">[105]Overview1Query!$B$21:$D$30</definedName>
    <definedName name="rngExtract0001DS" localSheetId="11">[105]Overview1Query!$B$21:$D$30</definedName>
    <definedName name="rngExtract0001DS" localSheetId="8">[105]Overview1Query!$B$21:$D$30</definedName>
    <definedName name="rngExtract0001DS">#REF!</definedName>
    <definedName name="rngExtract0002" localSheetId="9">[105]Overview2Query!$A$5:$GV$12</definedName>
    <definedName name="rngExtract0002" localSheetId="10">[105]Overview2Query!$A$5:$GV$12</definedName>
    <definedName name="rngExtract0002" localSheetId="11">[105]Overview2Query!$A$5:$GV$12</definedName>
    <definedName name="rngExtract0002" localSheetId="8">[105]Overview2Query!$A$5:$GV$12</definedName>
    <definedName name="rngExtract0002">#REF!</definedName>
    <definedName name="rngExtract0003" localSheetId="9">[105]Overview2Query!$A$236:$BZ$538</definedName>
    <definedName name="rngExtract0003" localSheetId="10">[105]Overview2Query!$A$236:$BZ$538</definedName>
    <definedName name="rngExtract0003" localSheetId="11">[105]Overview2Query!$A$236:$BZ$538</definedName>
    <definedName name="rngExtract0003" localSheetId="8">[105]Overview2Query!$A$236:$BZ$538</definedName>
    <definedName name="rngExtract0003">#REF!</definedName>
    <definedName name="rngExtract0004" localSheetId="9">[105]Overview2Query!$A$34:$GV$45</definedName>
    <definedName name="rngExtract0004" localSheetId="10">[105]Overview2Query!$A$34:$GV$45</definedName>
    <definedName name="rngExtract0004" localSheetId="11">[105]Overview2Query!$A$34:$GV$45</definedName>
    <definedName name="rngExtract0004" localSheetId="8">[105]Overview2Query!$A$34:$GV$45</definedName>
    <definedName name="rngExtract0004">#REF!</definedName>
    <definedName name="rngExtract0005" localSheetId="9">[105]Overview2Query!$A$50:$GV$61</definedName>
    <definedName name="rngExtract0005" localSheetId="10">[105]Overview2Query!$A$50:$GV$61</definedName>
    <definedName name="rngExtract0005" localSheetId="11">[105]Overview2Query!$A$50:$GV$61</definedName>
    <definedName name="rngExtract0005" localSheetId="8">[105]Overview2Query!$A$50:$GV$61</definedName>
    <definedName name="rngExtract0005">#REF!</definedName>
    <definedName name="rngExtract0007" localSheetId="9">[105]Sales1Query!$A$3:$CJ$8</definedName>
    <definedName name="rngExtract0007" localSheetId="10">[105]Sales1Query!$A$3:$CJ$8</definedName>
    <definedName name="rngExtract0007" localSheetId="11">[105]Sales1Query!$A$3:$CJ$8</definedName>
    <definedName name="rngExtract0007" localSheetId="8">[105]Sales1Query!$A$3:$CJ$8</definedName>
    <definedName name="rngExtract0007">#REF!</definedName>
    <definedName name="rngExtract0008" localSheetId="9">[105]Training1Query!$A$3:$CJ$20</definedName>
    <definedName name="rngExtract0008" localSheetId="10">[105]Training1Query!$A$3:$CJ$20</definedName>
    <definedName name="rngExtract0008" localSheetId="11">[105]Training1Query!$A$3:$CJ$20</definedName>
    <definedName name="rngExtract0008" localSheetId="8">[105]Training1Query!$A$3:$CJ$20</definedName>
    <definedName name="rngExtract0008">#REF!</definedName>
    <definedName name="rngExtract0009" localSheetId="9">[105]Consulting1Query!$A$3:$CJ$8</definedName>
    <definedName name="rngExtract0009" localSheetId="10">[105]Consulting1Query!$A$3:$CJ$8</definedName>
    <definedName name="rngExtract0009" localSheetId="11">[105]Consulting1Query!$A$3:$CJ$8</definedName>
    <definedName name="rngExtract0009" localSheetId="8">[105]Consulting1Query!$A$3:$CJ$8</definedName>
    <definedName name="rngExtract0009">#REF!</definedName>
    <definedName name="rngExtract0010" localSheetId="9">[105]Marketing1Query!$A$3:$CJ$13</definedName>
    <definedName name="rngExtract0010" localSheetId="10">[105]Marketing1Query!$A$3:$CJ$13</definedName>
    <definedName name="rngExtract0010" localSheetId="11">[105]Marketing1Query!$A$3:$CJ$13</definedName>
    <definedName name="rngExtract0010" localSheetId="8">[105]Marketing1Query!$A$3:$CJ$13</definedName>
    <definedName name="rngExtract0010">#REF!</definedName>
    <definedName name="rngExtract0011" localSheetId="9">[105]HR1Query!$A$3:$CJ$13</definedName>
    <definedName name="rngExtract0011" localSheetId="10">[105]HR1Query!$A$3:$CJ$13</definedName>
    <definedName name="rngExtract0011" localSheetId="11">[105]HR1Query!$A$3:$CJ$13</definedName>
    <definedName name="rngExtract0011" localSheetId="8">[105]HR1Query!$A$3:$CJ$13</definedName>
    <definedName name="rngExtract0011">#REF!</definedName>
    <definedName name="rngHost_URL" localSheetId="9">[105]UnifierQuery!$AY$5</definedName>
    <definedName name="rngHost_URL" localSheetId="10">[105]UnifierQuery!$AY$5</definedName>
    <definedName name="rngHost_URL" localSheetId="11">[105]UnifierQuery!$AY$5</definedName>
    <definedName name="rngHost_URL" localSheetId="8">[105]UnifierQuery!$AY$5</definedName>
    <definedName name="rngHost_URL">#REF!</definedName>
    <definedName name="rngIP_Address" localSheetId="9">[105]UnifierQuery!$AY$2</definedName>
    <definedName name="rngIP_Address" localSheetId="10">[105]UnifierQuery!$AY$2</definedName>
    <definedName name="rngIP_Address" localSheetId="11">[105]UnifierQuery!$AY$2</definedName>
    <definedName name="rngIP_Address" localSheetId="8">[105]UnifierQuery!$AY$2</definedName>
    <definedName name="rngIP_Address">#REF!</definedName>
    <definedName name="rngJapan" localSheetId="9">[105]UnifierQuery!$AX$2:$AX$27</definedName>
    <definedName name="rngJapan" localSheetId="10">[105]UnifierQuery!$AX$2:$AX$27</definedName>
    <definedName name="rngJapan" localSheetId="11">[105]UnifierQuery!$AX$2:$AX$27</definedName>
    <definedName name="rngJapan" localSheetId="8">[105]UnifierQuery!$AX$2:$AX$27</definedName>
    <definedName name="rngJapan">#REF!</definedName>
    <definedName name="rngMappingTable" localSheetId="9">[105]UnifierQuery!$A$2:$H$121</definedName>
    <definedName name="rngMappingTable" localSheetId="10">[105]UnifierQuery!$A$2:$H$121</definedName>
    <definedName name="rngMappingTable" localSheetId="11">[105]UnifierQuery!$A$2:$H$121</definedName>
    <definedName name="rngMappingTable" localSheetId="8">[105]UnifierQuery!$A$2:$H$121</definedName>
    <definedName name="rngMappingTable">#REF!</definedName>
    <definedName name="rngQueryO2_2b" localSheetId="9">[105]Overview5Cockpit!$F$10:$P$52</definedName>
    <definedName name="rngQueryO2_2b" localSheetId="10">[105]Overview5Cockpit!$F$10:$P$52</definedName>
    <definedName name="rngQueryO2_2b" localSheetId="11">[105]Overview5Cockpit!$F$10:$P$52</definedName>
    <definedName name="rngQueryO2_2b" localSheetId="8">[105]Overview5Cockpit!$F$10:$P$52</definedName>
    <definedName name="rngQueryO2_2b">#REF!</definedName>
    <definedName name="rngQueryO8_2" localSheetId="9">[105]Overview3Cockpit!$F$13:$N$20</definedName>
    <definedName name="rngQueryO8_2" localSheetId="10">[105]Overview3Cockpit!$F$13:$N$20</definedName>
    <definedName name="rngQueryO8_2" localSheetId="11">[105]Overview3Cockpit!$F$13:$N$20</definedName>
    <definedName name="rngQueryO8_2" localSheetId="8">[105]Overview3Cockpit!$F$13:$N$20</definedName>
    <definedName name="rngQueryO8_2">#REF!</definedName>
    <definedName name="rngUnifier" localSheetId="9">[105]BWQuery!$B$201</definedName>
    <definedName name="rngUnifier" localSheetId="10">[105]BWQuery!$B$201</definedName>
    <definedName name="rngUnifier" localSheetId="11">[105]BWQuery!$B$201</definedName>
    <definedName name="rngUnifier" localSheetId="8">[105]BWQuery!$B$201</definedName>
    <definedName name="rngUnifier">#REF!</definedName>
    <definedName name="rngVariables" localSheetId="9">[105]UnifierQuery!$BA$2:$BV$9</definedName>
    <definedName name="rngVariables" localSheetId="10">[105]UnifierQuery!$BA$2:$BV$9</definedName>
    <definedName name="rngVariables" localSheetId="11">[105]UnifierQuery!$BA$2:$BV$9</definedName>
    <definedName name="rngVariables" localSheetId="8">[105]UnifierQuery!$BA$2:$BV$9</definedName>
    <definedName name="rngVariables">#REF!</definedName>
    <definedName name="ROAA">#REF!</definedName>
    <definedName name="ROAE">#REF!</definedName>
    <definedName name="ROCE">#REF!</definedName>
    <definedName name="ROE">#REF!</definedName>
    <definedName name="rogo">#REF!</definedName>
    <definedName name="ROIC" localSheetId="9">[42]Data_Download!$C$107:$AZ$107</definedName>
    <definedName name="ROIC" localSheetId="10">[42]Data_Download!$C$107:$AZ$107</definedName>
    <definedName name="ROIC" localSheetId="11">[42]Data_Download!$C$107:$AZ$107</definedName>
    <definedName name="ROIC" localSheetId="8">[42]Data_Download!$C$107:$AZ$107</definedName>
    <definedName name="ROIC">#REF!</definedName>
    <definedName name="ROIC_DCF" localSheetId="9">[42]Data_Download!$C$44:$BZ$44</definedName>
    <definedName name="ROIC_DCF" localSheetId="10">[42]Data_Download!$C$44:$BZ$44</definedName>
    <definedName name="ROIC_DCF" localSheetId="11">[42]Data_Download!$C$44:$BZ$44</definedName>
    <definedName name="ROIC_DCF" localSheetId="8">[42]Data_Download!$C$44:$BZ$44</definedName>
    <definedName name="ROIC_DCF">#REF!</definedName>
    <definedName name="ROIC_WACC" localSheetId="9">[42]Data_Download!$C$46:$AZ$46</definedName>
    <definedName name="ROIC_WACC" localSheetId="10">[42]Data_Download!$C$46:$AZ$46</definedName>
    <definedName name="ROIC_WACC" localSheetId="11">[42]Data_Download!$C$46:$AZ$46</definedName>
    <definedName name="ROIC_WACC" localSheetId="8">[42]Data_Download!$C$46:$AZ$46</definedName>
    <definedName name="ROIC_WACC">#REF!</definedName>
    <definedName name="rold" localSheetId="9">#REF!</definedName>
    <definedName name="rold" localSheetId="16">#REF!</definedName>
    <definedName name="rold" localSheetId="7">#REF!</definedName>
    <definedName name="rold" localSheetId="6">#REF!</definedName>
    <definedName name="rold">#REF!</definedName>
    <definedName name="RORIC__3_yr_rolling" localSheetId="9">[42]Data_Download!$C$92:$BZ$92</definedName>
    <definedName name="RORIC__3_yr_rolling" localSheetId="10">[42]Data_Download!$C$92:$BZ$92</definedName>
    <definedName name="RORIC__3_yr_rolling" localSheetId="11">[42]Data_Download!$C$92:$BZ$92</definedName>
    <definedName name="RORIC__3_yr_rolling" localSheetId="8">[42]Data_Download!$C$92:$BZ$92</definedName>
    <definedName name="RORIC__3_yr_rolling">#REF!</definedName>
    <definedName name="ROWNat">#REF!</definedName>
    <definedName name="ROWSAL" localSheetId="9">'[51]Control Sheet'!$C$10</definedName>
    <definedName name="ROWSAL" localSheetId="10">'[51]Control Sheet'!$C$10</definedName>
    <definedName name="ROWSAL" localSheetId="11">'[51]Control Sheet'!$C$10</definedName>
    <definedName name="ROWSAL" localSheetId="8">'[51]Control Sheet'!$C$10</definedName>
    <definedName name="ROWSAL">#REF!</definedName>
    <definedName name="rPriceTitle" localSheetId="9">[65]Sheet1!$A$2</definedName>
    <definedName name="rPriceTitle">#REF!</definedName>
    <definedName name="rpt_view" localSheetId="9">'[46]Misc Calcs'!$B$351</definedName>
    <definedName name="rpt_view" localSheetId="10">'[46]Misc Calcs'!$B$351</definedName>
    <definedName name="rpt_view" localSheetId="11">'[46]Misc Calcs'!$B$351</definedName>
    <definedName name="rpt_view" localSheetId="8">'[46]Misc Calcs'!$B$351</definedName>
    <definedName name="rpt_view">#REF!</definedName>
    <definedName name="rptcd" localSheetId="9">#REF!</definedName>
    <definedName name="rptcd" localSheetId="16">#REF!</definedName>
    <definedName name="rptcd" localSheetId="7">#REF!</definedName>
    <definedName name="rptcd" localSheetId="6">#REF!</definedName>
    <definedName name="rptcd">#REF!</definedName>
    <definedName name="rPVolTitle" localSheetId="9">[65]Sheet1!$A$3</definedName>
    <definedName name="rPVolTitle">#REF!</definedName>
    <definedName name="rrCLL_duration">#REF!</definedName>
    <definedName name="rrDLBCL_duaration">#REF!</definedName>
    <definedName name="rrDLBCL_duration">#REF!</definedName>
    <definedName name="rrfNHL_duaration">#REF!</definedName>
    <definedName name="rrfNHL_duration">#REF!</definedName>
    <definedName name="rrMCL_duration">#REF!</definedName>
    <definedName name="rrMM_duration">#REF!</definedName>
    <definedName name="rt"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eertrt" localSheetId="9">[80]HR1Query!$A$3:$CJ$13</definedName>
    <definedName name="rteertrt" localSheetId="10">[80]HR1Query!$A$3:$CJ$13</definedName>
    <definedName name="rteertrt" localSheetId="11">[80]HR1Query!$A$3:$CJ$13</definedName>
    <definedName name="rteertrt" localSheetId="8">[80]HR1Query!$A$3:$CJ$13</definedName>
    <definedName name="rteertrt">#REF!</definedName>
    <definedName name="RtHeader" localSheetId="9">'[43]Model Assumptions'!$C$9</definedName>
    <definedName name="RtHeader">#REF!</definedName>
    <definedName name="rtr"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 localSheetId="9" hidden="1">{"basic",#N/A,FALSE,"BASIC"}</definedName>
    <definedName name="s" localSheetId="10" hidden="1">{"basic",#N/A,FALSE,"BASIC"}</definedName>
    <definedName name="s" localSheetId="16" hidden="1">{"basic",#N/A,FALSE,"BASIC"}</definedName>
    <definedName name="s" localSheetId="7" hidden="1">{"basic",#N/A,FALSE,"BASIC"}</definedName>
    <definedName name="s" localSheetId="6" hidden="1">{"basic",#N/A,FALSE,"BASIC"}</definedName>
    <definedName name="s" localSheetId="11" hidden="1">{"basic",#N/A,FALSE,"BASIC"}</definedName>
    <definedName name="s" localSheetId="8" hidden="1">{"basic",#N/A,FALSE,"BASIC"}</definedName>
    <definedName name="s" hidden="1">{"basic",#N/A,FALSE,"BASIC"}</definedName>
    <definedName name="S_00" localSheetId="9">'[129]Roche Sales (from G.Parry)'!$AW:$AW</definedName>
    <definedName name="S_00">#REF!</definedName>
    <definedName name="S_01" localSheetId="9">'[129]Roche Sales (from G.Parry)'!$BG:$BG</definedName>
    <definedName name="S_01">#REF!</definedName>
    <definedName name="S_02" localSheetId="9">'[129]Roche Sales (from G.Parry)'!$BU:$BU</definedName>
    <definedName name="S_02">#REF!</definedName>
    <definedName name="S_03" localSheetId="9">'[129]Roche Sales (from G.Parry)'!$CI:$CI</definedName>
    <definedName name="S_03">#REF!</definedName>
    <definedName name="S_04" localSheetId="9">'[129]Roche Sales (from G.Parry)'!$CW:$CW</definedName>
    <definedName name="S_04">#REF!</definedName>
    <definedName name="S_05" localSheetId="9">'[129]Roche Sales (from G.Parry)'!$DK:$DK</definedName>
    <definedName name="S_05">#REF!</definedName>
    <definedName name="S_06" localSheetId="9">'[129]Roche Sales (from G.Parry)'!$DY:$DY</definedName>
    <definedName name="S_06">#REF!</definedName>
    <definedName name="S_07" localSheetId="9">'[129]Roche Sales (from G.Parry)'!$EM:$EM</definedName>
    <definedName name="S_07">#REF!</definedName>
    <definedName name="S_08" localSheetId="9">'[129]Roche Sales (from G.Parry)'!$FA:$FA</definedName>
    <definedName name="S_08">#REF!</definedName>
    <definedName name="S_09" localSheetId="9">'[129]Roche Sales (from G.Parry)'!$FO:$FO</definedName>
    <definedName name="S_09">#REF!</definedName>
    <definedName name="S_10" localSheetId="9">'[129]Roche Sales (from G.Parry)'!$GC:$GC</definedName>
    <definedName name="S_10">#REF!</definedName>
    <definedName name="S_1H00" localSheetId="9">'[129]Roche Sales (from G.Parry)'!#REF!</definedName>
    <definedName name="S_1H00">#REF!</definedName>
    <definedName name="S_1H01" localSheetId="9">'[129]Roche Sales (from G.Parry)'!#REF!</definedName>
    <definedName name="S_1H01">#REF!</definedName>
    <definedName name="S_1H02" localSheetId="9">'[129]Roche Sales (from G.Parry)'!$BM:$BM</definedName>
    <definedName name="S_1H02">#REF!</definedName>
    <definedName name="S_1H03" localSheetId="9">'[129]Roche Sales (from G.Parry)'!$CA:$CA</definedName>
    <definedName name="S_1H03">#REF!</definedName>
    <definedName name="S_1H04" localSheetId="9">'[129]Roche Sales (from G.Parry)'!$CO:$CO</definedName>
    <definedName name="S_1H04">#REF!</definedName>
    <definedName name="S_1H05" localSheetId="9">'[129]Roche Sales (from G.Parry)'!$DC:$DC</definedName>
    <definedName name="S_1H05">#REF!</definedName>
    <definedName name="S_1H06" localSheetId="9">'[129]Roche Sales (from G.Parry)'!$DQ:$DQ</definedName>
    <definedName name="S_1H06">#REF!</definedName>
    <definedName name="S_1H07" localSheetId="9">'[129]Roche Sales (from G.Parry)'!$EE:$EE</definedName>
    <definedName name="S_1H07">#REF!</definedName>
    <definedName name="S_1H08" localSheetId="9">'[129]Roche Sales (from G.Parry)'!$ES:$ES</definedName>
    <definedName name="S_1H08">#REF!</definedName>
    <definedName name="S_1H09" localSheetId="9">'[129]Roche Sales (from G.Parry)'!$FG:$FG</definedName>
    <definedName name="S_1H09">#REF!</definedName>
    <definedName name="S_1H10" localSheetId="9">'[129]Roche Sales (from G.Parry)'!$FU:$FU</definedName>
    <definedName name="S_1H10">#REF!</definedName>
    <definedName name="S_1H97" localSheetId="9">'[129]Roche Sales (from G.Parry)'!$O:$O</definedName>
    <definedName name="S_1H97">#REF!</definedName>
    <definedName name="S_1H98" localSheetId="9">'[129]Roche Sales (from G.Parry)'!#REF!</definedName>
    <definedName name="S_1H98">#REF!</definedName>
    <definedName name="S_1H99" localSheetId="9">'[129]Roche Sales (from G.Parry)'!#REF!</definedName>
    <definedName name="S_1H99">#REF!</definedName>
    <definedName name="S_1Q00" localSheetId="9">'[129]Roche Sales (from G.Parry)'!$AO:$AO</definedName>
    <definedName name="S_1Q00">#REF!</definedName>
    <definedName name="S_1Q01" localSheetId="9">'[129]Roche Sales (from G.Parry)'!$AY:$AY</definedName>
    <definedName name="S_1Q01">#REF!</definedName>
    <definedName name="S_1Q02" localSheetId="9">'[129]Roche Sales (from G.Parry)'!$BI:$BI</definedName>
    <definedName name="S_1Q02">#REF!</definedName>
    <definedName name="S_1Q03" localSheetId="9">'[129]Roche Sales (from G.Parry)'!$BW:$BW</definedName>
    <definedName name="S_1Q03">#REF!</definedName>
    <definedName name="S_1Q04" localSheetId="9">'[129]Roche Sales (from G.Parry)'!$CK:$CK</definedName>
    <definedName name="S_1Q04">#REF!</definedName>
    <definedName name="S_1Q05" localSheetId="9">'[129]Roche Sales (from G.Parry)'!$CY:$CY</definedName>
    <definedName name="S_1Q05">#REF!</definedName>
    <definedName name="S_1Q06" localSheetId="9">'[129]Roche Sales (from G.Parry)'!$DM:$DM</definedName>
    <definedName name="S_1Q06">#REF!</definedName>
    <definedName name="S_1Q07" localSheetId="9">'[129]Roche Sales (from G.Parry)'!$EA:$EA</definedName>
    <definedName name="S_1Q07">#REF!</definedName>
    <definedName name="S_1Q08" localSheetId="9">'[129]Roche Sales (from G.Parry)'!$EO:$EO</definedName>
    <definedName name="S_1Q08">#REF!</definedName>
    <definedName name="S_1Q09" localSheetId="9">'[129]Roche Sales (from G.Parry)'!$FC:$FC</definedName>
    <definedName name="S_1Q09">#REF!</definedName>
    <definedName name="S_1Q10" localSheetId="9">'[129]Roche Sales (from G.Parry)'!$FQ:$FQ</definedName>
    <definedName name="S_1Q10">#REF!</definedName>
    <definedName name="S_1Q98" localSheetId="9">'[129]Roche Sales (from G.Parry)'!$U:$U</definedName>
    <definedName name="S_1Q98">#REF!</definedName>
    <definedName name="S_1Q99" localSheetId="9">'[129]Roche Sales (from G.Parry)'!$AE:$AE</definedName>
    <definedName name="S_1Q99">#REF!</definedName>
    <definedName name="S_2H97" localSheetId="9">'[129]Roche Sales (from G.Parry)'!$Q:$Q</definedName>
    <definedName name="S_2H97">#REF!</definedName>
    <definedName name="S_2Q00" localSheetId="9">'[129]Roche Sales (from G.Parry)'!$AQ:$AQ</definedName>
    <definedName name="S_2Q00">#REF!</definedName>
    <definedName name="S_2Q01" localSheetId="9">'[129]Roche Sales (from G.Parry)'!$BA:$BA</definedName>
    <definedName name="S_2Q01">#REF!</definedName>
    <definedName name="S_2Q02" localSheetId="9">'[129]Roche Sales (from G.Parry)'!$BK:$BK</definedName>
    <definedName name="S_2Q02">#REF!</definedName>
    <definedName name="S_2Q03" localSheetId="9">'[129]Roche Sales (from G.Parry)'!$BY:$BY</definedName>
    <definedName name="S_2Q03">#REF!</definedName>
    <definedName name="S_2Q04" localSheetId="9">'[129]Roche Sales (from G.Parry)'!$CM:$CM</definedName>
    <definedName name="S_2Q04">#REF!</definedName>
    <definedName name="S_2Q05" localSheetId="9">'[129]Roche Sales (from G.Parry)'!$DA:$DA</definedName>
    <definedName name="S_2Q05">#REF!</definedName>
    <definedName name="S_2Q06" localSheetId="9">'[129]Roche Sales (from G.Parry)'!$DO:$DO</definedName>
    <definedName name="S_2Q06">#REF!</definedName>
    <definedName name="S_2Q07" localSheetId="9">'[129]Roche Sales (from G.Parry)'!$EC:$EC</definedName>
    <definedName name="S_2Q07">#REF!</definedName>
    <definedName name="S_2Q08" localSheetId="9">'[129]Roche Sales (from G.Parry)'!$EQ:$EQ</definedName>
    <definedName name="S_2Q08">#REF!</definedName>
    <definedName name="S_2Q09" localSheetId="9">'[129]Roche Sales (from G.Parry)'!$FE:$FE</definedName>
    <definedName name="S_2Q09">#REF!</definedName>
    <definedName name="S_2Q10" localSheetId="9">'[129]Roche Sales (from G.Parry)'!$FS:$FS</definedName>
    <definedName name="S_2Q10">#REF!</definedName>
    <definedName name="S_2Q98" localSheetId="9">'[129]Roche Sales (from G.Parry)'!$W:$W</definedName>
    <definedName name="S_2Q98">#REF!</definedName>
    <definedName name="S_2Q99" localSheetId="9">'[129]Roche Sales (from G.Parry)'!$AG:$AG</definedName>
    <definedName name="S_2Q99">#REF!</definedName>
    <definedName name="S_3Q00" localSheetId="9">'[129]Roche Sales (from G.Parry)'!$AS:$AS</definedName>
    <definedName name="S_3Q00">#REF!</definedName>
    <definedName name="S_3Q01" localSheetId="9">'[129]Roche Sales (from G.Parry)'!$BC:$BC</definedName>
    <definedName name="S_3Q01">#REF!</definedName>
    <definedName name="S_3Q02" localSheetId="9">'[129]Roche Sales (from G.Parry)'!$BO:$BO</definedName>
    <definedName name="S_3Q02">#REF!</definedName>
    <definedName name="S_3Q03" localSheetId="9">'[129]Roche Sales (from G.Parry)'!$CC:$CC</definedName>
    <definedName name="S_3Q03">#REF!</definedName>
    <definedName name="S_3Q04" localSheetId="9">'[129]Roche Sales (from G.Parry)'!$CQ:$CQ</definedName>
    <definedName name="S_3Q04">#REF!</definedName>
    <definedName name="S_3Q05" localSheetId="9">'[129]Roche Sales (from G.Parry)'!$DE:$DE</definedName>
    <definedName name="S_3Q05">#REF!</definedName>
    <definedName name="S_3Q06" localSheetId="9">'[129]Roche Sales (from G.Parry)'!$DS:$DS</definedName>
    <definedName name="S_3Q06">#REF!</definedName>
    <definedName name="S_3Q07" localSheetId="9">'[129]Roche Sales (from G.Parry)'!$EG:$EG</definedName>
    <definedName name="S_3Q07">#REF!</definedName>
    <definedName name="S_3Q08" localSheetId="9">'[129]Roche Sales (from G.Parry)'!$EU:$EU</definedName>
    <definedName name="S_3Q08">#REF!</definedName>
    <definedName name="S_3Q09" localSheetId="9">'[129]Roche Sales (from G.Parry)'!$FI:$FI</definedName>
    <definedName name="S_3Q09">#REF!</definedName>
    <definedName name="S_3Q10" localSheetId="9">'[129]Roche Sales (from G.Parry)'!$FW:$FW</definedName>
    <definedName name="S_3Q10">#REF!</definedName>
    <definedName name="S_3Q98" localSheetId="9">'[129]Roche Sales (from G.Parry)'!$Y:$Y</definedName>
    <definedName name="S_3Q98">#REF!</definedName>
    <definedName name="S_3Q99" localSheetId="9">'[129]Roche Sales (from G.Parry)'!$AI:$AI</definedName>
    <definedName name="S_3Q99">#REF!</definedName>
    <definedName name="S_483" localSheetId="9">'[129]Roche Sales (from G.Parry)'!$232:$232</definedName>
    <definedName name="S_483">#REF!</definedName>
    <definedName name="S_4Q00" localSheetId="9">'[129]Roche Sales (from G.Parry)'!$AU:$AU</definedName>
    <definedName name="S_4Q00">#REF!</definedName>
    <definedName name="S_4Q01" localSheetId="9">'[129]Roche Sales (from G.Parry)'!$BE:$BE</definedName>
    <definedName name="S_4Q01">#REF!</definedName>
    <definedName name="S_4Q02" localSheetId="9">'[129]Roche Sales (from G.Parry)'!$BS:$BS</definedName>
    <definedName name="S_4Q02">#REF!</definedName>
    <definedName name="S_4Q03" localSheetId="9">'[129]Roche Sales (from G.Parry)'!$CG:$CG</definedName>
    <definedName name="S_4Q03">#REF!</definedName>
    <definedName name="S_4Q04" localSheetId="9">'[129]Roche Sales (from G.Parry)'!$CU:$CU</definedName>
    <definedName name="S_4Q04">#REF!</definedName>
    <definedName name="S_4Q05" localSheetId="9">'[129]Roche Sales (from G.Parry)'!$DI:$DI</definedName>
    <definedName name="S_4Q05">#REF!</definedName>
    <definedName name="S_4Q06" localSheetId="9">'[129]Roche Sales (from G.Parry)'!$DW:$DW</definedName>
    <definedName name="S_4Q06">#REF!</definedName>
    <definedName name="S_4Q07" localSheetId="9">'[129]Roche Sales (from G.Parry)'!$EK:$EK</definedName>
    <definedName name="S_4Q07">#REF!</definedName>
    <definedName name="S_4Q08" localSheetId="9">'[129]Roche Sales (from G.Parry)'!$EY:$EY</definedName>
    <definedName name="S_4Q08">#REF!</definedName>
    <definedName name="S_4Q09" localSheetId="9">'[129]Roche Sales (from G.Parry)'!$FM:$FM</definedName>
    <definedName name="S_4Q09">#REF!</definedName>
    <definedName name="S_4Q10" localSheetId="9">'[129]Roche Sales (from G.Parry)'!$GA:$GA</definedName>
    <definedName name="S_4Q10">#REF!</definedName>
    <definedName name="S_4Q98" localSheetId="9">'[129]Roche Sales (from G.Parry)'!$AA:$AA</definedName>
    <definedName name="S_4Q98">#REF!</definedName>
    <definedName name="S_4Q99" localSheetId="9">'[129]Roche Sales (from G.Parry)'!$AK:$AK</definedName>
    <definedName name="S_4Q99">#REF!</definedName>
    <definedName name="S_93" localSheetId="9">'[129]Roche Sales (from G.Parry)'!$G:$G</definedName>
    <definedName name="S_93">#REF!</definedName>
    <definedName name="S_94" localSheetId="9">'[129]Roche Sales (from G.Parry)'!$I:$I</definedName>
    <definedName name="S_94">#REF!</definedName>
    <definedName name="S_95" localSheetId="9">'[129]Roche Sales (from G.Parry)'!$K:$K</definedName>
    <definedName name="S_95">#REF!</definedName>
    <definedName name="S_96" localSheetId="9">'[129]Roche Sales (from G.Parry)'!$M:$M</definedName>
    <definedName name="S_96">#REF!</definedName>
    <definedName name="S_97" localSheetId="9">'[129]Roche Sales (from G.Parry)'!$S:$S</definedName>
    <definedName name="S_97">#REF!</definedName>
    <definedName name="S_98" localSheetId="9">'[129]Roche Sales (from G.Parry)'!$AC:$AC</definedName>
    <definedName name="S_98">#REF!</definedName>
    <definedName name="S_99" localSheetId="9">'[129]Roche Sales (from G.Parry)'!$AM:$AM</definedName>
    <definedName name="S_99">#REF!</definedName>
    <definedName name="S_9M00" localSheetId="9">'[129]Roche Sales (from G.Parry)'!#REF!</definedName>
    <definedName name="S_9M00">#REF!</definedName>
    <definedName name="S_9M01" localSheetId="9">'[129]Roche Sales (from G.Parry)'!#REF!</definedName>
    <definedName name="S_9M01">#REF!</definedName>
    <definedName name="S_9M02" localSheetId="9">'[129]Roche Sales (from G.Parry)'!$BQ:$BQ</definedName>
    <definedName name="S_9M02">#REF!</definedName>
    <definedName name="S_9M03" localSheetId="9">'[129]Roche Sales (from G.Parry)'!$CE:$CE</definedName>
    <definedName name="S_9M03">#REF!</definedName>
    <definedName name="S_9M04" localSheetId="9">'[129]Roche Sales (from G.Parry)'!$CS:$CS</definedName>
    <definedName name="S_9M04">#REF!</definedName>
    <definedName name="S_9M05" localSheetId="9">'[129]Roche Sales (from G.Parry)'!$DG:$DG</definedName>
    <definedName name="S_9M05">#REF!</definedName>
    <definedName name="S_9M06" localSheetId="9">'[129]Roche Sales (from G.Parry)'!$DU:$DU</definedName>
    <definedName name="S_9M06">#REF!</definedName>
    <definedName name="S_9M07" localSheetId="9">'[129]Roche Sales (from G.Parry)'!$EI:$EI</definedName>
    <definedName name="S_9M07">#REF!</definedName>
    <definedName name="S_9M08" localSheetId="9">'[129]Roche Sales (from G.Parry)'!$EW:$EW</definedName>
    <definedName name="S_9M08">#REF!</definedName>
    <definedName name="S_9M09" localSheetId="9">'[129]Roche Sales (from G.Parry)'!$FK:$FK</definedName>
    <definedName name="S_9M09">#REF!</definedName>
    <definedName name="S_9M10" localSheetId="9">'[129]Roche Sales (from G.Parry)'!$FY:$FY</definedName>
    <definedName name="S_9M10">#REF!</definedName>
    <definedName name="S_9M98" localSheetId="9">'[129]Roche Sales (from G.Parry)'!#REF!</definedName>
    <definedName name="S_9M98">#REF!</definedName>
    <definedName name="S_9M99" localSheetId="9">'[129]Roche Sales (from G.Parry)'!#REF!</definedName>
    <definedName name="S_9M99">#REF!</definedName>
    <definedName name="S_A">[1]Sheet1!$C$153:$L$192</definedName>
    <definedName name="S_Activas" localSheetId="9">'[129]Roche Sales (from G.Parry)'!$167:$167</definedName>
    <definedName name="S_Activas">#REF!</definedName>
    <definedName name="S_Activas_US" localSheetId="9">'[129]Roche Sales (from G.Parry)'!$168:$168</definedName>
    <definedName name="S_Activas_US">#REF!</definedName>
    <definedName name="S_Anaprox" localSheetId="9">'[129]Roche Sales (from G.Parry)'!#REF!</definedName>
    <definedName name="S_Anaprox">#REF!</definedName>
    <definedName name="S_Anexate" localSheetId="9">'[129]Roche Sales (from G.Parry)'!#REF!</definedName>
    <definedName name="S_Anexate">#REF!</definedName>
    <definedName name="S_Aulin" localSheetId="9">'[129]Roche Sales (from G.Parry)'!#REF!</definedName>
    <definedName name="S_Aulin">#REF!</definedName>
    <definedName name="S_Aurorix" localSheetId="9">'[129]Roche Sales (from G.Parry)'!#REF!</definedName>
    <definedName name="S_Aurorix">#REF!</definedName>
    <definedName name="S_Avastin" localSheetId="9">'[129]Roche Sales (from G.Parry)'!$211:$211</definedName>
    <definedName name="S_Avastin">#REF!</definedName>
    <definedName name="S_Avastin_US" localSheetId="9">'[129]Roche Sales (from G.Parry)'!$212:$212</definedName>
    <definedName name="S_Avastin_US">#REF!</definedName>
    <definedName name="S_Bactrim" localSheetId="9">'[129]Roche Sales (from G.Parry)'!#REF!</definedName>
    <definedName name="S_Bactrim">#REF!</definedName>
    <definedName name="S_Bezalip" localSheetId="9">'[129]Roche Sales (from G.Parry)'!#REF!</definedName>
    <definedName name="S_Bezalip">#REF!</definedName>
    <definedName name="S_Bonviva" localSheetId="9">'[129]Roche Sales (from G.Parry)'!$204:$204</definedName>
    <definedName name="S_Bonviva">#REF!</definedName>
    <definedName name="S_Cellcept" localSheetId="9">'[129]Roche Sales (from G.Parry)'!$60:$60</definedName>
    <definedName name="S_Cellcept">#REF!</definedName>
    <definedName name="S_Cellcept_US" localSheetId="9">'[129]Roche Sales (from G.Parry)'!$61:$61</definedName>
    <definedName name="S_Cellcept_US">#REF!</definedName>
    <definedName name="S_CERA" localSheetId="9">'[129]Roche Sales (from G.Parry)'!$230:$230</definedName>
    <definedName name="S_CERA">#REF!</definedName>
    <definedName name="S_Cymevene" localSheetId="9">'[129]Roche Sales (from G.Parry)'!$159:$159</definedName>
    <definedName name="S_Cymevene">#REF!</definedName>
    <definedName name="S_Cymevene_US" localSheetId="9">'[129]Roche Sales (from G.Parry)'!$160:$160</definedName>
    <definedName name="S_Cymevene_US">#REF!</definedName>
    <definedName name="S_DateHeading1" localSheetId="9">'[129]Roche Sales (from G.Parry)'!$33:$33</definedName>
    <definedName name="S_DateHeading1">#REF!</definedName>
    <definedName name="S_Diagnostics_Sales" localSheetId="9">'[129]Roche Sales (from G.Parry)'!$261:$261</definedName>
    <definedName name="S_Diagnostics_Sales">#REF!</definedName>
    <definedName name="S_Dilatrend" localSheetId="9">'[129]Roche Sales (from G.Parry)'!$134:$134</definedName>
    <definedName name="S_Dilatrend">#REF!</definedName>
    <definedName name="S_Dilatrend_US" localSheetId="9">'[129]Roche Sales (from G.Parry)'!$135:$135</definedName>
    <definedName name="S_Dilatrend_US">#REF!</definedName>
    <definedName name="S_DNA_Sales" localSheetId="9">'[129]Roche Sales (from G.Parry)'!$280:$280</definedName>
    <definedName name="S_DNA_Sales">#REF!</definedName>
    <definedName name="s_DNA_Sales_CHF" localSheetId="9">'[129]Roche Sales (from G.Parry)'!$295:$295</definedName>
    <definedName name="s_DNA_Sales_CHF">#REF!</definedName>
    <definedName name="S_Dormicum" localSheetId="9">'[129]Roche Sales (from G.Parry)'!#REF!</definedName>
    <definedName name="S_Dormicum">#REF!</definedName>
    <definedName name="S_Draganon" localSheetId="9">'[129]Roche Sales (from G.Parry)'!#REF!</definedName>
    <definedName name="S_Draganon">#REF!</definedName>
    <definedName name="S_Euglucon" localSheetId="9">'[129]Roche Sales (from G.Parry)'!#REF!</definedName>
    <definedName name="S_Euglucon">#REF!</definedName>
    <definedName name="S_Fortovase" localSheetId="9">'[129]Roche Sales (from G.Parry)'!#REF!</definedName>
    <definedName name="S_Fortovase">#REF!</definedName>
    <definedName name="S_Furtulon" localSheetId="9">'[129]Roche Sales (from G.Parry)'!#REF!</definedName>
    <definedName name="S_Furtulon">#REF!</definedName>
    <definedName name="S_Furtulon_US" localSheetId="9">'[129]Roche Sales (from G.Parry)'!#REF!</definedName>
    <definedName name="S_Furtulon_US">#REF!</definedName>
    <definedName name="S_Fuzeon" localSheetId="9">'[129]Roche Sales (from G.Parry)'!$205:$205</definedName>
    <definedName name="S_Fuzeon">#REF!</definedName>
    <definedName name="S_Herceptin" localSheetId="9">'[129]Roche Sales (from G.Parry)'!$68:$68</definedName>
    <definedName name="S_Herceptin">#REF!</definedName>
    <definedName name="S_Herceptin_US" localSheetId="9">'[129]Roche Sales (from G.Parry)'!$69:$69</definedName>
    <definedName name="S_Herceptin_US">#REF!</definedName>
    <definedName name="S_Inhibace" localSheetId="9">'[129]Roche Sales (from G.Parry)'!#REF!</definedName>
    <definedName name="S_Inhibace">#REF!</definedName>
    <definedName name="S_Inhibace_US" localSheetId="9">'[129]Roche Sales (from G.Parry)'!#REF!</definedName>
    <definedName name="S_Inhibace_US">#REF!</definedName>
    <definedName name="S_Kytril" localSheetId="9">'[129]Roche Sales (from G.Parry)'!$118:$118</definedName>
    <definedName name="S_Kytril">#REF!</definedName>
    <definedName name="S_Kytril_US" localSheetId="9">'[129]Roche Sales (from G.Parry)'!$119:$119</definedName>
    <definedName name="S_Kytril_US">#REF!</definedName>
    <definedName name="S_Lexotan" localSheetId="9">'[129]Roche Sales (from G.Parry)'!$192:$192</definedName>
    <definedName name="S_Lexotan">#REF!</definedName>
    <definedName name="S_Lexotan_US" localSheetId="9">'[129]Roche Sales (from G.Parry)'!$193:$193</definedName>
    <definedName name="S_Lexotan_US">#REF!</definedName>
    <definedName name="S_Madopar" localSheetId="9">'[129]Roche Sales (from G.Parry)'!$184:$184</definedName>
    <definedName name="S_Madopar">#REF!</definedName>
    <definedName name="S_Madopar_US" localSheetId="9">'[129]Roche Sales (from G.Parry)'!$185:$185</definedName>
    <definedName name="S_Madopar_US">#REF!</definedName>
    <definedName name="S_Name" localSheetId="9">'[129]Roche Sales (from G.Parry)'!$C:$C</definedName>
    <definedName name="S_Name">#REF!</definedName>
    <definedName name="S_Naprosyn" localSheetId="9">'[129]Roche Sales (from G.Parry)'!#REF!</definedName>
    <definedName name="S_Naprosyn">#REF!</definedName>
    <definedName name="S_NeoRecormon" localSheetId="9">'[129]Roche Sales (from G.Parry)'!$44:$44</definedName>
    <definedName name="S_NeoRecormon">#REF!</definedName>
    <definedName name="S_NeoRecormon_US" localSheetId="9">'[129]Roche Sales (from G.Parry)'!$45:$45</definedName>
    <definedName name="S_NeoRecormon_US">#REF!</definedName>
    <definedName name="S_Neupogen" localSheetId="9">'[129]Roche Sales (from G.Parry)'!#REF!</definedName>
    <definedName name="S_Neupogen">#REF!</definedName>
    <definedName name="S_Neupogen_US" localSheetId="9">'[129]Roche Sales (from G.Parry)'!#REF!</definedName>
    <definedName name="S_Neupogen_US">#REF!</definedName>
    <definedName name="S_Neutrogin" localSheetId="9">'[129]Roche Sales (from G.Parry)'!$151:$151</definedName>
    <definedName name="S_Neutrogin">#REF!</definedName>
    <definedName name="S_Neutrogin_US" localSheetId="9">'[129]Roche Sales (from G.Parry)'!$152:$152</definedName>
    <definedName name="S_Neutrogin_US">#REF!</definedName>
    <definedName name="S_Neutropin" localSheetId="9">'[129]Roche Sales (from G.Parry)'!$109:$109</definedName>
    <definedName name="S_Neutropin">#REF!</definedName>
    <definedName name="S_Neutropin_US" localSheetId="9">'[129]Roche Sales (from G.Parry)'!$110:$110</definedName>
    <definedName name="S_Neutropin_US">#REF!</definedName>
    <definedName name="S_OTC_Sales" localSheetId="9">'[129]Roche Sales (from G.Parry)'!#REF!</definedName>
    <definedName name="S_OTC_Sales">#REF!</definedName>
    <definedName name="S_Pegasys" localSheetId="9">'[129]Roche Sales (from G.Parry)'!$77:$77</definedName>
    <definedName name="S_Pegasys">#REF!</definedName>
    <definedName name="S_Pegasys_US" localSheetId="9">'[129]Roche Sales (from G.Parry)'!$78:$78</definedName>
    <definedName name="S_Pegasys_US">#REF!</definedName>
    <definedName name="S_Pharma_Sales" localSheetId="9">'[129]Roche Sales (from G.Parry)'!$256:$256</definedName>
    <definedName name="S_Pharma_Sales">#REF!</definedName>
    <definedName name="S_pharmexotc_sales" localSheetId="9">'[129]Roche Sales (from G.Parry)'!$256:$256</definedName>
    <definedName name="S_pharmexotc_sales">#REF!</definedName>
    <definedName name="S_Pulmozyme" localSheetId="9">'[129]Roche Sales (from G.Parry)'!$142:$142</definedName>
    <definedName name="S_Pulmozyme">#REF!</definedName>
    <definedName name="S_Pulmozyme_US" localSheetId="9">'[129]Roche Sales (from G.Parry)'!$143:$143</definedName>
    <definedName name="S_Pulmozyme_US">#REF!</definedName>
    <definedName name="S_R1270" localSheetId="9">'[129]Roche Sales (from G.Parry)'!$235:$235</definedName>
    <definedName name="S_R1270">#REF!</definedName>
    <definedName name="S_R1273" localSheetId="9">'[129]Roche Sales (from G.Parry)'!$234:$234</definedName>
    <definedName name="S_R1273">#REF!</definedName>
    <definedName name="S_R1549" localSheetId="9">'[129]Roche Sales (from G.Parry)'!$233:$233</definedName>
    <definedName name="S_R1549">#REF!</definedName>
    <definedName name="S_R450" localSheetId="9">'[129]Roche Sales (from G.Parry)'!$229:$229</definedName>
    <definedName name="S_R450">#REF!</definedName>
    <definedName name="S_R483" localSheetId="9">'[129]Roche Sales (from G.Parry)'!$232:$232</definedName>
    <definedName name="S_R483">#REF!</definedName>
    <definedName name="S_R673" localSheetId="9">'[129]Roche Sales (from G.Parry)'!$231:$231</definedName>
    <definedName name="S_R673">#REF!</definedName>
    <definedName name="S_Raptiva" localSheetId="9">'[129]Roche Sales (from G.Parry)'!$223:$223</definedName>
    <definedName name="S_Raptiva">#REF!</definedName>
    <definedName name="S_Raptiva_US" localSheetId="9">'[129]Roche Sales (from G.Parry)'!$224:$224</definedName>
    <definedName name="S_Raptiva_US">#REF!</definedName>
    <definedName name="S_Rituxan" localSheetId="9">'[129]Roche Sales (from G.Parry)'!$35:$35</definedName>
    <definedName name="S_Rituxan">#REF!</definedName>
    <definedName name="S_Rituxan_US" localSheetId="9">'[129]Roche Sales (from G.Parry)'!$36:$36</definedName>
    <definedName name="S_Rituxan_US">#REF!</definedName>
    <definedName name="S_Rivotril" localSheetId="9">'[129]Roche Sales (from G.Parry)'!#REF!</definedName>
    <definedName name="S_Rivotril">#REF!</definedName>
    <definedName name="S_Roaccutan" localSheetId="9">'[129]Roche Sales (from G.Parry)'!$93:$93</definedName>
    <definedName name="S_Roaccutan">#REF!</definedName>
    <definedName name="S_Roaccutan_US" localSheetId="9">'[129]Roche Sales (from G.Parry)'!$94:$94</definedName>
    <definedName name="S_Roaccutan_US">#REF!</definedName>
    <definedName name="S_Rocaltrol" localSheetId="9">'[129]Roche Sales (from G.Parry)'!#REF!</definedName>
    <definedName name="S_Rocaltrol">#REF!</definedName>
    <definedName name="S_Rocaltrol_US" localSheetId="9">'[129]Roche Sales (from G.Parry)'!#REF!</definedName>
    <definedName name="S_Rocaltrol_US">#REF!</definedName>
    <definedName name="S_Rocephin" localSheetId="9">'[129]Roche Sales (from G.Parry)'!$52:$52</definedName>
    <definedName name="S_Rocephin">#REF!</definedName>
    <definedName name="S_Rocephin_US" localSheetId="9">'[129]Roche Sales (from G.Parry)'!$53:$53</definedName>
    <definedName name="S_Rocephin_US">#REF!</definedName>
    <definedName name="S_Roferon" localSheetId="9">'[129]Roche Sales (from G.Parry)'!#REF!</definedName>
    <definedName name="S_Roferon">#REF!</definedName>
    <definedName name="S_Rohypnol" localSheetId="9">'[129]Roche Sales (from G.Parry)'!#REF!</definedName>
    <definedName name="S_Rohypnol">#REF!</definedName>
    <definedName name="S_RX_Sales" localSheetId="9">'[129]Roche Sales (from G.Parry)'!$242:$242</definedName>
    <definedName name="S_RX_Sales">#REF!</definedName>
    <definedName name="S_Sales" localSheetId="9">'[129]Roche Sales (from G.Parry)'!#REF!</definedName>
    <definedName name="S_Sales">#REF!</definedName>
    <definedName name="S_Sales_exOTC" localSheetId="9">'[129]Roche Sales (from G.Parry)'!#REF!</definedName>
    <definedName name="S_Sales_exOTC">#REF!</definedName>
    <definedName name="S_T_obligations_under_cap_leases" localSheetId="9">[42]Data_Download!$C$55:$AU$55</definedName>
    <definedName name="S_T_obligations_under_cap_leases" localSheetId="10">[42]Data_Download!$C$55:$AU$55</definedName>
    <definedName name="S_T_obligations_under_cap_leases" localSheetId="11">[42]Data_Download!$C$55:$AU$55</definedName>
    <definedName name="S_T_obligations_under_cap_leases" localSheetId="8">[42]Data_Download!$C$55:$AU$55</definedName>
    <definedName name="S_T_obligations_under_cap_leases">#REF!</definedName>
    <definedName name="S_Tamiflu" localSheetId="9">'[129]Roche Sales (from G.Parry)'!$126:$126</definedName>
    <definedName name="S_Tamiflu">#REF!</definedName>
    <definedName name="S_Tamiflu_US" localSheetId="9">'[129]Roche Sales (from G.Parry)'!$127:$127</definedName>
    <definedName name="S_Tamiflu_US">#REF!</definedName>
    <definedName name="S_Tarceva" localSheetId="9">'[129]Roche Sales (from G.Parry)'!$217:$217</definedName>
    <definedName name="S_Tarceva">#REF!</definedName>
    <definedName name="S_Tarceva_US" localSheetId="9">'[129]Roche Sales (from G.Parry)'!$218:$218</definedName>
    <definedName name="S_Tarceva_US">#REF!</definedName>
    <definedName name="S_Ticlid" localSheetId="9">'[129]Roche Sales (from G.Parry)'!$203:$203</definedName>
    <definedName name="S_Ticlid">#REF!</definedName>
    <definedName name="S_Tilcotil" localSheetId="9">'[129]Roche Sales (from G.Parry)'!#REF!</definedName>
    <definedName name="S_Tilcotil">#REF!</definedName>
    <definedName name="S_Toradol" localSheetId="9">'[129]Roche Sales (from G.Parry)'!#REF!</definedName>
    <definedName name="S_Toradol">#REF!</definedName>
    <definedName name="S_Torem" localSheetId="9">'[129]Roche Sales (from G.Parry)'!#REF!</definedName>
    <definedName name="S_Torem">#REF!</definedName>
    <definedName name="s_Total_Sales" localSheetId="9">'[129]Roche Sales (from G.Parry)'!$263:$263</definedName>
    <definedName name="s_Total_Sales">#REF!</definedName>
    <definedName name="S_Valium" localSheetId="9">'[129]Roche Sales (from G.Parry)'!#REF!</definedName>
    <definedName name="S_Valium">#REF!</definedName>
    <definedName name="S_Viracept" localSheetId="9">'[129]Roche Sales (from G.Parry)'!$176:$176</definedName>
    <definedName name="S_Viracept">#REF!</definedName>
    <definedName name="S_Viracept_US" localSheetId="9">'[129]Roche Sales (from G.Parry)'!$177:$177</definedName>
    <definedName name="S_Viracept_US">#REF!</definedName>
    <definedName name="S_Vitamins_Sales" localSheetId="9">'[129]Roche Sales (from G.Parry)'!#REF!</definedName>
    <definedName name="S_Vitamins_Sales">#REF!</definedName>
    <definedName name="S_Xeloda" localSheetId="9">'[129]Roche Sales (from G.Parry)'!$101:$101</definedName>
    <definedName name="S_Xeloda">#REF!</definedName>
    <definedName name="S_Xeloda_US" localSheetId="9">'[129]Roche Sales (from G.Parry)'!$102:$102</definedName>
    <definedName name="S_Xeloda_US">#REF!</definedName>
    <definedName name="S_Xenical" localSheetId="9">'[129]Roche Sales (from G.Parry)'!$85:$85</definedName>
    <definedName name="S_Xenical">#REF!</definedName>
    <definedName name="S_Xenical_US" localSheetId="9">'[129]Roche Sales (from G.Parry)'!$86:$86</definedName>
    <definedName name="S_Xenical_US">#REF!</definedName>
    <definedName name="S_Xolair" localSheetId="9">'[129]Roche Sales (from G.Parry)'!$210:$210</definedName>
    <definedName name="S_Xolair">#REF!</definedName>
    <definedName name="S_Zenapax" localSheetId="9">'[129]Roche Sales (from G.Parry)'!$202:$202</definedName>
    <definedName name="S_Zenapax">#REF!</definedName>
    <definedName name="S100A1" localSheetId="9">[3]Sheet1!#REF!</definedName>
    <definedName name="S100A1" localSheetId="10">[3]Sheet1!#REF!</definedName>
    <definedName name="S100A1" localSheetId="11">[3]Sheet1!#REF!</definedName>
    <definedName name="S100A1" localSheetId="8">[3]Sheet1!#REF!</definedName>
    <definedName name="S100A1">#REF!</definedName>
    <definedName name="sa_membprice" localSheetId="9">#REF!</definedName>
    <definedName name="sa_membprice" localSheetId="7">#REF!</definedName>
    <definedName name="sa_membprice" localSheetId="6">#REF!</definedName>
    <definedName name="sa_membprice">#REF!</definedName>
    <definedName name="safe_fatal_act" localSheetId="9">'[46]Inputs - Act &amp; F''cast'!$C$135:$T$135</definedName>
    <definedName name="safe_fatal_act" localSheetId="10">'[46]Inputs - Act &amp; F''cast'!$C$135:$T$135</definedName>
    <definedName name="safe_fatal_act" localSheetId="11">'[46]Inputs - Act &amp; F''cast'!$C$135:$T$135</definedName>
    <definedName name="safe_fatal_act" localSheetId="8">'[46]Inputs - Act &amp; F''cast'!$C$135:$T$135</definedName>
    <definedName name="safe_fatal_act">#REF!</definedName>
    <definedName name="safe_fatal_act_ytd" localSheetId="9">'[46]Calcs - Act &amp; F''cast'!$C$135:$T$135</definedName>
    <definedName name="safe_fatal_act_ytd" localSheetId="10">'[46]Calcs - Act &amp; F''cast'!$C$135:$T$135</definedName>
    <definedName name="safe_fatal_act_ytd" localSheetId="11">'[46]Calcs - Act &amp; F''cast'!$C$135:$T$135</definedName>
    <definedName name="safe_fatal_act_ytd" localSheetId="8">'[46]Calcs - Act &amp; F''cast'!$C$135:$T$135</definedName>
    <definedName name="safe_fatal_act_ytd">#REF!</definedName>
    <definedName name="safe_fatal_bud" localSheetId="9">'[46]Inputs - Budget'!$C$135:$T$135</definedName>
    <definedName name="safe_fatal_bud" localSheetId="10">'[46]Inputs - Budget'!$C$135:$T$135</definedName>
    <definedName name="safe_fatal_bud" localSheetId="11">'[46]Inputs - Budget'!$C$135:$T$135</definedName>
    <definedName name="safe_fatal_bud" localSheetId="8">'[46]Inputs - Budget'!$C$135:$T$135</definedName>
    <definedName name="safe_fatal_bud">#REF!</definedName>
    <definedName name="safe_fatal_bud_ytd" localSheetId="9">'[46]Calcs - Budget'!$C$135:$T$135</definedName>
    <definedName name="safe_fatal_bud_ytd" localSheetId="10">'[46]Calcs - Budget'!$C$135:$T$135</definedName>
    <definedName name="safe_fatal_bud_ytd" localSheetId="11">'[46]Calcs - Budget'!$C$135:$T$135</definedName>
    <definedName name="safe_fatal_bud_ytd" localSheetId="8">'[46]Calcs - Budget'!$C$135:$T$135</definedName>
    <definedName name="safe_fatal_bud_ytd">#REF!</definedName>
    <definedName name="safe_fatal_hf" localSheetId="9">'[46]Inputs - Hist &amp; Future'!$C$135:$T$135</definedName>
    <definedName name="safe_fatal_hf" localSheetId="10">'[46]Inputs - Hist &amp; Future'!$C$135:$T$135</definedName>
    <definedName name="safe_fatal_hf" localSheetId="11">'[46]Inputs - Hist &amp; Future'!$C$135:$T$135</definedName>
    <definedName name="safe_fatal_hf" localSheetId="8">'[46]Inputs - Hist &amp; Future'!$C$135:$T$135</definedName>
    <definedName name="safe_fatal_hf">#REF!</definedName>
    <definedName name="safe_isr_act" localSheetId="9">'[46]Inputs - Act &amp; F''cast'!$C$131:$T$131</definedName>
    <definedName name="safe_isr_act" localSheetId="10">'[46]Inputs - Act &amp; F''cast'!$C$131:$T$131</definedName>
    <definedName name="safe_isr_act" localSheetId="11">'[46]Inputs - Act &amp; F''cast'!$C$131:$T$131</definedName>
    <definedName name="safe_isr_act" localSheetId="8">'[46]Inputs - Act &amp; F''cast'!$C$131:$T$131</definedName>
    <definedName name="safe_isr_act">#REF!</definedName>
    <definedName name="safe_isr_act_ytd" localSheetId="9">'[46]Inputs - Act &amp; F''cast'!$C$473:$T$473</definedName>
    <definedName name="safe_isr_act_ytd" localSheetId="10">'[46]Inputs - Act &amp; F''cast'!$C$473:$T$473</definedName>
    <definedName name="safe_isr_act_ytd" localSheetId="11">'[46]Inputs - Act &amp; F''cast'!$C$473:$T$473</definedName>
    <definedName name="safe_isr_act_ytd" localSheetId="8">'[46]Inputs - Act &amp; F''cast'!$C$473:$T$473</definedName>
    <definedName name="safe_isr_act_ytd">#REF!</definedName>
    <definedName name="safe_isr_bud" localSheetId="9">'[46]Inputs - Budget'!$C$131:$T$131</definedName>
    <definedName name="safe_isr_bud" localSheetId="10">'[46]Inputs - Budget'!$C$131:$T$131</definedName>
    <definedName name="safe_isr_bud" localSheetId="11">'[46]Inputs - Budget'!$C$131:$T$131</definedName>
    <definedName name="safe_isr_bud" localSheetId="8">'[46]Inputs - Budget'!$C$131:$T$131</definedName>
    <definedName name="safe_isr_bud">#REF!</definedName>
    <definedName name="safe_isr_bud_ytd" localSheetId="9">'[46]Inputs - Budget'!$C$473:$T$473</definedName>
    <definedName name="safe_isr_bud_ytd" localSheetId="10">'[46]Inputs - Budget'!$C$473:$T$473</definedName>
    <definedName name="safe_isr_bud_ytd" localSheetId="11">'[46]Inputs - Budget'!$C$473:$T$473</definedName>
    <definedName name="safe_isr_bud_ytd" localSheetId="8">'[46]Inputs - Budget'!$C$473:$T$473</definedName>
    <definedName name="safe_isr_bud_ytd">#REF!</definedName>
    <definedName name="safe_isr_hf" localSheetId="9">'[46]Inputs - Hist &amp; Future'!$C$131:$T$131</definedName>
    <definedName name="safe_isr_hf" localSheetId="10">'[46]Inputs - Hist &amp; Future'!$C$131:$T$131</definedName>
    <definedName name="safe_isr_hf" localSheetId="11">'[46]Inputs - Hist &amp; Future'!$C$131:$T$131</definedName>
    <definedName name="safe_isr_hf" localSheetId="8">'[46]Inputs - Hist &amp; Future'!$C$131:$T$131</definedName>
    <definedName name="safe_isr_hf">#REF!</definedName>
    <definedName name="safe_ltd_act" localSheetId="9">'[46]Inputs - Act &amp; F''cast'!$C$129:$T$129</definedName>
    <definedName name="safe_ltd_act" localSheetId="10">'[46]Inputs - Act &amp; F''cast'!$C$129:$T$129</definedName>
    <definedName name="safe_ltd_act" localSheetId="11">'[46]Inputs - Act &amp; F''cast'!$C$129:$T$129</definedName>
    <definedName name="safe_ltd_act" localSheetId="8">'[46]Inputs - Act &amp; F''cast'!$C$129:$T$129</definedName>
    <definedName name="safe_ltd_act">#REF!</definedName>
    <definedName name="safe_ltd_act_ytd" localSheetId="9">'[46]Calcs - Act &amp; F''cast'!$C$129:$T$129</definedName>
    <definedName name="safe_ltd_act_ytd" localSheetId="10">'[46]Calcs - Act &amp; F''cast'!$C$129:$T$129</definedName>
    <definedName name="safe_ltd_act_ytd" localSheetId="11">'[46]Calcs - Act &amp; F''cast'!$C$129:$T$129</definedName>
    <definedName name="safe_ltd_act_ytd" localSheetId="8">'[46]Calcs - Act &amp; F''cast'!$C$129:$T$129</definedName>
    <definedName name="safe_ltd_act_ytd">#REF!</definedName>
    <definedName name="safe_ltd_bud" localSheetId="9">'[46]Inputs - Budget'!$C$129:$T$129</definedName>
    <definedName name="safe_ltd_bud" localSheetId="10">'[46]Inputs - Budget'!$C$129:$T$129</definedName>
    <definedName name="safe_ltd_bud" localSheetId="11">'[46]Inputs - Budget'!$C$129:$T$129</definedName>
    <definedName name="safe_ltd_bud" localSheetId="8">'[46]Inputs - Budget'!$C$129:$T$129</definedName>
    <definedName name="safe_ltd_bud">#REF!</definedName>
    <definedName name="safe_ltd_bud_ytd" localSheetId="9">'[46]Calcs - Budget'!$C$129:$T$129</definedName>
    <definedName name="safe_ltd_bud_ytd" localSheetId="10">'[46]Calcs - Budget'!$C$129:$T$129</definedName>
    <definedName name="safe_ltd_bud_ytd" localSheetId="11">'[46]Calcs - Budget'!$C$129:$T$129</definedName>
    <definedName name="safe_ltd_bud_ytd" localSheetId="8">'[46]Calcs - Budget'!$C$129:$T$129</definedName>
    <definedName name="safe_ltd_bud_ytd">#REF!</definedName>
    <definedName name="safe_ltd_hf" localSheetId="9">'[46]Inputs - Hist &amp; Future'!$C$129:$T$129</definedName>
    <definedName name="safe_ltd_hf" localSheetId="10">'[46]Inputs - Hist &amp; Future'!$C$129:$T$129</definedName>
    <definedName name="safe_ltd_hf" localSheetId="11">'[46]Inputs - Hist &amp; Future'!$C$129:$T$129</definedName>
    <definedName name="safe_ltd_hf" localSheetId="8">'[46]Inputs - Hist &amp; Future'!$C$129:$T$129</definedName>
    <definedName name="safe_ltd_hf">#REF!</definedName>
    <definedName name="safe_lti_act" localSheetId="9">'[46]Inputs - Act &amp; F''cast'!$C$130:$T$130</definedName>
    <definedName name="safe_lti_act" localSheetId="10">'[46]Inputs - Act &amp; F''cast'!$C$130:$T$130</definedName>
    <definedName name="safe_lti_act" localSheetId="11">'[46]Inputs - Act &amp; F''cast'!$C$130:$T$130</definedName>
    <definedName name="safe_lti_act" localSheetId="8">'[46]Inputs - Act &amp; F''cast'!$C$130:$T$130</definedName>
    <definedName name="safe_lti_act">#REF!</definedName>
    <definedName name="safe_lti_act_ytd" localSheetId="9">'[46]Calcs - Act &amp; F''cast'!$C$130:$T$130</definedName>
    <definedName name="safe_lti_act_ytd" localSheetId="10">'[46]Calcs - Act &amp; F''cast'!$C$130:$T$130</definedName>
    <definedName name="safe_lti_act_ytd" localSheetId="11">'[46]Calcs - Act &amp; F''cast'!$C$130:$T$130</definedName>
    <definedName name="safe_lti_act_ytd" localSheetId="8">'[46]Calcs - Act &amp; F''cast'!$C$130:$T$130</definedName>
    <definedName name="safe_lti_act_ytd">#REF!</definedName>
    <definedName name="safe_lti_bud" localSheetId="9">'[46]Inputs - Budget'!$C$130:$T$130</definedName>
    <definedName name="safe_lti_bud" localSheetId="10">'[46]Inputs - Budget'!$C$130:$T$130</definedName>
    <definedName name="safe_lti_bud" localSheetId="11">'[46]Inputs - Budget'!$C$130:$T$130</definedName>
    <definedName name="safe_lti_bud" localSheetId="8">'[46]Inputs - Budget'!$C$130:$T$130</definedName>
    <definedName name="safe_lti_bud">#REF!</definedName>
    <definedName name="safe_lti_bud_ytd" localSheetId="9">'[46]Calcs - Budget'!$C$130:$T$130</definedName>
    <definedName name="safe_lti_bud_ytd" localSheetId="10">'[46]Calcs - Budget'!$C$130:$T$130</definedName>
    <definedName name="safe_lti_bud_ytd" localSheetId="11">'[46]Calcs - Budget'!$C$130:$T$130</definedName>
    <definedName name="safe_lti_bud_ytd" localSheetId="8">'[46]Calcs - Budget'!$C$130:$T$130</definedName>
    <definedName name="safe_lti_bud_ytd">#REF!</definedName>
    <definedName name="safe_lti_hf" localSheetId="9">'[46]Inputs - Hist &amp; Future'!$C$130:$T$130</definedName>
    <definedName name="safe_lti_hf" localSheetId="10">'[46]Inputs - Hist &amp; Future'!$C$130:$T$130</definedName>
    <definedName name="safe_lti_hf" localSheetId="11">'[46]Inputs - Hist &amp; Future'!$C$130:$T$130</definedName>
    <definedName name="safe_lti_hf" localSheetId="8">'[46]Inputs - Hist &amp; Future'!$C$130:$T$130</definedName>
    <definedName name="safe_lti_hf">#REF!</definedName>
    <definedName name="safe_ltifr_act" localSheetId="9">'[46]Inputs - Act &amp; F''cast'!$C$132:$T$132</definedName>
    <definedName name="safe_ltifr_act" localSheetId="10">'[46]Inputs - Act &amp; F''cast'!$C$132:$T$132</definedName>
    <definedName name="safe_ltifr_act" localSheetId="11">'[46]Inputs - Act &amp; F''cast'!$C$132:$T$132</definedName>
    <definedName name="safe_ltifr_act" localSheetId="8">'[46]Inputs - Act &amp; F''cast'!$C$132:$T$132</definedName>
    <definedName name="safe_ltifr_act">#REF!</definedName>
    <definedName name="safe_ltifr_act_ytd" localSheetId="9">'[46]Inputs - Act &amp; F''cast'!$C$475:$T$475</definedName>
    <definedName name="safe_ltifr_act_ytd" localSheetId="10">'[46]Inputs - Act &amp; F''cast'!$C$475:$T$475</definedName>
    <definedName name="safe_ltifr_act_ytd" localSheetId="11">'[46]Inputs - Act &amp; F''cast'!$C$475:$T$475</definedName>
    <definedName name="safe_ltifr_act_ytd" localSheetId="8">'[46]Inputs - Act &amp; F''cast'!$C$475:$T$475</definedName>
    <definedName name="safe_ltifr_act_ytd">#REF!</definedName>
    <definedName name="safe_ltifr_bud" localSheetId="9">'[46]Inputs - Budget'!$C$132:$T$132</definedName>
    <definedName name="safe_ltifr_bud" localSheetId="10">'[46]Inputs - Budget'!$C$132:$T$132</definedName>
    <definedName name="safe_ltifr_bud" localSheetId="11">'[46]Inputs - Budget'!$C$132:$T$132</definedName>
    <definedName name="safe_ltifr_bud" localSheetId="8">'[46]Inputs - Budget'!$C$132:$T$132</definedName>
    <definedName name="safe_ltifr_bud">#REF!</definedName>
    <definedName name="safe_ltifr_bud_ytd" localSheetId="9">'[46]Inputs - Budget'!$C$475:$T$475</definedName>
    <definedName name="safe_ltifr_bud_ytd" localSheetId="10">'[46]Inputs - Budget'!$C$475:$T$475</definedName>
    <definedName name="safe_ltifr_bud_ytd" localSheetId="11">'[46]Inputs - Budget'!$C$475:$T$475</definedName>
    <definedName name="safe_ltifr_bud_ytd" localSheetId="8">'[46]Inputs - Budget'!$C$475:$T$475</definedName>
    <definedName name="safe_ltifr_bud_ytd">#REF!</definedName>
    <definedName name="safe_ltifr_cont_act" localSheetId="9">'[46]Inputs - Act &amp; F''cast'!$C$133:$T$133</definedName>
    <definedName name="safe_ltifr_cont_act" localSheetId="10">'[46]Inputs - Act &amp; F''cast'!$C$133:$T$133</definedName>
    <definedName name="safe_ltifr_cont_act" localSheetId="11">'[46]Inputs - Act &amp; F''cast'!$C$133:$T$133</definedName>
    <definedName name="safe_ltifr_cont_act" localSheetId="8">'[46]Inputs - Act &amp; F''cast'!$C$133:$T$133</definedName>
    <definedName name="safe_ltifr_cont_act">#REF!</definedName>
    <definedName name="safe_ltifr_cont_act_ytd" localSheetId="9">'[46]Inputs - Act &amp; F''cast'!$C$476:$T$476</definedName>
    <definedName name="safe_ltifr_cont_act_ytd" localSheetId="10">'[46]Inputs - Act &amp; F''cast'!$C$476:$T$476</definedName>
    <definedName name="safe_ltifr_cont_act_ytd" localSheetId="11">'[46]Inputs - Act &amp; F''cast'!$C$476:$T$476</definedName>
    <definedName name="safe_ltifr_cont_act_ytd" localSheetId="8">'[46]Inputs - Act &amp; F''cast'!$C$476:$T$476</definedName>
    <definedName name="safe_ltifr_cont_act_ytd">#REF!</definedName>
    <definedName name="safe_ltifr_cont_bud" localSheetId="9">'[46]Inputs - Budget'!$C$133:$T$133</definedName>
    <definedName name="safe_ltifr_cont_bud" localSheetId="10">'[46]Inputs - Budget'!$C$133:$T$133</definedName>
    <definedName name="safe_ltifr_cont_bud" localSheetId="11">'[46]Inputs - Budget'!$C$133:$T$133</definedName>
    <definedName name="safe_ltifr_cont_bud" localSheetId="8">'[46]Inputs - Budget'!$C$133:$T$133</definedName>
    <definedName name="safe_ltifr_cont_bud">#REF!</definedName>
    <definedName name="safe_ltifr_cont_bud_ytd" localSheetId="9">'[46]Inputs - Budget'!$C$476:$T$476</definedName>
    <definedName name="safe_ltifr_cont_bud_ytd" localSheetId="10">'[46]Inputs - Budget'!$C$476:$T$476</definedName>
    <definedName name="safe_ltifr_cont_bud_ytd" localSheetId="11">'[46]Inputs - Budget'!$C$476:$T$476</definedName>
    <definedName name="safe_ltifr_cont_bud_ytd" localSheetId="8">'[46]Inputs - Budget'!$C$476:$T$476</definedName>
    <definedName name="safe_ltifr_cont_bud_ytd">#REF!</definedName>
    <definedName name="safe_ltifr_cont_hf" localSheetId="9">'[46]Inputs - Hist &amp; Future'!$C$133:$T$133</definedName>
    <definedName name="safe_ltifr_cont_hf" localSheetId="10">'[46]Inputs - Hist &amp; Future'!$C$133:$T$133</definedName>
    <definedName name="safe_ltifr_cont_hf" localSheetId="11">'[46]Inputs - Hist &amp; Future'!$C$133:$T$133</definedName>
    <definedName name="safe_ltifr_cont_hf" localSheetId="8">'[46]Inputs - Hist &amp; Future'!$C$133:$T$133</definedName>
    <definedName name="safe_ltifr_cont_hf">#REF!</definedName>
    <definedName name="safe_ltifr_hf" localSheetId="9">'[46]Inputs - Hist &amp; Future'!$C$132:$T$132</definedName>
    <definedName name="safe_ltifr_hf" localSheetId="10">'[46]Inputs - Hist &amp; Future'!$C$132:$T$132</definedName>
    <definedName name="safe_ltifr_hf" localSheetId="11">'[46]Inputs - Hist &amp; Future'!$C$132:$T$132</definedName>
    <definedName name="safe_ltifr_hf" localSheetId="8">'[46]Inputs - Hist &amp; Future'!$C$132:$T$132</definedName>
    <definedName name="safe_ltifr_hf">#REF!</definedName>
    <definedName name="safe_ltifr_tot_act" localSheetId="9">'[46]Inputs - Act &amp; F''cast'!$C$134:$T$134</definedName>
    <definedName name="safe_ltifr_tot_act" localSheetId="10">'[46]Inputs - Act &amp; F''cast'!$C$134:$T$134</definedName>
    <definedName name="safe_ltifr_tot_act" localSheetId="11">'[46]Inputs - Act &amp; F''cast'!$C$134:$T$134</definedName>
    <definedName name="safe_ltifr_tot_act" localSheetId="8">'[46]Inputs - Act &amp; F''cast'!$C$134:$T$134</definedName>
    <definedName name="safe_ltifr_tot_act">#REF!</definedName>
    <definedName name="safe_ltifr_tot_act_ytd" localSheetId="9">'[46]Inputs - Act &amp; F''cast'!$C$477:$T$477</definedName>
    <definedName name="safe_ltifr_tot_act_ytd" localSheetId="10">'[46]Inputs - Act &amp; F''cast'!$C$477:$T$477</definedName>
    <definedName name="safe_ltifr_tot_act_ytd" localSheetId="11">'[46]Inputs - Act &amp; F''cast'!$C$477:$T$477</definedName>
    <definedName name="safe_ltifr_tot_act_ytd" localSheetId="8">'[46]Inputs - Act &amp; F''cast'!$C$477:$T$477</definedName>
    <definedName name="safe_ltifr_tot_act_ytd">#REF!</definedName>
    <definedName name="safe_ltifr_tot_bud" localSheetId="9">'[46]Inputs - Budget'!$C$134:$T$134</definedName>
    <definedName name="safe_ltifr_tot_bud" localSheetId="10">'[46]Inputs - Budget'!$C$134:$T$134</definedName>
    <definedName name="safe_ltifr_tot_bud" localSheetId="11">'[46]Inputs - Budget'!$C$134:$T$134</definedName>
    <definedName name="safe_ltifr_tot_bud" localSheetId="8">'[46]Inputs - Budget'!$C$134:$T$134</definedName>
    <definedName name="safe_ltifr_tot_bud">#REF!</definedName>
    <definedName name="safe_ltifr_tot_bud_ytd" localSheetId="9">'[46]Inputs - Budget'!$C$477:$T$477</definedName>
    <definedName name="safe_ltifr_tot_bud_ytd" localSheetId="10">'[46]Inputs - Budget'!$C$477:$T$477</definedName>
    <definedName name="safe_ltifr_tot_bud_ytd" localSheetId="11">'[46]Inputs - Budget'!$C$477:$T$477</definedName>
    <definedName name="safe_ltifr_tot_bud_ytd" localSheetId="8">'[46]Inputs - Budget'!$C$477:$T$477</definedName>
    <definedName name="safe_ltifr_tot_bud_ytd">#REF!</definedName>
    <definedName name="safe_ltifr_tot_hf" localSheetId="9">'[46]Inputs - Hist &amp; Future'!$C$134:$T$134</definedName>
    <definedName name="safe_ltifr_tot_hf" localSheetId="10">'[46]Inputs - Hist &amp; Future'!$C$134:$T$134</definedName>
    <definedName name="safe_ltifr_tot_hf" localSheetId="11">'[46]Inputs - Hist &amp; Future'!$C$134:$T$134</definedName>
    <definedName name="safe_ltifr_tot_hf" localSheetId="8">'[46]Inputs - Hist &amp; Future'!$C$134:$T$134</definedName>
    <definedName name="safe_ltifr_tot_hf">#REF!</definedName>
    <definedName name="safe_lvl4_eng_act" localSheetId="9">'[46]Inputs - Act &amp; F''cast'!$C$149:$T$149</definedName>
    <definedName name="safe_lvl4_eng_act" localSheetId="10">'[46]Inputs - Act &amp; F''cast'!$C$149:$T$149</definedName>
    <definedName name="safe_lvl4_eng_act" localSheetId="11">'[46]Inputs - Act &amp; F''cast'!$C$149:$T$149</definedName>
    <definedName name="safe_lvl4_eng_act" localSheetId="8">'[46]Inputs - Act &amp; F''cast'!$C$149:$T$149</definedName>
    <definedName name="safe_lvl4_eng_act">#REF!</definedName>
    <definedName name="safe_lvl4_eng_act_ytd" localSheetId="9">'[46]Calcs - Act &amp; F''cast'!$C$149:$T$149</definedName>
    <definedName name="safe_lvl4_eng_act_ytd" localSheetId="10">'[46]Calcs - Act &amp; F''cast'!$C$149:$T$149</definedName>
    <definedName name="safe_lvl4_eng_act_ytd" localSheetId="11">'[46]Calcs - Act &amp; F''cast'!$C$149:$T$149</definedName>
    <definedName name="safe_lvl4_eng_act_ytd" localSheetId="8">'[46]Calcs - Act &amp; F''cast'!$C$149:$T$149</definedName>
    <definedName name="safe_lvl4_eng_act_ytd">#REF!</definedName>
    <definedName name="safe_lvl4_eng_bud" localSheetId="9">'[46]Inputs - Budget'!$C$149:$T$149</definedName>
    <definedName name="safe_lvl4_eng_bud" localSheetId="10">'[46]Inputs - Budget'!$C$149:$T$149</definedName>
    <definedName name="safe_lvl4_eng_bud" localSheetId="11">'[46]Inputs - Budget'!$C$149:$T$149</definedName>
    <definedName name="safe_lvl4_eng_bud" localSheetId="8">'[46]Inputs - Budget'!$C$149:$T$149</definedName>
    <definedName name="safe_lvl4_eng_bud">#REF!</definedName>
    <definedName name="safe_lvl4_eng_bud_ytd" localSheetId="9">'[46]Calcs - Budget'!$C$149:$T$149</definedName>
    <definedName name="safe_lvl4_eng_bud_ytd" localSheetId="10">'[46]Calcs - Budget'!$C$149:$T$149</definedName>
    <definedName name="safe_lvl4_eng_bud_ytd" localSheetId="11">'[46]Calcs - Budget'!$C$149:$T$149</definedName>
    <definedName name="safe_lvl4_eng_bud_ytd" localSheetId="8">'[46]Calcs - Budget'!$C$149:$T$149</definedName>
    <definedName name="safe_lvl4_eng_bud_ytd">#REF!</definedName>
    <definedName name="safe_lvl4_eng_hf" localSheetId="9">'[46]Inputs - Hist &amp; Future'!$C$149:$T$149</definedName>
    <definedName name="safe_lvl4_eng_hf" localSheetId="10">'[46]Inputs - Hist &amp; Future'!$C$149:$T$149</definedName>
    <definedName name="safe_lvl4_eng_hf" localSheetId="11">'[46]Inputs - Hist &amp; Future'!$C$149:$T$149</definedName>
    <definedName name="safe_lvl4_eng_hf" localSheetId="8">'[46]Inputs - Hist &amp; Future'!$C$149:$T$149</definedName>
    <definedName name="safe_lvl4_eng_hf">#REF!</definedName>
    <definedName name="safe_lvl4_fltr_act" localSheetId="9">'[46]Inputs - Act &amp; F''cast'!$C$147:$T$147</definedName>
    <definedName name="safe_lvl4_fltr_act" localSheetId="10">'[46]Inputs - Act &amp; F''cast'!$C$147:$T$147</definedName>
    <definedName name="safe_lvl4_fltr_act" localSheetId="11">'[46]Inputs - Act &amp; F''cast'!$C$147:$T$147</definedName>
    <definedName name="safe_lvl4_fltr_act" localSheetId="8">'[46]Inputs - Act &amp; F''cast'!$C$147:$T$147</definedName>
    <definedName name="safe_lvl4_fltr_act">#REF!</definedName>
    <definedName name="safe_lvl4_fltr_act_ytd" localSheetId="9">'[46]Calcs - Act &amp; F''cast'!$C$147:$T$147</definedName>
    <definedName name="safe_lvl4_fltr_act_ytd" localSheetId="10">'[46]Calcs - Act &amp; F''cast'!$C$147:$T$147</definedName>
    <definedName name="safe_lvl4_fltr_act_ytd" localSheetId="11">'[46]Calcs - Act &amp; F''cast'!$C$147:$T$147</definedName>
    <definedName name="safe_lvl4_fltr_act_ytd" localSheetId="8">'[46]Calcs - Act &amp; F''cast'!$C$147:$T$147</definedName>
    <definedName name="safe_lvl4_fltr_act_ytd">#REF!</definedName>
    <definedName name="safe_lvl4_fltr_bud" localSheetId="9">'[46]Inputs - Budget'!$C$147:$T$147</definedName>
    <definedName name="safe_lvl4_fltr_bud" localSheetId="10">'[46]Inputs - Budget'!$C$147:$T$147</definedName>
    <definedName name="safe_lvl4_fltr_bud" localSheetId="11">'[46]Inputs - Budget'!$C$147:$T$147</definedName>
    <definedName name="safe_lvl4_fltr_bud" localSheetId="8">'[46]Inputs - Budget'!$C$147:$T$147</definedName>
    <definedName name="safe_lvl4_fltr_bud">#REF!</definedName>
    <definedName name="safe_lvl4_fltr_bud_ytd" localSheetId="9">'[46]Calcs - Budget'!$C$147:$T$147</definedName>
    <definedName name="safe_lvl4_fltr_bud_ytd" localSheetId="10">'[46]Calcs - Budget'!$C$147:$T$147</definedName>
    <definedName name="safe_lvl4_fltr_bud_ytd" localSheetId="11">'[46]Calcs - Budget'!$C$147:$T$147</definedName>
    <definedName name="safe_lvl4_fltr_bud_ytd" localSheetId="8">'[46]Calcs - Budget'!$C$147:$T$147</definedName>
    <definedName name="safe_lvl4_fltr_bud_ytd">#REF!</definedName>
    <definedName name="safe_lvl4_fltr_hf" localSheetId="9">'[46]Inputs - Hist &amp; Future'!$C$147:$T$147</definedName>
    <definedName name="safe_lvl4_fltr_hf" localSheetId="10">'[46]Inputs - Hist &amp; Future'!$C$147:$T$147</definedName>
    <definedName name="safe_lvl4_fltr_hf" localSheetId="11">'[46]Inputs - Hist &amp; Future'!$C$147:$T$147</definedName>
    <definedName name="safe_lvl4_fltr_hf" localSheetId="8">'[46]Inputs - Hist &amp; Future'!$C$147:$T$147</definedName>
    <definedName name="safe_lvl4_fltr_hf">#REF!</definedName>
    <definedName name="safe_lvl4_mill_act" localSheetId="9">'[46]Inputs - Act &amp; F''cast'!$C$146:$T$146</definedName>
    <definedName name="safe_lvl4_mill_act" localSheetId="10">'[46]Inputs - Act &amp; F''cast'!$C$146:$T$146</definedName>
    <definedName name="safe_lvl4_mill_act" localSheetId="11">'[46]Inputs - Act &amp; F''cast'!$C$146:$T$146</definedName>
    <definedName name="safe_lvl4_mill_act" localSheetId="8">'[46]Inputs - Act &amp; F''cast'!$C$146:$T$146</definedName>
    <definedName name="safe_lvl4_mill_act">#REF!</definedName>
    <definedName name="safe_lvl4_mill_act_ytd" localSheetId="9">'[46]Calcs - Act &amp; F''cast'!$C$146:$T$146</definedName>
    <definedName name="safe_lvl4_mill_act_ytd" localSheetId="10">'[46]Calcs - Act &amp; F''cast'!$C$146:$T$146</definedName>
    <definedName name="safe_lvl4_mill_act_ytd" localSheetId="11">'[46]Calcs - Act &amp; F''cast'!$C$146:$T$146</definedName>
    <definedName name="safe_lvl4_mill_act_ytd" localSheetId="8">'[46]Calcs - Act &amp; F''cast'!$C$146:$T$146</definedName>
    <definedName name="safe_lvl4_mill_act_ytd">#REF!</definedName>
    <definedName name="safe_lvl4_mill_bud" localSheetId="9">'[46]Inputs - Budget'!$C$146:$T$146</definedName>
    <definedName name="safe_lvl4_mill_bud" localSheetId="10">'[46]Inputs - Budget'!$C$146:$T$146</definedName>
    <definedName name="safe_lvl4_mill_bud" localSheetId="11">'[46]Inputs - Budget'!$C$146:$T$146</definedName>
    <definedName name="safe_lvl4_mill_bud" localSheetId="8">'[46]Inputs - Budget'!$C$146:$T$146</definedName>
    <definedName name="safe_lvl4_mill_bud">#REF!</definedName>
    <definedName name="safe_lvl4_mill_bud_ytd" localSheetId="9">'[46]Calcs - Budget'!$C$146:$T$146</definedName>
    <definedName name="safe_lvl4_mill_bud_ytd" localSheetId="10">'[46]Calcs - Budget'!$C$146:$T$146</definedName>
    <definedName name="safe_lvl4_mill_bud_ytd" localSheetId="11">'[46]Calcs - Budget'!$C$146:$T$146</definedName>
    <definedName name="safe_lvl4_mill_bud_ytd" localSheetId="8">'[46]Calcs - Budget'!$C$146:$T$146</definedName>
    <definedName name="safe_lvl4_mill_bud_ytd">#REF!</definedName>
    <definedName name="safe_lvl4_mill_hf" localSheetId="9">'[46]Inputs - Hist &amp; Future'!$C$146:$T$146</definedName>
    <definedName name="safe_lvl4_mill_hf" localSheetId="10">'[46]Inputs - Hist &amp; Future'!$C$146:$T$146</definedName>
    <definedName name="safe_lvl4_mill_hf" localSheetId="11">'[46]Inputs - Hist &amp; Future'!$C$146:$T$146</definedName>
    <definedName name="safe_lvl4_mill_hf" localSheetId="8">'[46]Inputs - Hist &amp; Future'!$C$146:$T$146</definedName>
    <definedName name="safe_lvl4_mill_hf">#REF!</definedName>
    <definedName name="safe_lvl4_mine_act" localSheetId="9">'[46]Inputs - Act &amp; F''cast'!$C$145:$T$145</definedName>
    <definedName name="safe_lvl4_mine_act" localSheetId="10">'[46]Inputs - Act &amp; F''cast'!$C$145:$T$145</definedName>
    <definedName name="safe_lvl4_mine_act" localSheetId="11">'[46]Inputs - Act &amp; F''cast'!$C$145:$T$145</definedName>
    <definedName name="safe_lvl4_mine_act" localSheetId="8">'[46]Inputs - Act &amp; F''cast'!$C$145:$T$145</definedName>
    <definedName name="safe_lvl4_mine_act">#REF!</definedName>
    <definedName name="safe_lvl4_mine_act_ytd" localSheetId="9">'[46]Calcs - Act &amp; F''cast'!$C$145:$T$145</definedName>
    <definedName name="safe_lvl4_mine_act_ytd" localSheetId="10">'[46]Calcs - Act &amp; F''cast'!$C$145:$T$145</definedName>
    <definedName name="safe_lvl4_mine_act_ytd" localSheetId="11">'[46]Calcs - Act &amp; F''cast'!$C$145:$T$145</definedName>
    <definedName name="safe_lvl4_mine_act_ytd" localSheetId="8">'[46]Calcs - Act &amp; F''cast'!$C$145:$T$145</definedName>
    <definedName name="safe_lvl4_mine_act_ytd">#REF!</definedName>
    <definedName name="safe_lvl4_mine_bud" localSheetId="9">'[46]Inputs - Budget'!$C$145:$T$145</definedName>
    <definedName name="safe_lvl4_mine_bud" localSheetId="10">'[46]Inputs - Budget'!$C$145:$T$145</definedName>
    <definedName name="safe_lvl4_mine_bud" localSheetId="11">'[46]Inputs - Budget'!$C$145:$T$145</definedName>
    <definedName name="safe_lvl4_mine_bud" localSheetId="8">'[46]Inputs - Budget'!$C$145:$T$145</definedName>
    <definedName name="safe_lvl4_mine_bud">#REF!</definedName>
    <definedName name="safe_lvl4_mine_bud_ytd" localSheetId="9">'[46]Calcs - Budget'!$C$145:$T$145</definedName>
    <definedName name="safe_lvl4_mine_bud_ytd" localSheetId="10">'[46]Calcs - Budget'!$C$145:$T$145</definedName>
    <definedName name="safe_lvl4_mine_bud_ytd" localSheetId="11">'[46]Calcs - Budget'!$C$145:$T$145</definedName>
    <definedName name="safe_lvl4_mine_bud_ytd" localSheetId="8">'[46]Calcs - Budget'!$C$145:$T$145</definedName>
    <definedName name="safe_lvl4_mine_bud_ytd">#REF!</definedName>
    <definedName name="safe_lvl4_mine_hf" localSheetId="9">'[46]Inputs - Hist &amp; Future'!$C$145:$T$145</definedName>
    <definedName name="safe_lvl4_mine_hf" localSheetId="10">'[46]Inputs - Hist &amp; Future'!$C$145:$T$145</definedName>
    <definedName name="safe_lvl4_mine_hf" localSheetId="11">'[46]Inputs - Hist &amp; Future'!$C$145:$T$145</definedName>
    <definedName name="safe_lvl4_mine_hf" localSheetId="8">'[46]Inputs - Hist &amp; Future'!$C$145:$T$145</definedName>
    <definedName name="safe_lvl4_mine_hf">#REF!</definedName>
    <definedName name="safe_lvl4_os_act" localSheetId="9">'[46]Inputs - Act &amp; F''cast'!$C$150:$T$150</definedName>
    <definedName name="safe_lvl4_os_act" localSheetId="10">'[46]Inputs - Act &amp; F''cast'!$C$150:$T$150</definedName>
    <definedName name="safe_lvl4_os_act" localSheetId="11">'[46]Inputs - Act &amp; F''cast'!$C$150:$T$150</definedName>
    <definedName name="safe_lvl4_os_act" localSheetId="8">'[46]Inputs - Act &amp; F''cast'!$C$150:$T$150</definedName>
    <definedName name="safe_lvl4_os_act">#REF!</definedName>
    <definedName name="safe_lvl4_os_act_ytd" localSheetId="9">'[46]Calcs - Act &amp; F''cast'!$C$150:$T$150</definedName>
    <definedName name="safe_lvl4_os_act_ytd" localSheetId="10">'[46]Calcs - Act &amp; F''cast'!$C$150:$T$150</definedName>
    <definedName name="safe_lvl4_os_act_ytd" localSheetId="11">'[46]Calcs - Act &amp; F''cast'!$C$150:$T$150</definedName>
    <definedName name="safe_lvl4_os_act_ytd" localSheetId="8">'[46]Calcs - Act &amp; F''cast'!$C$150:$T$150</definedName>
    <definedName name="safe_lvl4_os_act_ytd">#REF!</definedName>
    <definedName name="safe_lvl4_os_bud" localSheetId="9">'[46]Inputs - Budget'!$C$150:$T$150</definedName>
    <definedName name="safe_lvl4_os_bud" localSheetId="10">'[46]Inputs - Budget'!$C$150:$T$150</definedName>
    <definedName name="safe_lvl4_os_bud" localSheetId="11">'[46]Inputs - Budget'!$C$150:$T$150</definedName>
    <definedName name="safe_lvl4_os_bud" localSheetId="8">'[46]Inputs - Budget'!$C$150:$T$150</definedName>
    <definedName name="safe_lvl4_os_bud">#REF!</definedName>
    <definedName name="safe_lvl4_os_bud_ytd" localSheetId="9">'[46]Calcs - Budget'!$C$150:$T$150</definedName>
    <definedName name="safe_lvl4_os_bud_ytd" localSheetId="10">'[46]Calcs - Budget'!$C$150:$T$150</definedName>
    <definedName name="safe_lvl4_os_bud_ytd" localSheetId="11">'[46]Calcs - Budget'!$C$150:$T$150</definedName>
    <definedName name="safe_lvl4_os_bud_ytd" localSheetId="8">'[46]Calcs - Budget'!$C$150:$T$150</definedName>
    <definedName name="safe_lvl4_os_bud_ytd">#REF!</definedName>
    <definedName name="safe_lvl4_os_hf" localSheetId="9">'[46]Inputs - Hist &amp; Future'!$C$150:$T$150</definedName>
    <definedName name="safe_lvl4_os_hf" localSheetId="10">'[46]Inputs - Hist &amp; Future'!$C$150:$T$150</definedName>
    <definedName name="safe_lvl4_os_hf" localSheetId="11">'[46]Inputs - Hist &amp; Future'!$C$150:$T$150</definedName>
    <definedName name="safe_lvl4_os_hf" localSheetId="8">'[46]Inputs - Hist &amp; Future'!$C$150:$T$150</definedName>
    <definedName name="safe_lvl4_os_hf">#REF!</definedName>
    <definedName name="safe_lvl4_oth_act" localSheetId="9">'[46]Inputs - Act &amp; F''cast'!$C$152:$T$152</definedName>
    <definedName name="safe_lvl4_oth_act" localSheetId="10">'[46]Inputs - Act &amp; F''cast'!$C$152:$T$152</definedName>
    <definedName name="safe_lvl4_oth_act" localSheetId="11">'[46]Inputs - Act &amp; F''cast'!$C$152:$T$152</definedName>
    <definedName name="safe_lvl4_oth_act" localSheetId="8">'[46]Inputs - Act &amp; F''cast'!$C$152:$T$152</definedName>
    <definedName name="safe_lvl4_oth_act">#REF!</definedName>
    <definedName name="safe_lvl4_oth_act_ytd" localSheetId="9">'[46]Calcs - Act &amp; F''cast'!$C$152:$T$152</definedName>
    <definedName name="safe_lvl4_oth_act_ytd" localSheetId="10">'[46]Calcs - Act &amp; F''cast'!$C$152:$T$152</definedName>
    <definedName name="safe_lvl4_oth_act_ytd" localSheetId="11">'[46]Calcs - Act &amp; F''cast'!$C$152:$T$152</definedName>
    <definedName name="safe_lvl4_oth_act_ytd" localSheetId="8">'[46]Calcs - Act &amp; F''cast'!$C$152:$T$152</definedName>
    <definedName name="safe_lvl4_oth_act_ytd">#REF!</definedName>
    <definedName name="safe_lvl4_oth_bud" localSheetId="9">'[46]Inputs - Budget'!$C$152:$T$152</definedName>
    <definedName name="safe_lvl4_oth_bud" localSheetId="10">'[46]Inputs - Budget'!$C$152:$T$152</definedName>
    <definedName name="safe_lvl4_oth_bud" localSheetId="11">'[46]Inputs - Budget'!$C$152:$T$152</definedName>
    <definedName name="safe_lvl4_oth_bud" localSheetId="8">'[46]Inputs - Budget'!$C$152:$T$152</definedName>
    <definedName name="safe_lvl4_oth_bud">#REF!</definedName>
    <definedName name="safe_lvl4_oth_bud_ytd" localSheetId="9">'[46]Calcs - Budget'!$C$152:$T$152</definedName>
    <definedName name="safe_lvl4_oth_bud_ytd" localSheetId="10">'[46]Calcs - Budget'!$C$152:$T$152</definedName>
    <definedName name="safe_lvl4_oth_bud_ytd" localSheetId="11">'[46]Calcs - Budget'!$C$152:$T$152</definedName>
    <definedName name="safe_lvl4_oth_bud_ytd" localSheetId="8">'[46]Calcs - Budget'!$C$152:$T$152</definedName>
    <definedName name="safe_lvl4_oth_bud_ytd">#REF!</definedName>
    <definedName name="safe_lvl4_oth_hf" localSheetId="9">'[46]Inputs - Hist &amp; Future'!$C$152:$T$152</definedName>
    <definedName name="safe_lvl4_oth_hf" localSheetId="10">'[46]Inputs - Hist &amp; Future'!$C$152:$T$152</definedName>
    <definedName name="safe_lvl4_oth_hf" localSheetId="11">'[46]Inputs - Hist &amp; Future'!$C$152:$T$152</definedName>
    <definedName name="safe_lvl4_oth_hf" localSheetId="8">'[46]Inputs - Hist &amp; Future'!$C$152:$T$152</definedName>
    <definedName name="safe_lvl4_oth_hf">#REF!</definedName>
    <definedName name="safe_lvl4_ox_act" localSheetId="9">'[46]Inputs - Act &amp; F''cast'!$C$151:$T$151</definedName>
    <definedName name="safe_lvl4_ox_act" localSheetId="10">'[46]Inputs - Act &amp; F''cast'!$C$151:$T$151</definedName>
    <definedName name="safe_lvl4_ox_act" localSheetId="11">'[46]Inputs - Act &amp; F''cast'!$C$151:$T$151</definedName>
    <definedName name="safe_lvl4_ox_act" localSheetId="8">'[46]Inputs - Act &amp; F''cast'!$C$151:$T$151</definedName>
    <definedName name="safe_lvl4_ox_act">#REF!</definedName>
    <definedName name="safe_lvl4_ox_act_ytd" localSheetId="9">'[46]Calcs - Act &amp; F''cast'!$C$151:$T$151</definedName>
    <definedName name="safe_lvl4_ox_act_ytd" localSheetId="10">'[46]Calcs - Act &amp; F''cast'!$C$151:$T$151</definedName>
    <definedName name="safe_lvl4_ox_act_ytd" localSheetId="11">'[46]Calcs - Act &amp; F''cast'!$C$151:$T$151</definedName>
    <definedName name="safe_lvl4_ox_act_ytd" localSheetId="8">'[46]Calcs - Act &amp; F''cast'!$C$151:$T$151</definedName>
    <definedName name="safe_lvl4_ox_act_ytd">#REF!</definedName>
    <definedName name="safe_lvl4_ox_bud" localSheetId="9">'[46]Inputs - Budget'!$C$151:$T$151</definedName>
    <definedName name="safe_lvl4_ox_bud" localSheetId="10">'[46]Inputs - Budget'!$C$151:$T$151</definedName>
    <definedName name="safe_lvl4_ox_bud" localSheetId="11">'[46]Inputs - Budget'!$C$151:$T$151</definedName>
    <definedName name="safe_lvl4_ox_bud" localSheetId="8">'[46]Inputs - Budget'!$C$151:$T$151</definedName>
    <definedName name="safe_lvl4_ox_bud">#REF!</definedName>
    <definedName name="safe_lvl4_ox_bud_ytd" localSheetId="9">'[46]Calcs - Budget'!$C$151:$T$151</definedName>
    <definedName name="safe_lvl4_ox_bud_ytd" localSheetId="10">'[46]Calcs - Budget'!$C$151:$T$151</definedName>
    <definedName name="safe_lvl4_ox_bud_ytd" localSheetId="11">'[46]Calcs - Budget'!$C$151:$T$151</definedName>
    <definedName name="safe_lvl4_ox_bud_ytd" localSheetId="8">'[46]Calcs - Budget'!$C$151:$T$151</definedName>
    <definedName name="safe_lvl4_ox_bud_ytd">#REF!</definedName>
    <definedName name="safe_lvl4_ox_hf" localSheetId="9">'[46]Inputs - Hist &amp; Future'!$C$151:$T$151</definedName>
    <definedName name="safe_lvl4_ox_hf" localSheetId="10">'[46]Inputs - Hist &amp; Future'!$C$151:$T$151</definedName>
    <definedName name="safe_lvl4_ox_hf" localSheetId="11">'[46]Inputs - Hist &amp; Future'!$C$151:$T$151</definedName>
    <definedName name="safe_lvl4_ox_hf" localSheetId="8">'[46]Inputs - Hist &amp; Future'!$C$151:$T$151</definedName>
    <definedName name="safe_lvl4_ox_hf">#REF!</definedName>
    <definedName name="safe_lvl4_prt_act" localSheetId="9">'[46]Inputs - Act &amp; F''cast'!$C$148:$T$148</definedName>
    <definedName name="safe_lvl4_prt_act" localSheetId="10">'[46]Inputs - Act &amp; F''cast'!$C$148:$T$148</definedName>
    <definedName name="safe_lvl4_prt_act" localSheetId="11">'[46]Inputs - Act &amp; F''cast'!$C$148:$T$148</definedName>
    <definedName name="safe_lvl4_prt_act" localSheetId="8">'[46]Inputs - Act &amp; F''cast'!$C$148:$T$148</definedName>
    <definedName name="safe_lvl4_prt_act">#REF!</definedName>
    <definedName name="safe_lvl4_prt_act_ytd" localSheetId="9">'[46]Calcs - Act &amp; F''cast'!$C$148:$T$148</definedName>
    <definedName name="safe_lvl4_prt_act_ytd" localSheetId="10">'[46]Calcs - Act &amp; F''cast'!$C$148:$T$148</definedName>
    <definedName name="safe_lvl4_prt_act_ytd" localSheetId="11">'[46]Calcs - Act &amp; F''cast'!$C$148:$T$148</definedName>
    <definedName name="safe_lvl4_prt_act_ytd" localSheetId="8">'[46]Calcs - Act &amp; F''cast'!$C$148:$T$148</definedName>
    <definedName name="safe_lvl4_prt_act_ytd">#REF!</definedName>
    <definedName name="safe_lvl4_prt_bud" localSheetId="9">'[46]Inputs - Budget'!$C$148:$T$148</definedName>
    <definedName name="safe_lvl4_prt_bud" localSheetId="10">'[46]Inputs - Budget'!$C$148:$T$148</definedName>
    <definedName name="safe_lvl4_prt_bud" localSheetId="11">'[46]Inputs - Budget'!$C$148:$T$148</definedName>
    <definedName name="safe_lvl4_prt_bud" localSheetId="8">'[46]Inputs - Budget'!$C$148:$T$148</definedName>
    <definedName name="safe_lvl4_prt_bud">#REF!</definedName>
    <definedName name="safe_lvl4_prt_bud_ytd" localSheetId="9">'[46]Calcs - Budget'!$C$148:$T$148</definedName>
    <definedName name="safe_lvl4_prt_bud_ytd" localSheetId="10">'[46]Calcs - Budget'!$C$148:$T$148</definedName>
    <definedName name="safe_lvl4_prt_bud_ytd" localSheetId="11">'[46]Calcs - Budget'!$C$148:$T$148</definedName>
    <definedName name="safe_lvl4_prt_bud_ytd" localSheetId="8">'[46]Calcs - Budget'!$C$148:$T$148</definedName>
    <definedName name="safe_lvl4_prt_bud_ytd">#REF!</definedName>
    <definedName name="safe_lvl4_prt_hf" localSheetId="9">'[46]Inputs - Hist &amp; Future'!$C$148:$T$148</definedName>
    <definedName name="safe_lvl4_prt_hf" localSheetId="10">'[46]Inputs - Hist &amp; Future'!$C$148:$T$148</definedName>
    <definedName name="safe_lvl4_prt_hf" localSheetId="11">'[46]Inputs - Hist &amp; Future'!$C$148:$T$148</definedName>
    <definedName name="safe_lvl4_prt_hf" localSheetId="8">'[46]Inputs - Hist &amp; Future'!$C$148:$T$148</definedName>
    <definedName name="safe_lvl4_prt_hf">#REF!</definedName>
    <definedName name="safe_rolling_fatal_act" localSheetId="9">'[46]Inputs - Act &amp; F''cast'!$C$143:$T$143</definedName>
    <definedName name="safe_rolling_fatal_act" localSheetId="10">'[46]Inputs - Act &amp; F''cast'!$C$143:$T$143</definedName>
    <definedName name="safe_rolling_fatal_act" localSheetId="11">'[46]Inputs - Act &amp; F''cast'!$C$143:$T$143</definedName>
    <definedName name="safe_rolling_fatal_act" localSheetId="8">'[46]Inputs - Act &amp; F''cast'!$C$143:$T$143</definedName>
    <definedName name="safe_rolling_fatal_act">#REF!</definedName>
    <definedName name="safe_rolling_fatal_act_ytd" localSheetId="9">'[46]Calcs - Act &amp; F''cast'!$C$143:$T$143</definedName>
    <definedName name="safe_rolling_fatal_act_ytd" localSheetId="10">'[46]Calcs - Act &amp; F''cast'!$C$143:$T$143</definedName>
    <definedName name="safe_rolling_fatal_act_ytd" localSheetId="11">'[46]Calcs - Act &amp; F''cast'!$C$143:$T$143</definedName>
    <definedName name="safe_rolling_fatal_act_ytd" localSheetId="8">'[46]Calcs - Act &amp; F''cast'!$C$143:$T$143</definedName>
    <definedName name="safe_rolling_fatal_act_ytd">#REF!</definedName>
    <definedName name="safe_rolling_fatal_bud" localSheetId="9">'[46]Inputs - Budget'!$C$143:$T$143</definedName>
    <definedName name="safe_rolling_fatal_bud" localSheetId="10">'[46]Inputs - Budget'!$C$143:$T$143</definedName>
    <definedName name="safe_rolling_fatal_bud" localSheetId="11">'[46]Inputs - Budget'!$C$143:$T$143</definedName>
    <definedName name="safe_rolling_fatal_bud" localSheetId="8">'[46]Inputs - Budget'!$C$143:$T$143</definedName>
    <definedName name="safe_rolling_fatal_bud">#REF!</definedName>
    <definedName name="safe_rolling_fatal_hf" localSheetId="9">'[46]Inputs - Hist &amp; Future'!$C$143:$T$143</definedName>
    <definedName name="safe_rolling_fatal_hf" localSheetId="10">'[46]Inputs - Hist &amp; Future'!$C$143:$T$143</definedName>
    <definedName name="safe_rolling_fatal_hf" localSheetId="11">'[46]Inputs - Hist &amp; Future'!$C$143:$T$143</definedName>
    <definedName name="safe_rolling_fatal_hf" localSheetId="8">'[46]Inputs - Hist &amp; Future'!$C$143:$T$143</definedName>
    <definedName name="safe_rolling_fatal_hf">#REF!</definedName>
    <definedName name="safe_rolling_isr_act" localSheetId="9">'[46]Inputs - Act &amp; F''cast'!$C$139:$T$139</definedName>
    <definedName name="safe_rolling_isr_act" localSheetId="10">'[46]Inputs - Act &amp; F''cast'!$C$139:$T$139</definedName>
    <definedName name="safe_rolling_isr_act" localSheetId="11">'[46]Inputs - Act &amp; F''cast'!$C$139:$T$139</definedName>
    <definedName name="safe_rolling_isr_act" localSheetId="8">'[46]Inputs - Act &amp; F''cast'!$C$139:$T$139</definedName>
    <definedName name="safe_rolling_isr_act">#REF!</definedName>
    <definedName name="safe_rolling_isr_bud" localSheetId="9">'[46]Inputs - Budget'!$C$139:$T$139</definedName>
    <definedName name="safe_rolling_isr_bud" localSheetId="10">'[46]Inputs - Budget'!$C$139:$T$139</definedName>
    <definedName name="safe_rolling_isr_bud" localSheetId="11">'[46]Inputs - Budget'!$C$139:$T$139</definedName>
    <definedName name="safe_rolling_isr_bud" localSheetId="8">'[46]Inputs - Budget'!$C$139:$T$139</definedName>
    <definedName name="safe_rolling_isr_bud">#REF!</definedName>
    <definedName name="safe_rolling_isr_hf" localSheetId="9">'[46]Inputs - Hist &amp; Future'!$C$139:$T$139</definedName>
    <definedName name="safe_rolling_isr_hf" localSheetId="10">'[46]Inputs - Hist &amp; Future'!$C$139:$T$139</definedName>
    <definedName name="safe_rolling_isr_hf" localSheetId="11">'[46]Inputs - Hist &amp; Future'!$C$139:$T$139</definedName>
    <definedName name="safe_rolling_isr_hf" localSheetId="8">'[46]Inputs - Hist &amp; Future'!$C$139:$T$139</definedName>
    <definedName name="safe_rolling_isr_hf">#REF!</definedName>
    <definedName name="safe_rolling_ltd_act" localSheetId="9">'[46]Inputs - Act &amp; F''cast'!$C$137:$T$137</definedName>
    <definedName name="safe_rolling_ltd_act" localSheetId="10">'[46]Inputs - Act &amp; F''cast'!$C$137:$T$137</definedName>
    <definedName name="safe_rolling_ltd_act" localSheetId="11">'[46]Inputs - Act &amp; F''cast'!$C$137:$T$137</definedName>
    <definedName name="safe_rolling_ltd_act" localSheetId="8">'[46]Inputs - Act &amp; F''cast'!$C$137:$T$137</definedName>
    <definedName name="safe_rolling_ltd_act">#REF!</definedName>
    <definedName name="safe_rolling_ltd_act_ytd" localSheetId="9">'[46]Calcs - Act &amp; F''cast'!$C$137:$T$137</definedName>
    <definedName name="safe_rolling_ltd_act_ytd" localSheetId="10">'[46]Calcs - Act &amp; F''cast'!$C$137:$T$137</definedName>
    <definedName name="safe_rolling_ltd_act_ytd" localSheetId="11">'[46]Calcs - Act &amp; F''cast'!$C$137:$T$137</definedName>
    <definedName name="safe_rolling_ltd_act_ytd" localSheetId="8">'[46]Calcs - Act &amp; F''cast'!$C$137:$T$137</definedName>
    <definedName name="safe_rolling_ltd_act_ytd">#REF!</definedName>
    <definedName name="safe_rolling_ltd_bud" localSheetId="9">'[46]Inputs - Budget'!$C$137:$T$137</definedName>
    <definedName name="safe_rolling_ltd_bud" localSheetId="10">'[46]Inputs - Budget'!$C$137:$T$137</definedName>
    <definedName name="safe_rolling_ltd_bud" localSheetId="11">'[46]Inputs - Budget'!$C$137:$T$137</definedName>
    <definedName name="safe_rolling_ltd_bud" localSheetId="8">'[46]Inputs - Budget'!$C$137:$T$137</definedName>
    <definedName name="safe_rolling_ltd_bud">#REF!</definedName>
    <definedName name="safe_rolling_ltd_hf" localSheetId="9">'[46]Inputs - Hist &amp; Future'!$C$137:$T$137</definedName>
    <definedName name="safe_rolling_ltd_hf" localSheetId="10">'[46]Inputs - Hist &amp; Future'!$C$137:$T$137</definedName>
    <definedName name="safe_rolling_ltd_hf" localSheetId="11">'[46]Inputs - Hist &amp; Future'!$C$137:$T$137</definedName>
    <definedName name="safe_rolling_ltd_hf" localSheetId="8">'[46]Inputs - Hist &amp; Future'!$C$137:$T$137</definedName>
    <definedName name="safe_rolling_ltd_hf">#REF!</definedName>
    <definedName name="safe_rolling_lti_act" localSheetId="9">'[46]Inputs - Act &amp; F''cast'!$C$138:$T$138</definedName>
    <definedName name="safe_rolling_lti_act" localSheetId="10">'[46]Inputs - Act &amp; F''cast'!$C$138:$T$138</definedName>
    <definedName name="safe_rolling_lti_act" localSheetId="11">'[46]Inputs - Act &amp; F''cast'!$C$138:$T$138</definedName>
    <definedName name="safe_rolling_lti_act" localSheetId="8">'[46]Inputs - Act &amp; F''cast'!$C$138:$T$138</definedName>
    <definedName name="safe_rolling_lti_act">#REF!</definedName>
    <definedName name="safe_rolling_lti_act_ytd" localSheetId="9">'[46]Calcs - Act &amp; F''cast'!$C$138:$T$138</definedName>
    <definedName name="safe_rolling_lti_act_ytd" localSheetId="10">'[46]Calcs - Act &amp; F''cast'!$C$138:$T$138</definedName>
    <definedName name="safe_rolling_lti_act_ytd" localSheetId="11">'[46]Calcs - Act &amp; F''cast'!$C$138:$T$138</definedName>
    <definedName name="safe_rolling_lti_act_ytd" localSheetId="8">'[46]Calcs - Act &amp; F''cast'!$C$138:$T$138</definedName>
    <definedName name="safe_rolling_lti_act_ytd">#REF!</definedName>
    <definedName name="safe_rolling_lti_bud" localSheetId="9">'[46]Inputs - Budget'!$C$138:$T$138</definedName>
    <definedName name="safe_rolling_lti_bud" localSheetId="10">'[46]Inputs - Budget'!$C$138:$T$138</definedName>
    <definedName name="safe_rolling_lti_bud" localSheetId="11">'[46]Inputs - Budget'!$C$138:$T$138</definedName>
    <definedName name="safe_rolling_lti_bud" localSheetId="8">'[46]Inputs - Budget'!$C$138:$T$138</definedName>
    <definedName name="safe_rolling_lti_bud">#REF!</definedName>
    <definedName name="safe_rolling_lti_hf" localSheetId="9">'[46]Inputs - Hist &amp; Future'!$C$138:$T$138</definedName>
    <definedName name="safe_rolling_lti_hf" localSheetId="10">'[46]Inputs - Hist &amp; Future'!$C$138:$T$138</definedName>
    <definedName name="safe_rolling_lti_hf" localSheetId="11">'[46]Inputs - Hist &amp; Future'!$C$138:$T$138</definedName>
    <definedName name="safe_rolling_lti_hf" localSheetId="8">'[46]Inputs - Hist &amp; Future'!$C$138:$T$138</definedName>
    <definedName name="safe_rolling_lti_hf">#REF!</definedName>
    <definedName name="safe_rolling_ltifr_act" localSheetId="9">'[46]Inputs - Act &amp; F''cast'!$C$140:$T$140</definedName>
    <definedName name="safe_rolling_ltifr_act" localSheetId="10">'[46]Inputs - Act &amp; F''cast'!$C$140:$T$140</definedName>
    <definedName name="safe_rolling_ltifr_act" localSheetId="11">'[46]Inputs - Act &amp; F''cast'!$C$140:$T$140</definedName>
    <definedName name="safe_rolling_ltifr_act" localSheetId="8">'[46]Inputs - Act &amp; F''cast'!$C$140:$T$140</definedName>
    <definedName name="safe_rolling_ltifr_act">#REF!</definedName>
    <definedName name="safe_rolling_ltifr_bud" localSheetId="9">'[46]Inputs - Budget'!$C$140:$T$140</definedName>
    <definedName name="safe_rolling_ltifr_bud" localSheetId="10">'[46]Inputs - Budget'!$C$140:$T$140</definedName>
    <definedName name="safe_rolling_ltifr_bud" localSheetId="11">'[46]Inputs - Budget'!$C$140:$T$140</definedName>
    <definedName name="safe_rolling_ltifr_bud" localSheetId="8">'[46]Inputs - Budget'!$C$140:$T$140</definedName>
    <definedName name="safe_rolling_ltifr_bud">#REF!</definedName>
    <definedName name="safe_rolling_ltifr_cont_act" localSheetId="9">'[46]Inputs - Act &amp; F''cast'!$C$141:$T$141</definedName>
    <definedName name="safe_rolling_ltifr_cont_act" localSheetId="10">'[46]Inputs - Act &amp; F''cast'!$C$141:$T$141</definedName>
    <definedName name="safe_rolling_ltifr_cont_act" localSheetId="11">'[46]Inputs - Act &amp; F''cast'!$C$141:$T$141</definedName>
    <definedName name="safe_rolling_ltifr_cont_act" localSheetId="8">'[46]Inputs - Act &amp; F''cast'!$C$141:$T$141</definedName>
    <definedName name="safe_rolling_ltifr_cont_act">#REF!</definedName>
    <definedName name="safe_rolling_ltifr_cont_bud" localSheetId="9">'[46]Inputs - Budget'!$C$141:$T$141</definedName>
    <definedName name="safe_rolling_ltifr_cont_bud" localSheetId="10">'[46]Inputs - Budget'!$C$141:$T$141</definedName>
    <definedName name="safe_rolling_ltifr_cont_bud" localSheetId="11">'[46]Inputs - Budget'!$C$141:$T$141</definedName>
    <definedName name="safe_rolling_ltifr_cont_bud" localSheetId="8">'[46]Inputs - Budget'!$C$141:$T$141</definedName>
    <definedName name="safe_rolling_ltifr_cont_bud">#REF!</definedName>
    <definedName name="safe_rolling_ltifr_cont_hf" localSheetId="9">'[46]Inputs - Hist &amp; Future'!$C$141:$T$141</definedName>
    <definedName name="safe_rolling_ltifr_cont_hf" localSheetId="10">'[46]Inputs - Hist &amp; Future'!$C$141:$T$141</definedName>
    <definedName name="safe_rolling_ltifr_cont_hf" localSheetId="11">'[46]Inputs - Hist &amp; Future'!$C$141:$T$141</definedName>
    <definedName name="safe_rolling_ltifr_cont_hf" localSheetId="8">'[46]Inputs - Hist &amp; Future'!$C$141:$T$141</definedName>
    <definedName name="safe_rolling_ltifr_cont_hf">#REF!</definedName>
    <definedName name="safe_rolling_ltifr_hf" localSheetId="9">'[46]Inputs - Hist &amp; Future'!$C$140:$T$140</definedName>
    <definedName name="safe_rolling_ltifr_hf" localSheetId="10">'[46]Inputs - Hist &amp; Future'!$C$140:$T$140</definedName>
    <definedName name="safe_rolling_ltifr_hf" localSheetId="11">'[46]Inputs - Hist &amp; Future'!$C$140:$T$140</definedName>
    <definedName name="safe_rolling_ltifr_hf" localSheetId="8">'[46]Inputs - Hist &amp; Future'!$C$140:$T$140</definedName>
    <definedName name="safe_rolling_ltifr_hf">#REF!</definedName>
    <definedName name="safe_rolling_ltifr_tot_act" localSheetId="9">'[46]Inputs - Act &amp; F''cast'!$C$142:$T$142</definedName>
    <definedName name="safe_rolling_ltifr_tot_act" localSheetId="10">'[46]Inputs - Act &amp; F''cast'!$C$142:$T$142</definedName>
    <definedName name="safe_rolling_ltifr_tot_act" localSheetId="11">'[46]Inputs - Act &amp; F''cast'!$C$142:$T$142</definedName>
    <definedName name="safe_rolling_ltifr_tot_act" localSheetId="8">'[46]Inputs - Act &amp; F''cast'!$C$142:$T$142</definedName>
    <definedName name="safe_rolling_ltifr_tot_act">#REF!</definedName>
    <definedName name="safe_rolling_ltifr_tot_bud" localSheetId="9">'[46]Inputs - Budget'!$C$142:$T$142</definedName>
    <definedName name="safe_rolling_ltifr_tot_bud" localSheetId="10">'[46]Inputs - Budget'!$C$142:$T$142</definedName>
    <definedName name="safe_rolling_ltifr_tot_bud" localSheetId="11">'[46]Inputs - Budget'!$C$142:$T$142</definedName>
    <definedName name="safe_rolling_ltifr_tot_bud" localSheetId="8">'[46]Inputs - Budget'!$C$142:$T$142</definedName>
    <definedName name="safe_rolling_ltifr_tot_bud">#REF!</definedName>
    <definedName name="safe_rolling_ltifr_tot_hf" localSheetId="9">'[46]Inputs - Hist &amp; Future'!$C$142:$T$142</definedName>
    <definedName name="safe_rolling_ltifr_tot_hf" localSheetId="10">'[46]Inputs - Hist &amp; Future'!$C$142:$T$142</definedName>
    <definedName name="safe_rolling_ltifr_tot_hf" localSheetId="11">'[46]Inputs - Hist &amp; Future'!$C$142:$T$142</definedName>
    <definedName name="safe_rolling_ltifr_tot_hf" localSheetId="8">'[46]Inputs - Hist &amp; Future'!$C$142:$T$142</definedName>
    <definedName name="safe_rolling_ltifr_tot_hf">#REF!</definedName>
    <definedName name="safety" localSheetId="9">[46]HSEC!$B$2</definedName>
    <definedName name="safety" localSheetId="10">[46]HSEC!$B$2</definedName>
    <definedName name="safety" localSheetId="11">[46]HSEC!$B$2</definedName>
    <definedName name="safety" localSheetId="8">[46]HSEC!$B$2</definedName>
    <definedName name="safety">#REF!</definedName>
    <definedName name="safety_prt" localSheetId="9">[46]HSEC!$B$2:$P$48</definedName>
    <definedName name="safety_prt" localSheetId="10">[46]HSEC!$B$2:$P$48</definedName>
    <definedName name="safety_prt" localSheetId="11">[46]HSEC!$B$2:$P$48</definedName>
    <definedName name="safety_prt" localSheetId="8">[46]HSEC!$B$2:$P$48</definedName>
    <definedName name="safety_prt">#REF!</definedName>
    <definedName name="sag_avail_ls_act" localSheetId="9">'[46]Inputs - Act &amp; F''cast'!$C$37:$T$37</definedName>
    <definedName name="sag_avail_ls_act" localSheetId="10">'[46]Inputs - Act &amp; F''cast'!$C$37:$T$37</definedName>
    <definedName name="sag_avail_ls_act" localSheetId="11">'[46]Inputs - Act &amp; F''cast'!$C$37:$T$37</definedName>
    <definedName name="sag_avail_ls_act" localSheetId="8">'[46]Inputs - Act &amp; F''cast'!$C$37:$T$37</definedName>
    <definedName name="sag_avail_ls_act">#REF!</definedName>
    <definedName name="sag_avail_ls_act_ytd" localSheetId="9">'[46]Inputs - Act &amp; F''cast'!$C$463:$T$463</definedName>
    <definedName name="sag_avail_ls_act_ytd" localSheetId="10">'[46]Inputs - Act &amp; F''cast'!$C$463:$T$463</definedName>
    <definedName name="sag_avail_ls_act_ytd" localSheetId="11">'[46]Inputs - Act &amp; F''cast'!$C$463:$T$463</definedName>
    <definedName name="sag_avail_ls_act_ytd" localSheetId="8">'[46]Inputs - Act &amp; F''cast'!$C$463:$T$463</definedName>
    <definedName name="sag_avail_ls_act_ytd">#REF!</definedName>
    <definedName name="sag_avail_ls_bud" localSheetId="9">'[46]Inputs - Budget'!$C$37:$T$37</definedName>
    <definedName name="sag_avail_ls_bud" localSheetId="10">'[46]Inputs - Budget'!$C$37:$T$37</definedName>
    <definedName name="sag_avail_ls_bud" localSheetId="11">'[46]Inputs - Budget'!$C$37:$T$37</definedName>
    <definedName name="sag_avail_ls_bud" localSheetId="8">'[46]Inputs - Budget'!$C$37:$T$37</definedName>
    <definedName name="sag_avail_ls_bud">#REF!</definedName>
    <definedName name="sag_avail_ls_hf" localSheetId="9">'[46]Inputs - Hist &amp; Future'!$C$37:$T$37</definedName>
    <definedName name="sag_avail_ls_hf" localSheetId="10">'[46]Inputs - Hist &amp; Future'!$C$37:$T$37</definedName>
    <definedName name="sag_avail_ls_hf" localSheetId="11">'[46]Inputs - Hist &amp; Future'!$C$37:$T$37</definedName>
    <definedName name="sag_avail_ls_hf" localSheetId="8">'[46]Inputs - Hist &amp; Future'!$C$37:$T$37</definedName>
    <definedName name="sag_avail_ls_hf">#REF!</definedName>
    <definedName name="sag_mtbf_ls_act" localSheetId="9">'[46]Inputs - Act &amp; F''cast'!$C$38:$T$38</definedName>
    <definedName name="sag_mtbf_ls_act" localSheetId="10">'[46]Inputs - Act &amp; F''cast'!$C$38:$T$38</definedName>
    <definedName name="sag_mtbf_ls_act" localSheetId="11">'[46]Inputs - Act &amp; F''cast'!$C$38:$T$38</definedName>
    <definedName name="sag_mtbf_ls_act" localSheetId="8">'[46]Inputs - Act &amp; F''cast'!$C$38:$T$38</definedName>
    <definedName name="sag_mtbf_ls_act">#REF!</definedName>
    <definedName name="sag_mtbf_ls_act_ytd" localSheetId="9">'[46]Inputs - Act &amp; F''cast'!$C$464:$T$464</definedName>
    <definedName name="sag_mtbf_ls_act_ytd" localSheetId="10">'[46]Inputs - Act &amp; F''cast'!$C$464:$T$464</definedName>
    <definedName name="sag_mtbf_ls_act_ytd" localSheetId="11">'[46]Inputs - Act &amp; F''cast'!$C$464:$T$464</definedName>
    <definedName name="sag_mtbf_ls_act_ytd" localSheetId="8">'[46]Inputs - Act &amp; F''cast'!$C$464:$T$464</definedName>
    <definedName name="sag_mtbf_ls_act_ytd">#REF!</definedName>
    <definedName name="sag_mtbf_ls_bud" localSheetId="9">'[46]Inputs - Budget'!$C$38:$T$38</definedName>
    <definedName name="sag_mtbf_ls_bud" localSheetId="10">'[46]Inputs - Budget'!$C$38:$T$38</definedName>
    <definedName name="sag_mtbf_ls_bud" localSheetId="11">'[46]Inputs - Budget'!$C$38:$T$38</definedName>
    <definedName name="sag_mtbf_ls_bud" localSheetId="8">'[46]Inputs - Budget'!$C$38:$T$38</definedName>
    <definedName name="sag_mtbf_ls_bud">#REF!</definedName>
    <definedName name="sag_mtbf_ls_hf" localSheetId="9">'[46]Inputs - Hist &amp; Future'!$C$38:$T$38</definedName>
    <definedName name="sag_mtbf_ls_hf" localSheetId="10">'[46]Inputs - Hist &amp; Future'!$C$38:$T$38</definedName>
    <definedName name="sag_mtbf_ls_hf" localSheetId="11">'[46]Inputs - Hist &amp; Future'!$C$38:$T$38</definedName>
    <definedName name="sag_mtbf_ls_hf" localSheetId="8">'[46]Inputs - Hist &amp; Future'!$C$38:$T$38</definedName>
    <definedName name="sag_mtbf_ls_hf">#REF!</definedName>
    <definedName name="sag_mttr_ls_act" localSheetId="9">'[46]Inputs - Act &amp; F''cast'!$C$39:$T$39</definedName>
    <definedName name="sag_mttr_ls_act" localSheetId="10">'[46]Inputs - Act &amp; F''cast'!$C$39:$T$39</definedName>
    <definedName name="sag_mttr_ls_act" localSheetId="11">'[46]Inputs - Act &amp; F''cast'!$C$39:$T$39</definedName>
    <definedName name="sag_mttr_ls_act" localSheetId="8">'[46]Inputs - Act &amp; F''cast'!$C$39:$T$39</definedName>
    <definedName name="sag_mttr_ls_act">#REF!</definedName>
    <definedName name="sag_mttr_ls_act_ytd" localSheetId="9">'[46]Inputs - Act &amp; F''cast'!$C$465:$T$465</definedName>
    <definedName name="sag_mttr_ls_act_ytd" localSheetId="10">'[46]Inputs - Act &amp; F''cast'!$C$465:$T$465</definedName>
    <definedName name="sag_mttr_ls_act_ytd" localSheetId="11">'[46]Inputs - Act &amp; F''cast'!$C$465:$T$465</definedName>
    <definedName name="sag_mttr_ls_act_ytd" localSheetId="8">'[46]Inputs - Act &amp; F''cast'!$C$465:$T$465</definedName>
    <definedName name="sag_mttr_ls_act_ytd">#REF!</definedName>
    <definedName name="sag_mttr_ls_bud" localSheetId="9">'[46]Inputs - Budget'!$C$39:$T$39</definedName>
    <definedName name="sag_mttr_ls_bud" localSheetId="10">'[46]Inputs - Budget'!$C$39:$T$39</definedName>
    <definedName name="sag_mttr_ls_bud" localSheetId="11">'[46]Inputs - Budget'!$C$39:$T$39</definedName>
    <definedName name="sag_mttr_ls_bud" localSheetId="8">'[46]Inputs - Budget'!$C$39:$T$39</definedName>
    <definedName name="sag_mttr_ls_bud">#REF!</definedName>
    <definedName name="sag_mttr_ls_hf" localSheetId="9">'[46]Inputs - Hist &amp; Future'!$C$39:$T$39</definedName>
    <definedName name="sag_mttr_ls_hf" localSheetId="10">'[46]Inputs - Hist &amp; Future'!$C$39:$T$39</definedName>
    <definedName name="sag_mttr_ls_hf" localSheetId="11">'[46]Inputs - Hist &amp; Future'!$C$39:$T$39</definedName>
    <definedName name="sag_mttr_ls_hf" localSheetId="8">'[46]Inputs - Hist &amp; Future'!$C$39:$T$39</definedName>
    <definedName name="sag_mttr_ls_hf">#REF!</definedName>
    <definedName name="sag1_2_avail_act" localSheetId="9">'[46]Inputs - Act &amp; F''cast'!$C$25:$T$25</definedName>
    <definedName name="sag1_2_avail_act" localSheetId="10">'[46]Inputs - Act &amp; F''cast'!$C$25:$T$25</definedName>
    <definedName name="sag1_2_avail_act" localSheetId="11">'[46]Inputs - Act &amp; F''cast'!$C$25:$T$25</definedName>
    <definedName name="sag1_2_avail_act" localSheetId="8">'[46]Inputs - Act &amp; F''cast'!$C$25:$T$25</definedName>
    <definedName name="sag1_2_avail_act">#REF!</definedName>
    <definedName name="sag1_2_avail_act_ytd" localSheetId="9">'[46]Inputs - Act &amp; F''cast'!$C$456:$T$456</definedName>
    <definedName name="sag1_2_avail_act_ytd" localSheetId="10">'[46]Inputs - Act &amp; F''cast'!$C$456:$T$456</definedName>
    <definedName name="sag1_2_avail_act_ytd" localSheetId="11">'[46]Inputs - Act &amp; F''cast'!$C$456:$T$456</definedName>
    <definedName name="sag1_2_avail_act_ytd" localSheetId="8">'[46]Inputs - Act &amp; F''cast'!$C$456:$T$456</definedName>
    <definedName name="sag1_2_avail_act_ytd">#REF!</definedName>
    <definedName name="sag1_2_avail_bud" localSheetId="9">'[46]Inputs - Budget'!$C$25:$T$25</definedName>
    <definedName name="sag1_2_avail_bud" localSheetId="10">'[46]Inputs - Budget'!$C$25:$T$25</definedName>
    <definedName name="sag1_2_avail_bud" localSheetId="11">'[46]Inputs - Budget'!$C$25:$T$25</definedName>
    <definedName name="sag1_2_avail_bud" localSheetId="8">'[46]Inputs - Budget'!$C$25:$T$25</definedName>
    <definedName name="sag1_2_avail_bud">#REF!</definedName>
    <definedName name="sag1_2_avail_bud_ytd" localSheetId="9">'[46]Inputs - Budget'!$C$456:$T$456</definedName>
    <definedName name="sag1_2_avail_bud_ytd" localSheetId="10">'[46]Inputs - Budget'!$C$456:$T$456</definedName>
    <definedName name="sag1_2_avail_bud_ytd" localSheetId="11">'[46]Inputs - Budget'!$C$456:$T$456</definedName>
    <definedName name="sag1_2_avail_bud_ytd" localSheetId="8">'[46]Inputs - Budget'!$C$456:$T$456</definedName>
    <definedName name="sag1_2_avail_bud_ytd">#REF!</definedName>
    <definedName name="sag1_2_avail_hf" localSheetId="9">'[46]Inputs - Hist &amp; Future'!$C$25:$T$25</definedName>
    <definedName name="sag1_2_avail_hf" localSheetId="10">'[46]Inputs - Hist &amp; Future'!$C$25:$T$25</definedName>
    <definedName name="sag1_2_avail_hf" localSheetId="11">'[46]Inputs - Hist &amp; Future'!$C$25:$T$25</definedName>
    <definedName name="sag1_2_avail_hf" localSheetId="8">'[46]Inputs - Hist &amp; Future'!$C$25:$T$25</definedName>
    <definedName name="sag1_2_avail_hf">#REF!</definedName>
    <definedName name="sag1_2_mtbf_act" localSheetId="9">'[46]Inputs - Act &amp; F''cast'!$C$27:$T$27</definedName>
    <definedName name="sag1_2_mtbf_act" localSheetId="10">'[46]Inputs - Act &amp; F''cast'!$C$27:$T$27</definedName>
    <definedName name="sag1_2_mtbf_act" localSheetId="11">'[46]Inputs - Act &amp; F''cast'!$C$27:$T$27</definedName>
    <definedName name="sag1_2_mtbf_act" localSheetId="8">'[46]Inputs - Act &amp; F''cast'!$C$27:$T$27</definedName>
    <definedName name="sag1_2_mtbf_act">#REF!</definedName>
    <definedName name="sag1_2_mtbf_act_ytd" localSheetId="9">'[46]Inputs - Act &amp; F''cast'!$C$458:$T$458</definedName>
    <definedName name="sag1_2_mtbf_act_ytd" localSheetId="10">'[46]Inputs - Act &amp; F''cast'!$C$458:$T$458</definedName>
    <definedName name="sag1_2_mtbf_act_ytd" localSheetId="11">'[46]Inputs - Act &amp; F''cast'!$C$458:$T$458</definedName>
    <definedName name="sag1_2_mtbf_act_ytd" localSheetId="8">'[46]Inputs - Act &amp; F''cast'!$C$458:$T$458</definedName>
    <definedName name="sag1_2_mtbf_act_ytd">#REF!</definedName>
    <definedName name="sag1_2_mtbf_bud" localSheetId="9">'[46]Inputs - Budget'!$C$27:$T$27</definedName>
    <definedName name="sag1_2_mtbf_bud" localSheetId="10">'[46]Inputs - Budget'!$C$27:$T$27</definedName>
    <definedName name="sag1_2_mtbf_bud" localSheetId="11">'[46]Inputs - Budget'!$C$27:$T$27</definedName>
    <definedName name="sag1_2_mtbf_bud" localSheetId="8">'[46]Inputs - Budget'!$C$27:$T$27</definedName>
    <definedName name="sag1_2_mtbf_bud">#REF!</definedName>
    <definedName name="sag1_2_mtbf_bud_ytd" localSheetId="9">'[46]Inputs - Budget'!$C$458:$T$458</definedName>
    <definedName name="sag1_2_mtbf_bud_ytd" localSheetId="10">'[46]Inputs - Budget'!$C$458:$T$458</definedName>
    <definedName name="sag1_2_mtbf_bud_ytd" localSheetId="11">'[46]Inputs - Budget'!$C$458:$T$458</definedName>
    <definedName name="sag1_2_mtbf_bud_ytd" localSheetId="8">'[46]Inputs - Budget'!$C$458:$T$458</definedName>
    <definedName name="sag1_2_mtbf_bud_ytd">#REF!</definedName>
    <definedName name="sag1_2_mtbf_hf" localSheetId="9">'[46]Inputs - Hist &amp; Future'!$C$27:$T$27</definedName>
    <definedName name="sag1_2_mtbf_hf" localSheetId="10">'[46]Inputs - Hist &amp; Future'!$C$27:$T$27</definedName>
    <definedName name="sag1_2_mtbf_hf" localSheetId="11">'[46]Inputs - Hist &amp; Future'!$C$27:$T$27</definedName>
    <definedName name="sag1_2_mtbf_hf" localSheetId="8">'[46]Inputs - Hist &amp; Future'!$C$27:$T$27</definedName>
    <definedName name="sag1_2_mtbf_hf">#REF!</definedName>
    <definedName name="sag1_2_mttr_act" localSheetId="9">'[46]Inputs - Act &amp; F''cast'!$C$28:$T$28</definedName>
    <definedName name="sag1_2_mttr_act" localSheetId="10">'[46]Inputs - Act &amp; F''cast'!$C$28:$T$28</definedName>
    <definedName name="sag1_2_mttr_act" localSheetId="11">'[46]Inputs - Act &amp; F''cast'!$C$28:$T$28</definedName>
    <definedName name="sag1_2_mttr_act" localSheetId="8">'[46]Inputs - Act &amp; F''cast'!$C$28:$T$28</definedName>
    <definedName name="sag1_2_mttr_act">#REF!</definedName>
    <definedName name="sag1_2_mttr_act_ytd" localSheetId="9">'[46]Inputs - Act &amp; F''cast'!$C$459:$T$459</definedName>
    <definedName name="sag1_2_mttr_act_ytd" localSheetId="10">'[46]Inputs - Act &amp; F''cast'!$C$459:$T$459</definedName>
    <definedName name="sag1_2_mttr_act_ytd" localSheetId="11">'[46]Inputs - Act &amp; F''cast'!$C$459:$T$459</definedName>
    <definedName name="sag1_2_mttr_act_ytd" localSheetId="8">'[46]Inputs - Act &amp; F''cast'!$C$459:$T$459</definedName>
    <definedName name="sag1_2_mttr_act_ytd">#REF!</definedName>
    <definedName name="sag1_2_mttr_bud" localSheetId="9">'[46]Inputs - Budget'!$C$28:$T$28</definedName>
    <definedName name="sag1_2_mttr_bud" localSheetId="10">'[46]Inputs - Budget'!$C$28:$T$28</definedName>
    <definedName name="sag1_2_mttr_bud" localSheetId="11">'[46]Inputs - Budget'!$C$28:$T$28</definedName>
    <definedName name="sag1_2_mttr_bud" localSheetId="8">'[46]Inputs - Budget'!$C$28:$T$28</definedName>
    <definedName name="sag1_2_mttr_bud">#REF!</definedName>
    <definedName name="sag1_2_mttr_bud_ytd" localSheetId="9">'[46]Inputs - Budget'!$C$459:$T$459</definedName>
    <definedName name="sag1_2_mttr_bud_ytd" localSheetId="10">'[46]Inputs - Budget'!$C$459:$T$459</definedName>
    <definedName name="sag1_2_mttr_bud_ytd" localSheetId="11">'[46]Inputs - Budget'!$C$459:$T$459</definedName>
    <definedName name="sag1_2_mttr_bud_ytd" localSheetId="8">'[46]Inputs - Budget'!$C$459:$T$459</definedName>
    <definedName name="sag1_2_mttr_bud_ytd">#REF!</definedName>
    <definedName name="sag1_2_mttr_hf" localSheetId="9">'[46]Inputs - Hist &amp; Future'!$C$28:$T$28</definedName>
    <definedName name="sag1_2_mttr_hf" localSheetId="10">'[46]Inputs - Hist &amp; Future'!$C$28:$T$28</definedName>
    <definedName name="sag1_2_mttr_hf" localSheetId="11">'[46]Inputs - Hist &amp; Future'!$C$28:$T$28</definedName>
    <definedName name="sag1_2_mttr_hf" localSheetId="8">'[46]Inputs - Hist &amp; Future'!$C$28:$T$28</definedName>
    <definedName name="sag1_2_mttr_hf">#REF!</definedName>
    <definedName name="sag3_avail_act" localSheetId="9">'[46]Inputs - Act &amp; F''cast'!$C$26:$T$26</definedName>
    <definedName name="sag3_avail_act" localSheetId="10">'[46]Inputs - Act &amp; F''cast'!$C$26:$T$26</definedName>
    <definedName name="sag3_avail_act" localSheetId="11">'[46]Inputs - Act &amp; F''cast'!$C$26:$T$26</definedName>
    <definedName name="sag3_avail_act" localSheetId="8">'[46]Inputs - Act &amp; F''cast'!$C$26:$T$26</definedName>
    <definedName name="sag3_avail_act">#REF!</definedName>
    <definedName name="sag3_avail_act_ytd" localSheetId="9">'[46]Inputs - Act &amp; F''cast'!$C$457:$T$457</definedName>
    <definedName name="sag3_avail_act_ytd" localSheetId="10">'[46]Inputs - Act &amp; F''cast'!$C$457:$T$457</definedName>
    <definedName name="sag3_avail_act_ytd" localSheetId="11">'[46]Inputs - Act &amp; F''cast'!$C$457:$T$457</definedName>
    <definedName name="sag3_avail_act_ytd" localSheetId="8">'[46]Inputs - Act &amp; F''cast'!$C$457:$T$457</definedName>
    <definedName name="sag3_avail_act_ytd">#REF!</definedName>
    <definedName name="sag3_avail_bud" localSheetId="9">'[46]Inputs - Budget'!$C$26:$T$26</definedName>
    <definedName name="sag3_avail_bud" localSheetId="10">'[46]Inputs - Budget'!$C$26:$T$26</definedName>
    <definedName name="sag3_avail_bud" localSheetId="11">'[46]Inputs - Budget'!$C$26:$T$26</definedName>
    <definedName name="sag3_avail_bud" localSheetId="8">'[46]Inputs - Budget'!$C$26:$T$26</definedName>
    <definedName name="sag3_avail_bud">#REF!</definedName>
    <definedName name="sag3_avail_bud_ytd" localSheetId="9">'[46]Inputs - Budget'!$C$457:$T$457</definedName>
    <definedName name="sag3_avail_bud_ytd" localSheetId="10">'[46]Inputs - Budget'!$C$457:$T$457</definedName>
    <definedName name="sag3_avail_bud_ytd" localSheetId="11">'[46]Inputs - Budget'!$C$457:$T$457</definedName>
    <definedName name="sag3_avail_bud_ytd" localSheetId="8">'[46]Inputs - Budget'!$C$457:$T$457</definedName>
    <definedName name="sag3_avail_bud_ytd">#REF!</definedName>
    <definedName name="sag3_avail_hf" localSheetId="9">'[46]Inputs - Hist &amp; Future'!$C$26:$T$26</definedName>
    <definedName name="sag3_avail_hf" localSheetId="10">'[46]Inputs - Hist &amp; Future'!$C$26:$T$26</definedName>
    <definedName name="sag3_avail_hf" localSheetId="11">'[46]Inputs - Hist &amp; Future'!$C$26:$T$26</definedName>
    <definedName name="sag3_avail_hf" localSheetId="8">'[46]Inputs - Hist &amp; Future'!$C$26:$T$26</definedName>
    <definedName name="sag3_avail_hf">#REF!</definedName>
    <definedName name="sag3_mtbf_act" localSheetId="9">'[46]Inputs - Act &amp; F''cast'!$C$29:$T$29</definedName>
    <definedName name="sag3_mtbf_act" localSheetId="10">'[46]Inputs - Act &amp; F''cast'!$C$29:$T$29</definedName>
    <definedName name="sag3_mtbf_act" localSheetId="11">'[46]Inputs - Act &amp; F''cast'!$C$29:$T$29</definedName>
    <definedName name="sag3_mtbf_act" localSheetId="8">'[46]Inputs - Act &amp; F''cast'!$C$29:$T$29</definedName>
    <definedName name="sag3_mtbf_act">#REF!</definedName>
    <definedName name="sag3_mtbf_act_ytd" localSheetId="9">'[46]Inputs - Act &amp; F''cast'!$C$460:$T$460</definedName>
    <definedName name="sag3_mtbf_act_ytd" localSheetId="10">'[46]Inputs - Act &amp; F''cast'!$C$460:$T$460</definedName>
    <definedName name="sag3_mtbf_act_ytd" localSheetId="11">'[46]Inputs - Act &amp; F''cast'!$C$460:$T$460</definedName>
    <definedName name="sag3_mtbf_act_ytd" localSheetId="8">'[46]Inputs - Act &amp; F''cast'!$C$460:$T$460</definedName>
    <definedName name="sag3_mtbf_act_ytd">#REF!</definedName>
    <definedName name="sag3_mtbf_bud" localSheetId="9">'[46]Inputs - Budget'!$C$29:$T$29</definedName>
    <definedName name="sag3_mtbf_bud" localSheetId="10">'[46]Inputs - Budget'!$C$29:$T$29</definedName>
    <definedName name="sag3_mtbf_bud" localSheetId="11">'[46]Inputs - Budget'!$C$29:$T$29</definedName>
    <definedName name="sag3_mtbf_bud" localSheetId="8">'[46]Inputs - Budget'!$C$29:$T$29</definedName>
    <definedName name="sag3_mtbf_bud">#REF!</definedName>
    <definedName name="sag3_mtbf_bud_ytd" localSheetId="9">'[46]Inputs - Budget'!$C$460:$T$460</definedName>
    <definedName name="sag3_mtbf_bud_ytd" localSheetId="10">'[46]Inputs - Budget'!$C$460:$T$460</definedName>
    <definedName name="sag3_mtbf_bud_ytd" localSheetId="11">'[46]Inputs - Budget'!$C$460:$T$460</definedName>
    <definedName name="sag3_mtbf_bud_ytd" localSheetId="8">'[46]Inputs - Budget'!$C$460:$T$460</definedName>
    <definedName name="sag3_mtbf_bud_ytd">#REF!</definedName>
    <definedName name="sag3_mtbf_hf" localSheetId="9">'[46]Inputs - Hist &amp; Future'!$C$29:$T$29</definedName>
    <definedName name="sag3_mtbf_hf" localSheetId="10">'[46]Inputs - Hist &amp; Future'!$C$29:$T$29</definedName>
    <definedName name="sag3_mtbf_hf" localSheetId="11">'[46]Inputs - Hist &amp; Future'!$C$29:$T$29</definedName>
    <definedName name="sag3_mtbf_hf" localSheetId="8">'[46]Inputs - Hist &amp; Future'!$C$29:$T$29</definedName>
    <definedName name="sag3_mtbf_hf">#REF!</definedName>
    <definedName name="sag3_mttr_act" localSheetId="9">'[46]Inputs - Act &amp; F''cast'!$C$30:$T$30</definedName>
    <definedName name="sag3_mttr_act" localSheetId="10">'[46]Inputs - Act &amp; F''cast'!$C$30:$T$30</definedName>
    <definedName name="sag3_mttr_act" localSheetId="11">'[46]Inputs - Act &amp; F''cast'!$C$30:$T$30</definedName>
    <definedName name="sag3_mttr_act" localSheetId="8">'[46]Inputs - Act &amp; F''cast'!$C$30:$T$30</definedName>
    <definedName name="sag3_mttr_act">#REF!</definedName>
    <definedName name="sag3_mttr_act_ytd" localSheetId="9">'[46]Inputs - Act &amp; F''cast'!$C$461:$T$461</definedName>
    <definedName name="sag3_mttr_act_ytd" localSheetId="10">'[46]Inputs - Act &amp; F''cast'!$C$461:$T$461</definedName>
    <definedName name="sag3_mttr_act_ytd" localSheetId="11">'[46]Inputs - Act &amp; F''cast'!$C$461:$T$461</definedName>
    <definedName name="sag3_mttr_act_ytd" localSheetId="8">'[46]Inputs - Act &amp; F''cast'!$C$461:$T$461</definedName>
    <definedName name="sag3_mttr_act_ytd">#REF!</definedName>
    <definedName name="sag3_mttr_bud" localSheetId="9">'[46]Inputs - Budget'!$C$30:$T$30</definedName>
    <definedName name="sag3_mttr_bud" localSheetId="10">'[46]Inputs - Budget'!$C$30:$T$30</definedName>
    <definedName name="sag3_mttr_bud" localSheetId="11">'[46]Inputs - Budget'!$C$30:$T$30</definedName>
    <definedName name="sag3_mttr_bud" localSheetId="8">'[46]Inputs - Budget'!$C$30:$T$30</definedName>
    <definedName name="sag3_mttr_bud">#REF!</definedName>
    <definedName name="sag3_mttr_bud_ytd" localSheetId="9">'[46]Inputs - Budget'!$C$461:$T$461</definedName>
    <definedName name="sag3_mttr_bud_ytd" localSheetId="10">'[46]Inputs - Budget'!$C$461:$T$461</definedName>
    <definedName name="sag3_mttr_bud_ytd" localSheetId="11">'[46]Inputs - Budget'!$C$461:$T$461</definedName>
    <definedName name="sag3_mttr_bud_ytd" localSheetId="8">'[46]Inputs - Budget'!$C$461:$T$461</definedName>
    <definedName name="sag3_mttr_bud_ytd">#REF!</definedName>
    <definedName name="sag3_mttr_hf" localSheetId="9">'[46]Inputs - Hist &amp; Future'!$C$30:$T$30</definedName>
    <definedName name="sag3_mttr_hf" localSheetId="10">'[46]Inputs - Hist &amp; Future'!$C$30:$T$30</definedName>
    <definedName name="sag3_mttr_hf" localSheetId="11">'[46]Inputs - Hist &amp; Future'!$C$30:$T$30</definedName>
    <definedName name="sag3_mttr_hf" localSheetId="8">'[46]Inputs - Hist &amp; Future'!$C$30:$T$30</definedName>
    <definedName name="sag3_mttr_hf">#REF!</definedName>
    <definedName name="SALARIES" localSheetId="9">[44]PROJECTION!#REF!</definedName>
    <definedName name="SALARIES" localSheetId="10">[44]PROJECTION!#REF!</definedName>
    <definedName name="SALARIES" localSheetId="11">[44]PROJECTION!#REF!</definedName>
    <definedName name="SALARIES" localSheetId="8">[44]PROJECTION!#REF!</definedName>
    <definedName name="SALARIES">#REF!</definedName>
    <definedName name="SALARIES_ST____Adm_Exp" localSheetId="9">[44]PROJECTION!#REF!</definedName>
    <definedName name="SALARIES_ST____Adm_Exp" localSheetId="10">[44]PROJECTION!#REF!</definedName>
    <definedName name="SALARIES_ST____Adm_Exp" localSheetId="11">[44]PROJECTION!#REF!</definedName>
    <definedName name="SALARIES_ST____Adm_Exp" localSheetId="8">[44]PROJECTION!#REF!</definedName>
    <definedName name="SALARIES_ST____Adm_Exp">#REF!</definedName>
    <definedName name="sales" localSheetId="9">#REF!</definedName>
    <definedName name="sales" localSheetId="16">#REF!</definedName>
    <definedName name="Sales" localSheetId="7">#REF!</definedName>
    <definedName name="Sales" localSheetId="6">#REF!</definedName>
    <definedName name="sales">#REF!</definedName>
    <definedName name="Sales_Breakdown" localSheetId="9">'[60]Old-WORK'!#REF!</definedName>
    <definedName name="Sales_Breakdown">#REF!</definedName>
    <definedName name="SALES_EXPENSES____of_Rev" localSheetId="9">[44]PROJECTION!#REF!</definedName>
    <definedName name="SALES_EXPENSES____of_Rev" localSheetId="10">[44]PROJECTION!#REF!</definedName>
    <definedName name="SALES_EXPENSES____of_Rev" localSheetId="11">[44]PROJECTION!#REF!</definedName>
    <definedName name="SALES_EXPENSES____of_Rev" localSheetId="8">[44]PROJECTION!#REF!</definedName>
    <definedName name="SALES_EXPENSES____of_Rev">#REF!</definedName>
    <definedName name="Sales_growth" localSheetId="9">[42]Data_Download!$C$140:$AU$140</definedName>
    <definedName name="Sales_growth" localSheetId="10">[42]Data_Download!$C$140:$AU$140</definedName>
    <definedName name="Sales_growth" localSheetId="11">[42]Data_Download!$C$140:$AU$140</definedName>
    <definedName name="Sales_growth" localSheetId="8">[42]Data_Download!$C$140:$AU$140</definedName>
    <definedName name="Sales_growth">#REF!</definedName>
    <definedName name="Sales_growth_avg" localSheetId="9">[42]Data_Download!$B$53</definedName>
    <definedName name="Sales_growth_avg" localSheetId="10">[42]Data_Download!$B$53</definedName>
    <definedName name="Sales_growth_avg" localSheetId="11">[42]Data_Download!$B$53</definedName>
    <definedName name="Sales_growth_avg" localSheetId="8">[42]Data_Download!$B$53</definedName>
    <definedName name="Sales_growth_avg">#REF!</definedName>
    <definedName name="SALES_LABOR_EXPENSES____of_Rev" localSheetId="9">[44]PROJECTION!#REF!</definedName>
    <definedName name="SALES_LABOR_EXPENSES____of_Rev" localSheetId="10">[44]PROJECTION!#REF!</definedName>
    <definedName name="SALES_LABOR_EXPENSES____of_Rev" localSheetId="11">[44]PROJECTION!#REF!</definedName>
    <definedName name="SALES_LABOR_EXPENSES____of_Rev" localSheetId="8">[44]PROJECTION!#REF!</definedName>
    <definedName name="SALES_LABOR_EXPENSES____of_Rev">#REF!</definedName>
    <definedName name="Sales_Taxes" localSheetId="9">[44]PROJECTION!#REF!</definedName>
    <definedName name="Sales_Taxes" localSheetId="10">[44]PROJECTION!#REF!</definedName>
    <definedName name="Sales_Taxes" localSheetId="11">[44]PROJECTION!#REF!</definedName>
    <definedName name="Sales_Taxes" localSheetId="8">[44]PROJECTION!#REF!</definedName>
    <definedName name="Sales_Taxes">#REF!</definedName>
    <definedName name="SALES_TAXES__COFINS" localSheetId="9">[44]PROJECTION!#REF!</definedName>
    <definedName name="SALES_TAXES__COFINS" localSheetId="10">[44]PROJECTION!#REF!</definedName>
    <definedName name="SALES_TAXES__COFINS" localSheetId="11">[44]PROJECTION!#REF!</definedName>
    <definedName name="SALES_TAXES__COFINS" localSheetId="8">[44]PROJECTION!#REF!</definedName>
    <definedName name="SALES_TAXES__COFINS">#REF!</definedName>
    <definedName name="SALES_TAXES__ICMS_PIS" localSheetId="9">[44]PROJECTION!#REF!</definedName>
    <definedName name="SALES_TAXES__ICMS_PIS" localSheetId="10">[44]PROJECTION!#REF!</definedName>
    <definedName name="SALES_TAXES__ICMS_PIS" localSheetId="11">[44]PROJECTION!#REF!</definedName>
    <definedName name="SALES_TAXES__ICMS_PIS" localSheetId="8">[44]PROJECTION!#REF!</definedName>
    <definedName name="SALES_TAXES__ICMS_PIS">#REF!</definedName>
    <definedName name="SALES_TAXES__ICMS_PIS_COFINS" localSheetId="9">[44]PROJECTION!#REF!</definedName>
    <definedName name="SALES_TAXES__ICMS_PIS_COFINS" localSheetId="10">[44]PROJECTION!#REF!</definedName>
    <definedName name="SALES_TAXES__ICMS_PIS_COFINS" localSheetId="11">[44]PROJECTION!#REF!</definedName>
    <definedName name="SALES_TAXES__ICMS_PIS_COFINS" localSheetId="8">[44]PROJECTION!#REF!</definedName>
    <definedName name="SALES_TAXES__ICMS_PIS_COFINS">#REF!</definedName>
    <definedName name="Sales1CockpitDataSource" localSheetId="9">[105]Sales1Query!$B$17:$D$20</definedName>
    <definedName name="Sales1CockpitDataSource" localSheetId="10">[105]Sales1Query!$B$17:$D$20</definedName>
    <definedName name="Sales1CockpitDataSource" localSheetId="11">[105]Sales1Query!$B$17:$D$20</definedName>
    <definedName name="Sales1CockpitDataSource" localSheetId="8">[105]Sales1Query!$B$17:$D$20</definedName>
    <definedName name="Sales1CockpitDataSource">#REF!</definedName>
    <definedName name="SalesAndOperatingDivisions">[2]ROCHE!#REF!</definedName>
    <definedName name="salesbusseg">#REF!</definedName>
    <definedName name="salesgeography">#REF!</definedName>
    <definedName name="salesprodline">#REF!</definedName>
    <definedName name="San_Antonio" localSheetId="9">#REF!</definedName>
    <definedName name="San_Antonio" localSheetId="16">#REF!</definedName>
    <definedName name="San_Antonio" localSheetId="7">#REF!</definedName>
    <definedName name="San_Antonio" localSheetId="6">#REF!</definedName>
    <definedName name="San_Antonio">#REF!</definedName>
    <definedName name="SAPBEXhrIndnt" hidden="1">1</definedName>
    <definedName name="SAPBEXrevision" hidden="1">2</definedName>
    <definedName name="SAPBEXsysID" hidden="1">"IWP"</definedName>
    <definedName name="SAPBEXwbID" hidden="1">"6NE0F8U05TYO902JO27NLX6E1"</definedName>
    <definedName name="SAPG" localSheetId="9">[105]UnifierQuery!$A$2:$H$121</definedName>
    <definedName name="SAPG" localSheetId="10">[105]UnifierQuery!$A$2:$H$121</definedName>
    <definedName name="SAPG" localSheetId="11">[105]UnifierQuery!$A$2:$H$121</definedName>
    <definedName name="SAPG" localSheetId="8">[105]UnifierQuery!$A$2:$H$121</definedName>
    <definedName name="SAPG">#REF!</definedName>
    <definedName name="SaveReturn" localSheetId="9">[65]Sheet1!$C$3</definedName>
    <definedName name="SaveReturn">#REF!</definedName>
    <definedName name="Scale">#REF!</definedName>
    <definedName name="ScaleFactor">#REF!</definedName>
    <definedName name="SCAP_Standard">#REF!</definedName>
    <definedName name="scen_change">#REF!</definedName>
    <definedName name="scenario" localSheetId="9">[198]Buildup!#REF!</definedName>
    <definedName name="Scenario">#REF!</definedName>
    <definedName name="Scenario_Data">#REF!</definedName>
    <definedName name="scenarios" localSheetId="9">[47]Control!$F$111:$X$133</definedName>
    <definedName name="scenarios">#REF!</definedName>
    <definedName name="scenchoose" localSheetId="9">[47]Control!$F$109</definedName>
    <definedName name="scenchoose">#REF!</definedName>
    <definedName name="SCHEDULE" localSheetId="9">#REF!</definedName>
    <definedName name="SCHEDULE" localSheetId="16">#REF!</definedName>
    <definedName name="SCHEDULE" localSheetId="7">#REF!</definedName>
    <definedName name="SCHEDULE" localSheetId="6">#REF!</definedName>
    <definedName name="SCHEDULE">#REF!</definedName>
    <definedName name="Schroder_exceptionals">[55]Figures!#REF!</definedName>
    <definedName name="Scott" localSheetId="9" hidden="1">{"financials",#N/A,FALSE,"BASIC"}</definedName>
    <definedName name="Scott" localSheetId="10" hidden="1">{"financials",#N/A,FALSE,"BASIC"}</definedName>
    <definedName name="Scott" localSheetId="16" hidden="1">{"financials",#N/A,FALSE,"BASIC"}</definedName>
    <definedName name="Scott" localSheetId="7" hidden="1">{"financials",#N/A,FALSE,"BASIC"}</definedName>
    <definedName name="Scott" localSheetId="6" hidden="1">{"financials",#N/A,FALSE,"BASIC"}</definedName>
    <definedName name="Scott" localSheetId="11" hidden="1">{"financials",#N/A,FALSE,"BASIC"}</definedName>
    <definedName name="Scott" localSheetId="8" hidden="1">{"financials",#N/A,FALSE,"BASIC"}</definedName>
    <definedName name="Scott" hidden="1">{"financials",#N/A,FALSE,"BASIC"}</definedName>
    <definedName name="scyy" localSheetId="9" hidden="1">{"financials",#N/A,FALSE,"BASIC"}</definedName>
    <definedName name="scyy" localSheetId="10" hidden="1">{"financials",#N/A,FALSE,"BASIC"}</definedName>
    <definedName name="scyy" localSheetId="16" hidden="1">{"financials",#N/A,FALSE,"BASIC"}</definedName>
    <definedName name="scyy" localSheetId="7" hidden="1">{"financials",#N/A,FALSE,"BASIC"}</definedName>
    <definedName name="scyy" localSheetId="6" hidden="1">{"financials",#N/A,FALSE,"BASIC"}</definedName>
    <definedName name="scyy" localSheetId="11" hidden="1">{"financials",#N/A,FALSE,"BASIC"}</definedName>
    <definedName name="scyy" localSheetId="8" hidden="1">{"financials",#N/A,FALSE,"BASIC"}</definedName>
    <definedName name="scyy" hidden="1">{"financials",#N/A,FALSE,"BASIC"}</definedName>
    <definedName name="SD_plasma">#REF!</definedName>
    <definedName name="sdsds" hidden="1">{"PR1","pr1",TRUE,"Sch PR-1"}</definedName>
    <definedName name="Seasonale">#REF!</definedName>
    <definedName name="Sector_Specialist">#REF!</definedName>
    <definedName name="segment">#REF!</definedName>
    <definedName name="Segment1_income" localSheetId="9">[42]Data_Download!$C$5:$AZ$5</definedName>
    <definedName name="Segment1_income" localSheetId="10">[42]Data_Download!$C$5:$AZ$5</definedName>
    <definedName name="Segment1_income" localSheetId="11">[42]Data_Download!$C$5:$AZ$5</definedName>
    <definedName name="Segment1_income" localSheetId="8">[42]Data_Download!$C$5:$AZ$5</definedName>
    <definedName name="Segment1_income">#REF!</definedName>
    <definedName name="Segment1_income_DCF" localSheetId="9">[42]Data_Download!$C$6:$BZ$6</definedName>
    <definedName name="Segment1_income_DCF" localSheetId="10">[42]Data_Download!$C$6:$BZ$6</definedName>
    <definedName name="Segment1_income_DCF" localSheetId="11">[42]Data_Download!$C$6:$BZ$6</definedName>
    <definedName name="Segment1_income_DCF" localSheetId="8">[42]Data_Download!$C$6:$BZ$6</definedName>
    <definedName name="Segment1_income_DCF">#REF!</definedName>
    <definedName name="Segment1_income_fore" localSheetId="9">[42]Data_Download!$E$4:$G$4</definedName>
    <definedName name="Segment1_income_fore" localSheetId="10">[42]Data_Download!$E$4:$G$4</definedName>
    <definedName name="Segment1_income_fore" localSheetId="11">[42]Data_Download!$E$4:$G$4</definedName>
    <definedName name="Segment1_income_fore" localSheetId="8">[42]Data_Download!$E$4:$G$4</definedName>
    <definedName name="Segment1_income_fore">#REF!</definedName>
    <definedName name="Segment1_income_growth_fore" localSheetId="9">[42]Data_Download!$H$50:$K$50</definedName>
    <definedName name="Segment1_income_growth_fore" localSheetId="10">[42]Data_Download!$H$50:$K$50</definedName>
    <definedName name="Segment1_income_growth_fore" localSheetId="11">[42]Data_Download!$H$50:$K$50</definedName>
    <definedName name="Segment1_income_growth_fore" localSheetId="8">[42]Data_Download!$H$50:$K$50</definedName>
    <definedName name="Segment1_income_growth_fore">#REF!</definedName>
    <definedName name="Segment2_income" localSheetId="9">[42]Data_Download!$C$6:$AZ$6</definedName>
    <definedName name="Segment2_income" localSheetId="10">[42]Data_Download!$C$6:$AZ$6</definedName>
    <definedName name="Segment2_income" localSheetId="11">[42]Data_Download!$C$6:$AZ$6</definedName>
    <definedName name="Segment2_income" localSheetId="8">[42]Data_Download!$C$6:$AZ$6</definedName>
    <definedName name="Segment2_income">#REF!</definedName>
    <definedName name="Segment2_income_DCF" localSheetId="9">[42]Data_Download!$C$7:$BZ$7</definedName>
    <definedName name="Segment2_income_DCF" localSheetId="10">[42]Data_Download!$C$7:$BZ$7</definedName>
    <definedName name="Segment2_income_DCF" localSheetId="11">[42]Data_Download!$C$7:$BZ$7</definedName>
    <definedName name="Segment2_income_DCF" localSheetId="8">[42]Data_Download!$C$7:$BZ$7</definedName>
    <definedName name="Segment2_income_DCF">#REF!</definedName>
    <definedName name="Segment2_income_fore" localSheetId="9">[42]Data_Download!$E$5:$G$5</definedName>
    <definedName name="Segment2_income_fore" localSheetId="10">[42]Data_Download!$E$5:$G$5</definedName>
    <definedName name="Segment2_income_fore" localSheetId="11">[42]Data_Download!$E$5:$G$5</definedName>
    <definedName name="Segment2_income_fore" localSheetId="8">[42]Data_Download!$E$5:$G$5</definedName>
    <definedName name="Segment2_income_fore">#REF!</definedName>
    <definedName name="Segment2_income_growth_fore" localSheetId="9">[42]Data_Download!$H$51:$K$51</definedName>
    <definedName name="Segment2_income_growth_fore" localSheetId="10">[42]Data_Download!$H$51:$K$51</definedName>
    <definedName name="Segment2_income_growth_fore" localSheetId="11">[42]Data_Download!$H$51:$K$51</definedName>
    <definedName name="Segment2_income_growth_fore" localSheetId="8">[42]Data_Download!$H$51:$K$51</definedName>
    <definedName name="Segment2_income_growth_fore">#REF!</definedName>
    <definedName name="selectedTimeRowInCockpit" localSheetId="9">[105]UnifierQuery!$AY$8</definedName>
    <definedName name="selectedTimeRowInCockpit" localSheetId="10">[105]UnifierQuery!$AY$8</definedName>
    <definedName name="selectedTimeRowInCockpit" localSheetId="11">[105]UnifierQuery!$AY$8</definedName>
    <definedName name="selectedTimeRowInCockpit" localSheetId="8">[105]UnifierQuery!$AY$8</definedName>
    <definedName name="selectedTimeRowInCockpit">#REF!</definedName>
    <definedName name="sencount" hidden="1">1</definedName>
    <definedName name="sep_rev" localSheetId="9">[68]September!$AH$1:$AU$1289</definedName>
    <definedName name="sep_rev" localSheetId="10">[68]September!$AH$1:$AU$1289</definedName>
    <definedName name="sep_rev" localSheetId="11">[68]September!$AH$1:$AU$1289</definedName>
    <definedName name="sep_rev" localSheetId="8">[68]September!$AH$1:$AU$1289</definedName>
    <definedName name="sep_rev">#REF!</definedName>
    <definedName name="SEPR_1">#REF!</definedName>
    <definedName name="seq" localSheetId="9">#REF!</definedName>
    <definedName name="seq" localSheetId="16">#REF!</definedName>
    <definedName name="seq" localSheetId="7">#REF!</definedName>
    <definedName name="seq" localSheetId="6">#REF!</definedName>
    <definedName name="seq">#REF!</definedName>
    <definedName name="SeriesFormat">#N/A</definedName>
    <definedName name="seven">#REF!,#REF!,#REF!,#REF!,#REF!,#REF!,#REF!,#REF!,#REF!,#REF!,#REF!,#REF!,#REF!,#REF!,#REF!,#REF!,#REF!</definedName>
    <definedName name="SGA" localSheetId="9">[42]Data_Download!$C$12:$AE$12</definedName>
    <definedName name="SGA" localSheetId="10">[42]Data_Download!$C$12:$AE$12</definedName>
    <definedName name="SGA" localSheetId="11">[42]Data_Download!$C$12:$AE$12</definedName>
    <definedName name="SGA" localSheetId="8">[42]Data_Download!$C$12:$AE$12</definedName>
    <definedName name="SGA">#REF!</definedName>
    <definedName name="SGA_fore" localSheetId="9">[42]Data_Download!$E$10:$X$10</definedName>
    <definedName name="SGA_fore" localSheetId="10">[42]Data_Download!$E$10:$X$10</definedName>
    <definedName name="SGA_fore" localSheetId="11">[42]Data_Download!$E$10:$X$10</definedName>
    <definedName name="SGA_fore" localSheetId="8">[42]Data_Download!$E$10:$X$10</definedName>
    <definedName name="SGA_fore">#REF!</definedName>
    <definedName name="SGA_growth" localSheetId="9">[42]Data_Download!#REF!</definedName>
    <definedName name="SGA_growth" localSheetId="10">[42]Data_Download!#REF!</definedName>
    <definedName name="SGA_growth" localSheetId="11">[42]Data_Download!#REF!</definedName>
    <definedName name="SGA_growth" localSheetId="8">[42]Data_Download!#REF!</definedName>
    <definedName name="SGA_growth">#REF!</definedName>
    <definedName name="SGA_growth_avg" localSheetId="9">[42]Data_Download!$B$141</definedName>
    <definedName name="SGA_growth_avg" localSheetId="10">[42]Data_Download!$B$141</definedName>
    <definedName name="SGA_growth_avg" localSheetId="11">[42]Data_Download!$B$141</definedName>
    <definedName name="SGA_growth_avg" localSheetId="8">[42]Data_Download!$B$141</definedName>
    <definedName name="SGA_growth_avg">#REF!</definedName>
    <definedName name="SGA_growth_fore" localSheetId="9">[42]Data_Download!$H$53:$K$53</definedName>
    <definedName name="SGA_growth_fore" localSheetId="10">[42]Data_Download!$H$53:$K$53</definedName>
    <definedName name="SGA_growth_fore" localSheetId="11">[42]Data_Download!$H$53:$K$53</definedName>
    <definedName name="SGA_growth_fore" localSheetId="8">[42]Data_Download!$H$53:$K$53</definedName>
    <definedName name="SGA_growth_fore">#REF!</definedName>
    <definedName name="SGA_margin" localSheetId="9">[42]Data_Download!$C$114:$AU$114</definedName>
    <definedName name="SGA_margin" localSheetId="10">[42]Data_Download!$C$114:$AU$114</definedName>
    <definedName name="SGA_margin" localSheetId="11">[42]Data_Download!$C$114:$AU$114</definedName>
    <definedName name="SGA_margin" localSheetId="8">[42]Data_Download!$C$114:$AU$114</definedName>
    <definedName name="SGA_margin">#REF!</definedName>
    <definedName name="SGA_margin_fore" localSheetId="9">[42]Data_Download!#REF!</definedName>
    <definedName name="SGA_margin_fore" localSheetId="10">[42]Data_Download!#REF!</definedName>
    <definedName name="SGA_margin_fore" localSheetId="11">[42]Data_Download!#REF!</definedName>
    <definedName name="SGA_margin_fore" localSheetId="8">[42]Data_Download!#REF!</definedName>
    <definedName name="SGA_margin_fore">#REF!</definedName>
    <definedName name="Share_Data">#REF!,#REF!</definedName>
    <definedName name="Share_Price">#REF!</definedName>
    <definedName name="share_tog">#REF!</definedName>
    <definedName name="Shareholder_value" localSheetId="9">[42]Data_Download!$C$36:$AB$36</definedName>
    <definedName name="Shareholder_value" localSheetId="10">[42]Data_Download!$C$36:$AB$36</definedName>
    <definedName name="Shareholder_value" localSheetId="11">[42]Data_Download!$C$36:$AB$36</definedName>
    <definedName name="Shareholder_value" localSheetId="8">[42]Data_Download!$C$36:$AB$36</definedName>
    <definedName name="Shareholder_value">#REF!</definedName>
    <definedName name="Shareholder_Value_EVA" localSheetId="9">[42]Data_Download!$C$61:$BZ$61</definedName>
    <definedName name="Shareholder_Value_EVA" localSheetId="10">[42]Data_Download!$C$61:$BZ$61</definedName>
    <definedName name="Shareholder_Value_EVA" localSheetId="11">[42]Data_Download!$C$61:$BZ$61</definedName>
    <definedName name="Shareholder_Value_EVA" localSheetId="8">[42]Data_Download!$C$61:$BZ$61</definedName>
    <definedName name="Shareholder_Value_EVA">#REF!</definedName>
    <definedName name="Shareholders_equity" localSheetId="9">[42]Data_Download!$C$78:$AE$78</definedName>
    <definedName name="Shareholders_equity" localSheetId="10">[42]Data_Download!$C$78:$AE$78</definedName>
    <definedName name="Shareholders_equity" localSheetId="11">[42]Data_Download!$C$78:$AE$78</definedName>
    <definedName name="Shareholders_equity" localSheetId="8">[42]Data_Download!$C$78:$AE$78</definedName>
    <definedName name="Shareholders_equity">#REF!</definedName>
    <definedName name="ShareholdersEquity">'[79]V-Data'!#REF!</definedName>
    <definedName name="SHARES">#REF!</definedName>
    <definedName name="shares_avg">#REF!</definedName>
    <definedName name="Shares_DCF" localSheetId="9">[42]Data_Download!$C$37:$AZ$37</definedName>
    <definedName name="Shares_DCF" localSheetId="10">[42]Data_Download!$C$37:$AZ$37</definedName>
    <definedName name="Shares_DCF" localSheetId="11">[42]Data_Download!$C$37:$AZ$37</definedName>
    <definedName name="Shares_DCF" localSheetId="8">[42]Data_Download!$C$37:$AZ$37</definedName>
    <definedName name="Shares_DCF">#REF!</definedName>
    <definedName name="Shares_fore" localSheetId="9">[42]Data_Download!$E$41:$W$41</definedName>
    <definedName name="Shares_fore" localSheetId="10">[42]Data_Download!$E$41:$W$41</definedName>
    <definedName name="Shares_fore" localSheetId="11">[42]Data_Download!$E$41:$W$41</definedName>
    <definedName name="Shares_fore" localSheetId="8">[42]Data_Download!$E$41:$W$41</definedName>
    <definedName name="Shares_fore">#REF!</definedName>
    <definedName name="Shares_growth" localSheetId="9">[42]Data_Download!$M$151:$Q$151</definedName>
    <definedName name="Shares_growth" localSheetId="10">[42]Data_Download!$M$151:$Q$151</definedName>
    <definedName name="Shares_growth" localSheetId="11">[42]Data_Download!$M$151:$Q$151</definedName>
    <definedName name="Shares_growth" localSheetId="8">[42]Data_Download!$M$151:$Q$151</definedName>
    <definedName name="Shares_growth">#REF!</definedName>
    <definedName name="Shares_growth_fore" localSheetId="9">[42]Data_Download!$E$59:$W$59</definedName>
    <definedName name="Shares_growth_fore" localSheetId="10">[42]Data_Download!$E$59:$W$59</definedName>
    <definedName name="Shares_growth_fore" localSheetId="11">[42]Data_Download!$E$59:$W$59</definedName>
    <definedName name="Shares_growth_fore" localSheetId="8">[42]Data_Download!$E$59:$W$59</definedName>
    <definedName name="Shares_growth_fore">#REF!</definedName>
    <definedName name="shares_issued" localSheetId="9">[43]ValMatrix_Eq!$H$19:$L$19</definedName>
    <definedName name="shares_issued">#REF!</definedName>
    <definedName name="Shares_Out" localSheetId="9">'[97]Annual Financials'!#REF!</definedName>
    <definedName name="Shares_Out">#REF!</definedName>
    <definedName name="Shares_Outstanding" localSheetId="9">'[97]Share Capital'!#REF!</definedName>
    <definedName name="Shares_Outstanding">#REF!</definedName>
    <definedName name="shares_qtr">#REF!</definedName>
    <definedName name="Shares_repurchase_liability" localSheetId="9">[42]Data_Download!#REF!</definedName>
    <definedName name="Shares_repurchase_liability" localSheetId="10">[42]Data_Download!#REF!</definedName>
    <definedName name="Shares_repurchase_liability" localSheetId="11">[42]Data_Download!#REF!</definedName>
    <definedName name="Shares_repurchase_liability" localSheetId="8">[42]Data_Download!#REF!</definedName>
    <definedName name="Shares_repurchase_liability">#REF!</definedName>
    <definedName name="ship_alt_act" localSheetId="9">'[46]Inputs - Act &amp; F''cast'!$C$61:$T$61</definedName>
    <definedName name="ship_alt_act" localSheetId="10">'[46]Inputs - Act &amp; F''cast'!$C$61:$T$61</definedName>
    <definedName name="ship_alt_act" localSheetId="11">'[46]Inputs - Act &amp; F''cast'!$C$61:$T$61</definedName>
    <definedName name="ship_alt_act" localSheetId="8">'[46]Inputs - Act &amp; F''cast'!$C$61:$T$61</definedName>
    <definedName name="ship_alt_act">#REF!</definedName>
    <definedName name="ship_alt_act_ytd" localSheetId="9">'[46]Calcs - Act &amp; F''cast'!$C$61:$T$61</definedName>
    <definedName name="ship_alt_act_ytd" localSheetId="10">'[46]Calcs - Act &amp; F''cast'!$C$61:$T$61</definedName>
    <definedName name="ship_alt_act_ytd" localSheetId="11">'[46]Calcs - Act &amp; F''cast'!$C$61:$T$61</definedName>
    <definedName name="ship_alt_act_ytd" localSheetId="8">'[46]Calcs - Act &amp; F''cast'!$C$61:$T$61</definedName>
    <definedName name="ship_alt_act_ytd">#REF!</definedName>
    <definedName name="ship_alt_bud" localSheetId="9">'[46]Inputs - Budget'!$C$61:$T$61</definedName>
    <definedName name="ship_alt_bud" localSheetId="10">'[46]Inputs - Budget'!$C$61:$T$61</definedName>
    <definedName name="ship_alt_bud" localSheetId="11">'[46]Inputs - Budget'!$C$61:$T$61</definedName>
    <definedName name="ship_alt_bud" localSheetId="8">'[46]Inputs - Budget'!$C$61:$T$61</definedName>
    <definedName name="ship_alt_bud">#REF!</definedName>
    <definedName name="ship_alt_bud_ytd" localSheetId="9">'[46]Calcs - Budget'!$C$61:$T$61</definedName>
    <definedName name="ship_alt_bud_ytd" localSheetId="10">'[46]Calcs - Budget'!$C$61:$T$61</definedName>
    <definedName name="ship_alt_bud_ytd" localSheetId="11">'[46]Calcs - Budget'!$C$61:$T$61</definedName>
    <definedName name="ship_alt_bud_ytd" localSheetId="8">'[46]Calcs - Budget'!$C$61:$T$61</definedName>
    <definedName name="ship_alt_bud_ytd">#REF!</definedName>
    <definedName name="ship_alt_hf" localSheetId="9">'[46]Inputs - Hist &amp; Future'!$C$61:$T$61</definedName>
    <definedName name="ship_alt_hf" localSheetId="10">'[46]Inputs - Hist &amp; Future'!$C$61:$T$61</definedName>
    <definedName name="ship_alt_hf" localSheetId="11">'[46]Inputs - Hist &amp; Future'!$C$61:$T$61</definedName>
    <definedName name="ship_alt_hf" localSheetId="8">'[46]Inputs - Hist &amp; Future'!$C$61:$T$61</definedName>
    <definedName name="ship_alt_hf">#REF!</definedName>
    <definedName name="ship_alt_lbs_act" localSheetId="9">'[46]Calcs - Act &amp; F''cast'!$C$503:$T$503</definedName>
    <definedName name="ship_alt_lbs_act" localSheetId="10">'[46]Calcs - Act &amp; F''cast'!$C$503:$T$503</definedName>
    <definedName name="ship_alt_lbs_act" localSheetId="11">'[46]Calcs - Act &amp; F''cast'!$C$503:$T$503</definedName>
    <definedName name="ship_alt_lbs_act" localSheetId="8">'[46]Calcs - Act &amp; F''cast'!$C$503:$T$503</definedName>
    <definedName name="ship_alt_lbs_act">#REF!</definedName>
    <definedName name="ship_alt_lbs_act_ytd" localSheetId="9">'[46]Calcs - Act &amp; F''cast'!$C$628:$T$628</definedName>
    <definedName name="ship_alt_lbs_act_ytd" localSheetId="10">'[46]Calcs - Act &amp; F''cast'!$C$628:$T$628</definedName>
    <definedName name="ship_alt_lbs_act_ytd" localSheetId="11">'[46]Calcs - Act &amp; F''cast'!$C$628:$T$628</definedName>
    <definedName name="ship_alt_lbs_act_ytd" localSheetId="8">'[46]Calcs - Act &amp; F''cast'!$C$628:$T$628</definedName>
    <definedName name="ship_alt_lbs_act_ytd">#REF!</definedName>
    <definedName name="ship_alt_lbs_bud" localSheetId="9">'[46]Calcs - Budget'!$C$503:$T$503</definedName>
    <definedName name="ship_alt_lbs_bud" localSheetId="10">'[46]Calcs - Budget'!$C$503:$T$503</definedName>
    <definedName name="ship_alt_lbs_bud" localSheetId="11">'[46]Calcs - Budget'!$C$503:$T$503</definedName>
    <definedName name="ship_alt_lbs_bud" localSheetId="8">'[46]Calcs - Budget'!$C$503:$T$503</definedName>
    <definedName name="ship_alt_lbs_bud">#REF!</definedName>
    <definedName name="ship_alt_lbs_bud_ytd" localSheetId="9">'[46]Calcs - Budget'!$C$628:$T$628</definedName>
    <definedName name="ship_alt_lbs_bud_ytd" localSheetId="10">'[46]Calcs - Budget'!$C$628:$T$628</definedName>
    <definedName name="ship_alt_lbs_bud_ytd" localSheetId="11">'[46]Calcs - Budget'!$C$628:$T$628</definedName>
    <definedName name="ship_alt_lbs_bud_ytd" localSheetId="8">'[46]Calcs - Budget'!$C$628:$T$628</definedName>
    <definedName name="ship_alt_lbs_bud_ytd">#REF!</definedName>
    <definedName name="ship_alt_lbs_hf" localSheetId="9">'[46]Inputs - Hist &amp; Future'!$C$453:$T$453</definedName>
    <definedName name="ship_alt_lbs_hf" localSheetId="10">'[46]Inputs - Hist &amp; Future'!$C$453:$T$453</definedName>
    <definedName name="ship_alt_lbs_hf" localSheetId="11">'[46]Inputs - Hist &amp; Future'!$C$453:$T$453</definedName>
    <definedName name="ship_alt_lbs_hf" localSheetId="8">'[46]Inputs - Hist &amp; Future'!$C$453:$T$453</definedName>
    <definedName name="ship_alt_lbs_hf">#REF!</definedName>
    <definedName name="ship_cod_act" localSheetId="9">'[46]Inputs - Act &amp; F''cast'!$C$62:$T$62</definedName>
    <definedName name="ship_cod_act" localSheetId="10">'[46]Inputs - Act &amp; F''cast'!$C$62:$T$62</definedName>
    <definedName name="ship_cod_act" localSheetId="11">'[46]Inputs - Act &amp; F''cast'!$C$62:$T$62</definedName>
    <definedName name="ship_cod_act" localSheetId="8">'[46]Inputs - Act &amp; F''cast'!$C$62:$T$62</definedName>
    <definedName name="ship_cod_act">#REF!</definedName>
    <definedName name="ship_cod_act_ytd" localSheetId="9">'[46]Calcs - Act &amp; F''cast'!$C$62:$T$62</definedName>
    <definedName name="ship_cod_act_ytd" localSheetId="10">'[46]Calcs - Act &amp; F''cast'!$C$62:$T$62</definedName>
    <definedName name="ship_cod_act_ytd" localSheetId="11">'[46]Calcs - Act &amp; F''cast'!$C$62:$T$62</definedName>
    <definedName name="ship_cod_act_ytd" localSheetId="8">'[46]Calcs - Act &amp; F''cast'!$C$62:$T$62</definedName>
    <definedName name="ship_cod_act_ytd">#REF!</definedName>
    <definedName name="ship_cod_bud" localSheetId="9">'[46]Inputs - Budget'!$C$62:$T$62</definedName>
    <definedName name="ship_cod_bud" localSheetId="10">'[46]Inputs - Budget'!$C$62:$T$62</definedName>
    <definedName name="ship_cod_bud" localSheetId="11">'[46]Inputs - Budget'!$C$62:$T$62</definedName>
    <definedName name="ship_cod_bud" localSheetId="8">'[46]Inputs - Budget'!$C$62:$T$62</definedName>
    <definedName name="ship_cod_bud">#REF!</definedName>
    <definedName name="ship_cod_bud_ytd" localSheetId="9">'[46]Calcs - Budget'!$C$62:$T$62</definedName>
    <definedName name="ship_cod_bud_ytd" localSheetId="10">'[46]Calcs - Budget'!$C$62:$T$62</definedName>
    <definedName name="ship_cod_bud_ytd" localSheetId="11">'[46]Calcs - Budget'!$C$62:$T$62</definedName>
    <definedName name="ship_cod_bud_ytd" localSheetId="8">'[46]Calcs - Budget'!$C$62:$T$62</definedName>
    <definedName name="ship_cod_bud_ytd">#REF!</definedName>
    <definedName name="ship_cod_hf" localSheetId="9">'[46]Inputs - Hist &amp; Future'!$C$62:$T$62</definedName>
    <definedName name="ship_cod_hf" localSheetId="10">'[46]Inputs - Hist &amp; Future'!$C$62:$T$62</definedName>
    <definedName name="ship_cod_hf" localSheetId="11">'[46]Inputs - Hist &amp; Future'!$C$62:$T$62</definedName>
    <definedName name="ship_cod_hf" localSheetId="8">'[46]Inputs - Hist &amp; Future'!$C$62:$T$62</definedName>
    <definedName name="ship_cod_hf">#REF!</definedName>
    <definedName name="ship_cod_lbs_act" localSheetId="9">'[46]Calcs - Act &amp; F''cast'!$C$504:$T$504</definedName>
    <definedName name="ship_cod_lbs_act" localSheetId="10">'[46]Calcs - Act &amp; F''cast'!$C$504:$T$504</definedName>
    <definedName name="ship_cod_lbs_act" localSheetId="11">'[46]Calcs - Act &amp; F''cast'!$C$504:$T$504</definedName>
    <definedName name="ship_cod_lbs_act" localSheetId="8">'[46]Calcs - Act &amp; F''cast'!$C$504:$T$504</definedName>
    <definedName name="ship_cod_lbs_act">#REF!</definedName>
    <definedName name="ship_cod_lbs_act_ytd" localSheetId="9">'[46]Calcs - Act &amp; F''cast'!$C$629:$T$629</definedName>
    <definedName name="ship_cod_lbs_act_ytd" localSheetId="10">'[46]Calcs - Act &amp; F''cast'!$C$629:$T$629</definedName>
    <definedName name="ship_cod_lbs_act_ytd" localSheetId="11">'[46]Calcs - Act &amp; F''cast'!$C$629:$T$629</definedName>
    <definedName name="ship_cod_lbs_act_ytd" localSheetId="8">'[46]Calcs - Act &amp; F''cast'!$C$629:$T$629</definedName>
    <definedName name="ship_cod_lbs_act_ytd">#REF!</definedName>
    <definedName name="ship_cod_lbs_bud" localSheetId="9">'[46]Calcs - Budget'!$C$504:$T$504</definedName>
    <definedName name="ship_cod_lbs_bud" localSheetId="10">'[46]Calcs - Budget'!$C$504:$T$504</definedName>
    <definedName name="ship_cod_lbs_bud" localSheetId="11">'[46]Calcs - Budget'!$C$504:$T$504</definedName>
    <definedName name="ship_cod_lbs_bud" localSheetId="8">'[46]Calcs - Budget'!$C$504:$T$504</definedName>
    <definedName name="ship_cod_lbs_bud">#REF!</definedName>
    <definedName name="ship_cod_lbs_bud_ytd" localSheetId="9">'[46]Calcs - Budget'!$C$629:$T$629</definedName>
    <definedName name="ship_cod_lbs_bud_ytd" localSheetId="10">'[46]Calcs - Budget'!$C$629:$T$629</definedName>
    <definedName name="ship_cod_lbs_bud_ytd" localSheetId="11">'[46]Calcs - Budget'!$C$629:$T$629</definedName>
    <definedName name="ship_cod_lbs_bud_ytd" localSheetId="8">'[46]Calcs - Budget'!$C$629:$T$629</definedName>
    <definedName name="ship_cod_lbs_bud_ytd">#REF!</definedName>
    <definedName name="ship_cod_lbs_hf" localSheetId="9">'[46]Inputs - Hist &amp; Future'!$C$454:$T$454</definedName>
    <definedName name="ship_cod_lbs_hf" localSheetId="10">'[46]Inputs - Hist &amp; Future'!$C$454:$T$454</definedName>
    <definedName name="ship_cod_lbs_hf" localSheetId="11">'[46]Inputs - Hist &amp; Future'!$C$454:$T$454</definedName>
    <definedName name="ship_cod_lbs_hf" localSheetId="8">'[46]Inputs - Hist &amp; Future'!$C$454:$T$454</definedName>
    <definedName name="ship_cod_lbs_hf">#REF!</definedName>
    <definedName name="ship_grd_act" localSheetId="9">'[46]Inputs - Act &amp; F''cast'!$C$60:$T$60</definedName>
    <definedName name="ship_grd_act" localSheetId="10">'[46]Inputs - Act &amp; F''cast'!$C$60:$T$60</definedName>
    <definedName name="ship_grd_act" localSheetId="11">'[46]Inputs - Act &amp; F''cast'!$C$60:$T$60</definedName>
    <definedName name="ship_grd_act" localSheetId="8">'[46]Inputs - Act &amp; F''cast'!$C$60:$T$60</definedName>
    <definedName name="ship_grd_act">#REF!</definedName>
    <definedName name="ship_grd_act_qtr" localSheetId="9">'[46]Calcs  - Qtrly - Act &amp; F''cast'!$C$53:$L$53</definedName>
    <definedName name="ship_grd_act_qtr" localSheetId="10">'[46]Calcs  - Qtrly - Act &amp; F''cast'!$C$53:$L$53</definedName>
    <definedName name="ship_grd_act_qtr" localSheetId="11">'[46]Calcs  - Qtrly - Act &amp; F''cast'!$C$53:$L$53</definedName>
    <definedName name="ship_grd_act_qtr" localSheetId="8">'[46]Calcs  - Qtrly - Act &amp; F''cast'!$C$53:$L$53</definedName>
    <definedName name="ship_grd_act_qtr">#REF!</definedName>
    <definedName name="ship_grd_act_ytd" localSheetId="9">'[46]Calcs - Act &amp; F''cast'!$C$60:$T$60</definedName>
    <definedName name="ship_grd_act_ytd" localSheetId="10">'[46]Calcs - Act &amp; F''cast'!$C$60:$T$60</definedName>
    <definedName name="ship_grd_act_ytd" localSheetId="11">'[46]Calcs - Act &amp; F''cast'!$C$60:$T$60</definedName>
    <definedName name="ship_grd_act_ytd" localSheetId="8">'[46]Calcs - Act &amp; F''cast'!$C$60:$T$60</definedName>
    <definedName name="ship_grd_act_ytd">#REF!</definedName>
    <definedName name="ship_grd_bud" localSheetId="9">'[46]Inputs - Budget'!$C$60:$T$60</definedName>
    <definedName name="ship_grd_bud" localSheetId="10">'[46]Inputs - Budget'!$C$60:$T$60</definedName>
    <definedName name="ship_grd_bud" localSheetId="11">'[46]Inputs - Budget'!$C$60:$T$60</definedName>
    <definedName name="ship_grd_bud" localSheetId="8">'[46]Inputs - Budget'!$C$60:$T$60</definedName>
    <definedName name="ship_grd_bud">#REF!</definedName>
    <definedName name="ship_grd_bud_ytd" localSheetId="9">'[46]Calcs - Budget'!$C$60:$T$60</definedName>
    <definedName name="ship_grd_bud_ytd" localSheetId="10">'[46]Calcs - Budget'!$C$60:$T$60</definedName>
    <definedName name="ship_grd_bud_ytd" localSheetId="11">'[46]Calcs - Budget'!$C$60:$T$60</definedName>
    <definedName name="ship_grd_bud_ytd" localSheetId="8">'[46]Calcs - Budget'!$C$60:$T$60</definedName>
    <definedName name="ship_grd_bud_ytd">#REF!</definedName>
    <definedName name="ship_grd_hf" localSheetId="9">'[46]Inputs - Hist &amp; Future'!$C$60:$T$60</definedName>
    <definedName name="ship_grd_hf" localSheetId="10">'[46]Inputs - Hist &amp; Future'!$C$60:$T$60</definedName>
    <definedName name="ship_grd_hf" localSheetId="11">'[46]Inputs - Hist &amp; Future'!$C$60:$T$60</definedName>
    <definedName name="ship_grd_hf" localSheetId="8">'[46]Inputs - Hist &amp; Future'!$C$60:$T$60</definedName>
    <definedName name="ship_grd_hf">#REF!</definedName>
    <definedName name="ship_grd_qtr_fc_dec" localSheetId="9">'[46]Inputs - Qtrly Forecasts'!$C$55:$T$55</definedName>
    <definedName name="ship_grd_qtr_fc_dec" localSheetId="10">'[46]Inputs - Qtrly Forecasts'!$C$55:$T$55</definedName>
    <definedName name="ship_grd_qtr_fc_dec" localSheetId="11">'[46]Inputs - Qtrly Forecasts'!$C$55:$T$55</definedName>
    <definedName name="ship_grd_qtr_fc_dec" localSheetId="8">'[46]Inputs - Qtrly Forecasts'!$C$55:$T$55</definedName>
    <definedName name="ship_grd_qtr_fc_dec">#REF!</definedName>
    <definedName name="ship_grd_qtr_fc_dec_ytd" localSheetId="9">'[46]Inputs - Qtrly Forecasts'!$C$80:$T$80</definedName>
    <definedName name="ship_grd_qtr_fc_dec_ytd" localSheetId="10">'[46]Inputs - Qtrly Forecasts'!$C$80:$T$80</definedName>
    <definedName name="ship_grd_qtr_fc_dec_ytd" localSheetId="11">'[46]Inputs - Qtrly Forecasts'!$C$80:$T$80</definedName>
    <definedName name="ship_grd_qtr_fc_dec_ytd" localSheetId="8">'[46]Inputs - Qtrly Forecasts'!$C$80:$T$80</definedName>
    <definedName name="ship_grd_qtr_fc_dec_ytd">#REF!</definedName>
    <definedName name="ship_grd_qtr_fc_mar" localSheetId="9">'[46]Inputs - Qtrly Forecasts'!$C$93:$T$93</definedName>
    <definedName name="ship_grd_qtr_fc_mar" localSheetId="10">'[46]Inputs - Qtrly Forecasts'!$C$93:$T$93</definedName>
    <definedName name="ship_grd_qtr_fc_mar" localSheetId="11">'[46]Inputs - Qtrly Forecasts'!$C$93:$T$93</definedName>
    <definedName name="ship_grd_qtr_fc_mar" localSheetId="8">'[46]Inputs - Qtrly Forecasts'!$C$93:$T$93</definedName>
    <definedName name="ship_grd_qtr_fc_mar">#REF!</definedName>
    <definedName name="ship_grd_qtr_fc_mar_ytd" localSheetId="9">'[46]Inputs - Qtrly Forecasts'!$C$118:$T$118</definedName>
    <definedName name="ship_grd_qtr_fc_mar_ytd" localSheetId="10">'[46]Inputs - Qtrly Forecasts'!$C$118:$T$118</definedName>
    <definedName name="ship_grd_qtr_fc_mar_ytd" localSheetId="11">'[46]Inputs - Qtrly Forecasts'!$C$118:$T$118</definedName>
    <definedName name="ship_grd_qtr_fc_mar_ytd" localSheetId="8">'[46]Inputs - Qtrly Forecasts'!$C$118:$T$118</definedName>
    <definedName name="ship_grd_qtr_fc_mar_ytd">#REF!</definedName>
    <definedName name="ship_grd_qtr_fc_sept" localSheetId="9">'[46]Inputs - Qtrly Forecasts'!$C$17:$T$17</definedName>
    <definedName name="ship_grd_qtr_fc_sept" localSheetId="10">'[46]Inputs - Qtrly Forecasts'!$C$17:$T$17</definedName>
    <definedName name="ship_grd_qtr_fc_sept" localSheetId="11">'[46]Inputs - Qtrly Forecasts'!$C$17:$T$17</definedName>
    <definedName name="ship_grd_qtr_fc_sept" localSheetId="8">'[46]Inputs - Qtrly Forecasts'!$C$17:$T$17</definedName>
    <definedName name="ship_grd_qtr_fc_sept">#REF!</definedName>
    <definedName name="ship_grd_qtr_fc_sept_ytd" localSheetId="9">'[46]Inputs - Qtrly Forecasts'!$C$42:$T$42</definedName>
    <definedName name="ship_grd_qtr_fc_sept_ytd" localSheetId="10">'[46]Inputs - Qtrly Forecasts'!$C$42:$T$42</definedName>
    <definedName name="ship_grd_qtr_fc_sept_ytd" localSheetId="11">'[46]Inputs - Qtrly Forecasts'!$C$42:$T$42</definedName>
    <definedName name="ship_grd_qtr_fc_sept_ytd" localSheetId="8">'[46]Inputs - Qtrly Forecasts'!$C$42:$T$42</definedName>
    <definedName name="ship_grd_qtr_fc_sept_ytd">#REF!</definedName>
    <definedName name="ship_lbs_act" localSheetId="9">'[46]Calcs - Act &amp; F''cast'!$C$502:$T$502</definedName>
    <definedName name="ship_lbs_act" localSheetId="10">'[46]Calcs - Act &amp; F''cast'!$C$502:$T$502</definedName>
    <definedName name="ship_lbs_act" localSheetId="11">'[46]Calcs - Act &amp; F''cast'!$C$502:$T$502</definedName>
    <definedName name="ship_lbs_act" localSheetId="8">'[46]Calcs - Act &amp; F''cast'!$C$502:$T$502</definedName>
    <definedName name="ship_lbs_act">#REF!</definedName>
    <definedName name="ship_lbs_act_ytd" localSheetId="9">'[46]Calcs - Act &amp; F''cast'!$C$627:$T$627</definedName>
    <definedName name="ship_lbs_act_ytd" localSheetId="10">'[46]Calcs - Act &amp; F''cast'!$C$627:$T$627</definedName>
    <definedName name="ship_lbs_act_ytd" localSheetId="11">'[46]Calcs - Act &amp; F''cast'!$C$627:$T$627</definedName>
    <definedName name="ship_lbs_act_ytd" localSheetId="8">'[46]Calcs - Act &amp; F''cast'!$C$627:$T$627</definedName>
    <definedName name="ship_lbs_act_ytd">#REF!</definedName>
    <definedName name="ship_lbs_bud" localSheetId="9">'[46]Calcs - Budget'!$C$502:$T$502</definedName>
    <definedName name="ship_lbs_bud" localSheetId="10">'[46]Calcs - Budget'!$C$502:$T$502</definedName>
    <definedName name="ship_lbs_bud" localSheetId="11">'[46]Calcs - Budget'!$C$502:$T$502</definedName>
    <definedName name="ship_lbs_bud" localSheetId="8">'[46]Calcs - Budget'!$C$502:$T$502</definedName>
    <definedName name="ship_lbs_bud">#REF!</definedName>
    <definedName name="ship_lbs_bud_ytd" localSheetId="9">'[46]Calcs - Budget'!$C$627:$T$627</definedName>
    <definedName name="ship_lbs_bud_ytd" localSheetId="10">'[46]Calcs - Budget'!$C$627:$T$627</definedName>
    <definedName name="ship_lbs_bud_ytd" localSheetId="11">'[46]Calcs - Budget'!$C$627:$T$627</definedName>
    <definedName name="ship_lbs_bud_ytd" localSheetId="8">'[46]Calcs - Budget'!$C$627:$T$627</definedName>
    <definedName name="ship_lbs_bud_ytd">#REF!</definedName>
    <definedName name="ship_lbs_hf" localSheetId="9">'[46]Inputs - Hist &amp; Future'!$C$452:$T$452</definedName>
    <definedName name="ship_lbs_hf" localSheetId="10">'[46]Inputs - Hist &amp; Future'!$C$452:$T$452</definedName>
    <definedName name="ship_lbs_hf" localSheetId="11">'[46]Inputs - Hist &amp; Future'!$C$452:$T$452</definedName>
    <definedName name="ship_lbs_hf" localSheetId="8">'[46]Inputs - Hist &amp; Future'!$C$452:$T$452</definedName>
    <definedName name="ship_lbs_hf">#REF!</definedName>
    <definedName name="ship_lbs_per_mth_hf" localSheetId="9">'[46]Inputs - Hist &amp; Future'!$C$450:$T$450</definedName>
    <definedName name="ship_lbs_per_mth_hf" localSheetId="10">'[46]Inputs - Hist &amp; Future'!$C$450:$T$450</definedName>
    <definedName name="ship_lbs_per_mth_hf" localSheetId="11">'[46]Inputs - Hist &amp; Future'!$C$450:$T$450</definedName>
    <definedName name="ship_lbs_per_mth_hf" localSheetId="8">'[46]Inputs - Hist &amp; Future'!$C$450:$T$450</definedName>
    <definedName name="ship_lbs_per_mth_hf">#REF!</definedName>
    <definedName name="ship_tons_act" localSheetId="9">'[46]Inputs - Act &amp; F''cast'!$C$59:$T$59</definedName>
    <definedName name="ship_tons_act" localSheetId="10">'[46]Inputs - Act &amp; F''cast'!$C$59:$T$59</definedName>
    <definedName name="ship_tons_act" localSheetId="11">'[46]Inputs - Act &amp; F''cast'!$C$59:$T$59</definedName>
    <definedName name="ship_tons_act" localSheetId="8">'[46]Inputs - Act &amp; F''cast'!$C$59:$T$59</definedName>
    <definedName name="ship_tons_act">#REF!</definedName>
    <definedName name="ship_tons_act_ytd" localSheetId="9">'[46]Calcs - Act &amp; F''cast'!$C$59:$T$59</definedName>
    <definedName name="ship_tons_act_ytd" localSheetId="10">'[46]Calcs - Act &amp; F''cast'!$C$59:$T$59</definedName>
    <definedName name="ship_tons_act_ytd" localSheetId="11">'[46]Calcs - Act &amp; F''cast'!$C$59:$T$59</definedName>
    <definedName name="ship_tons_act_ytd" localSheetId="8">'[46]Calcs - Act &amp; F''cast'!$C$59:$T$59</definedName>
    <definedName name="ship_tons_act_ytd">#REF!</definedName>
    <definedName name="ship_tons_bud" localSheetId="9">'[46]Inputs - Budget'!$C$59:$T$59</definedName>
    <definedName name="ship_tons_bud" localSheetId="10">'[46]Inputs - Budget'!$C$59:$T$59</definedName>
    <definedName name="ship_tons_bud" localSheetId="11">'[46]Inputs - Budget'!$C$59:$T$59</definedName>
    <definedName name="ship_tons_bud" localSheetId="8">'[46]Inputs - Budget'!$C$59:$T$59</definedName>
    <definedName name="ship_tons_bud">#REF!</definedName>
    <definedName name="ship_tons_bud_ytd" localSheetId="9">'[46]Calcs - Budget'!$C$59:$T$59</definedName>
    <definedName name="ship_tons_bud_ytd" localSheetId="10">'[46]Calcs - Budget'!$C$59:$T$59</definedName>
    <definedName name="ship_tons_bud_ytd" localSheetId="11">'[46]Calcs - Budget'!$C$59:$T$59</definedName>
    <definedName name="ship_tons_bud_ytd" localSheetId="8">'[46]Calcs - Budget'!$C$59:$T$59</definedName>
    <definedName name="ship_tons_bud_ytd">#REF!</definedName>
    <definedName name="ship_tons_hf" localSheetId="9">'[46]Inputs - Hist &amp; Future'!$C$59:$T$59</definedName>
    <definedName name="ship_tons_hf" localSheetId="10">'[46]Inputs - Hist &amp; Future'!$C$59:$T$59</definedName>
    <definedName name="ship_tons_hf" localSheetId="11">'[46]Inputs - Hist &amp; Future'!$C$59:$T$59</definedName>
    <definedName name="ship_tons_hf" localSheetId="8">'[46]Inputs - Hist &amp; Future'!$C$59:$T$59</definedName>
    <definedName name="ship_tons_hf">#REF!</definedName>
    <definedName name="ship_tons_per_mth_hf" localSheetId="9">'[46]Inputs - Hist &amp; Future'!$C$449:$T$449</definedName>
    <definedName name="ship_tons_per_mth_hf" localSheetId="10">'[46]Inputs - Hist &amp; Future'!$C$449:$T$449</definedName>
    <definedName name="ship_tons_per_mth_hf" localSheetId="11">'[46]Inputs - Hist &amp; Future'!$C$449:$T$449</definedName>
    <definedName name="ship_tons_per_mth_hf" localSheetId="8">'[46]Inputs - Hist &amp; Future'!$C$449:$T$449</definedName>
    <definedName name="ship_tons_per_mth_hf">#REF!</definedName>
    <definedName name="shipped_con_qtr_fc_dec" localSheetId="9">'[46]Calcs - Qtrly Forecasts'!$C$49:$T$49</definedName>
    <definedName name="shipped_con_qtr_fc_dec" localSheetId="10">'[46]Calcs - Qtrly Forecasts'!$C$49:$T$49</definedName>
    <definedName name="shipped_con_qtr_fc_dec" localSheetId="11">'[46]Calcs - Qtrly Forecasts'!$C$49:$T$49</definedName>
    <definedName name="shipped_con_qtr_fc_dec" localSheetId="8">'[46]Calcs - Qtrly Forecasts'!$C$49:$T$49</definedName>
    <definedName name="shipped_con_qtr_fc_dec">#REF!</definedName>
    <definedName name="shipped_con_qtr_fc_mar" localSheetId="9">'[46]Calcs - Qtrly Forecasts'!$C$86:$T$86</definedName>
    <definedName name="shipped_con_qtr_fc_mar" localSheetId="10">'[46]Calcs - Qtrly Forecasts'!$C$86:$T$86</definedName>
    <definedName name="shipped_con_qtr_fc_mar" localSheetId="11">'[46]Calcs - Qtrly Forecasts'!$C$86:$T$86</definedName>
    <definedName name="shipped_con_qtr_fc_mar" localSheetId="8">'[46]Calcs - Qtrly Forecasts'!$C$86:$T$86</definedName>
    <definedName name="shipped_con_qtr_fc_mar">#REF!</definedName>
    <definedName name="shipped_con_qtr_fc_sept" localSheetId="9">'[46]Calcs - Qtrly Forecasts'!$C$12:$T$12</definedName>
    <definedName name="shipped_con_qtr_fc_sept" localSheetId="10">'[46]Calcs - Qtrly Forecasts'!$C$12:$T$12</definedName>
    <definedName name="shipped_con_qtr_fc_sept" localSheetId="11">'[46]Calcs - Qtrly Forecasts'!$C$12:$T$12</definedName>
    <definedName name="shipped_con_qtr_fc_sept" localSheetId="8">'[46]Calcs - Qtrly Forecasts'!$C$12:$T$12</definedName>
    <definedName name="shipped_con_qtr_fc_sept">#REF!</definedName>
    <definedName name="Shireqc" localSheetId="9">[144]Sheet1!$A:$W</definedName>
    <definedName name="Shireqc" localSheetId="10">[144]Sheet1!$A:$W</definedName>
    <definedName name="Shireqc" localSheetId="11">[144]Sheet1!$A:$W</definedName>
    <definedName name="Shireqc" localSheetId="8">[144]Sheet1!$A:$W</definedName>
    <definedName name="Shireqc">#REF!</definedName>
    <definedName name="Short_Flow_Data">#REF!</definedName>
    <definedName name="Short_term_debt" localSheetId="9">'[36]Annual Model'!#REF!</definedName>
    <definedName name="Short_term_debt">#REF!</definedName>
    <definedName name="shos">#REF!</definedName>
    <definedName name="ShowData">#N/A</definedName>
    <definedName name="ShowDottedLine">#N/A</definedName>
    <definedName name="ShowGraph">#N/A</definedName>
    <definedName name="shvl_avail_act" localSheetId="9">'[46]Inputs - Act &amp; F''cast'!$C$15:$T$15</definedName>
    <definedName name="shvl_avail_act" localSheetId="10">'[46]Inputs - Act &amp; F''cast'!$C$15:$T$15</definedName>
    <definedName name="shvl_avail_act" localSheetId="11">'[46]Inputs - Act &amp; F''cast'!$C$15:$T$15</definedName>
    <definedName name="shvl_avail_act" localSheetId="8">'[46]Inputs - Act &amp; F''cast'!$C$15:$T$15</definedName>
    <definedName name="shvl_avail_act">#REF!</definedName>
    <definedName name="shvl_avail_act_ytd" localSheetId="9">'[46]Inputs - Act &amp; F''cast'!$C$451:$T$451</definedName>
    <definedName name="shvl_avail_act_ytd" localSheetId="10">'[46]Inputs - Act &amp; F''cast'!$C$451:$T$451</definedName>
    <definedName name="shvl_avail_act_ytd" localSheetId="11">'[46]Inputs - Act &amp; F''cast'!$C$451:$T$451</definedName>
    <definedName name="shvl_avail_act_ytd" localSheetId="8">'[46]Inputs - Act &amp; F''cast'!$C$451:$T$451</definedName>
    <definedName name="shvl_avail_act_ytd">#REF!</definedName>
    <definedName name="shvl_avail_bud" localSheetId="9">'[46]Inputs - Budget'!$C$15:$T$15</definedName>
    <definedName name="shvl_avail_bud" localSheetId="10">'[46]Inputs - Budget'!$C$15:$T$15</definedName>
    <definedName name="shvl_avail_bud" localSheetId="11">'[46]Inputs - Budget'!$C$15:$T$15</definedName>
    <definedName name="shvl_avail_bud" localSheetId="8">'[46]Inputs - Budget'!$C$15:$T$15</definedName>
    <definedName name="shvl_avail_bud">#REF!</definedName>
    <definedName name="shvl_avail_bud_ytd" localSheetId="9">'[46]Inputs - Budget'!$C$451:$T$451</definedName>
    <definedName name="shvl_avail_bud_ytd" localSheetId="10">'[46]Inputs - Budget'!$C$451:$T$451</definedName>
    <definedName name="shvl_avail_bud_ytd" localSheetId="11">'[46]Inputs - Budget'!$C$451:$T$451</definedName>
    <definedName name="shvl_avail_bud_ytd" localSheetId="8">'[46]Inputs - Budget'!$C$451:$T$451</definedName>
    <definedName name="shvl_avail_bud_ytd">#REF!</definedName>
    <definedName name="shvl_avail_hf" localSheetId="9">'[46]Inputs - Hist &amp; Future'!$C$15:$T$15</definedName>
    <definedName name="shvl_avail_hf" localSheetId="10">'[46]Inputs - Hist &amp; Future'!$C$15:$T$15</definedName>
    <definedName name="shvl_avail_hf" localSheetId="11">'[46]Inputs - Hist &amp; Future'!$C$15:$T$15</definedName>
    <definedName name="shvl_avail_hf" localSheetId="8">'[46]Inputs - Hist &amp; Future'!$C$15:$T$15</definedName>
    <definedName name="shvl_avail_hf">#REF!</definedName>
    <definedName name="shvl_mtbf_act" localSheetId="9">'[46]Inputs - Act &amp; F''cast'!$C$17:$T$17</definedName>
    <definedName name="shvl_mtbf_act" localSheetId="10">'[46]Inputs - Act &amp; F''cast'!$C$17:$T$17</definedName>
    <definedName name="shvl_mtbf_act" localSheetId="11">'[46]Inputs - Act &amp; F''cast'!$C$17:$T$17</definedName>
    <definedName name="shvl_mtbf_act" localSheetId="8">'[46]Inputs - Act &amp; F''cast'!$C$17:$T$17</definedName>
    <definedName name="shvl_mtbf_act">#REF!</definedName>
    <definedName name="shvl_mtbf_act_ytd" localSheetId="9">'[46]Inputs - Act &amp; F''cast'!$C$453:$T$453</definedName>
    <definedName name="shvl_mtbf_act_ytd" localSheetId="10">'[46]Inputs - Act &amp; F''cast'!$C$453:$T$453</definedName>
    <definedName name="shvl_mtbf_act_ytd" localSheetId="11">'[46]Inputs - Act &amp; F''cast'!$C$453:$T$453</definedName>
    <definedName name="shvl_mtbf_act_ytd" localSheetId="8">'[46]Inputs - Act &amp; F''cast'!$C$453:$T$453</definedName>
    <definedName name="shvl_mtbf_act_ytd">#REF!</definedName>
    <definedName name="shvl_mtbf_bud" localSheetId="9">'[46]Inputs - Budget'!$C$17:$T$17</definedName>
    <definedName name="shvl_mtbf_bud" localSheetId="10">'[46]Inputs - Budget'!$C$17:$T$17</definedName>
    <definedName name="shvl_mtbf_bud" localSheetId="11">'[46]Inputs - Budget'!$C$17:$T$17</definedName>
    <definedName name="shvl_mtbf_bud" localSheetId="8">'[46]Inputs - Budget'!$C$17:$T$17</definedName>
    <definedName name="shvl_mtbf_bud">#REF!</definedName>
    <definedName name="shvl_mtbf_bud_ytd" localSheetId="9">'[46]Inputs - Budget'!$C$453:$T$453</definedName>
    <definedName name="shvl_mtbf_bud_ytd" localSheetId="10">'[46]Inputs - Budget'!$C$453:$T$453</definedName>
    <definedName name="shvl_mtbf_bud_ytd" localSheetId="11">'[46]Inputs - Budget'!$C$453:$T$453</definedName>
    <definedName name="shvl_mtbf_bud_ytd" localSheetId="8">'[46]Inputs - Budget'!$C$453:$T$453</definedName>
    <definedName name="shvl_mtbf_bud_ytd">#REF!</definedName>
    <definedName name="shvl_mtbf_hf" localSheetId="9">'[46]Inputs - Hist &amp; Future'!$C$17:$T$17</definedName>
    <definedName name="shvl_mtbf_hf" localSheetId="10">'[46]Inputs - Hist &amp; Future'!$C$17:$T$17</definedName>
    <definedName name="shvl_mtbf_hf" localSheetId="11">'[46]Inputs - Hist &amp; Future'!$C$17:$T$17</definedName>
    <definedName name="shvl_mtbf_hf" localSheetId="8">'[46]Inputs - Hist &amp; Future'!$C$17:$T$17</definedName>
    <definedName name="shvl_mtbf_hf">#REF!</definedName>
    <definedName name="shvl_mttr_act" localSheetId="9">'[46]Inputs - Act &amp; F''cast'!$C$18:$T$18</definedName>
    <definedName name="shvl_mttr_act" localSheetId="10">'[46]Inputs - Act &amp; F''cast'!$C$18:$T$18</definedName>
    <definedName name="shvl_mttr_act" localSheetId="11">'[46]Inputs - Act &amp; F''cast'!$C$18:$T$18</definedName>
    <definedName name="shvl_mttr_act" localSheetId="8">'[46]Inputs - Act &amp; F''cast'!$C$18:$T$18</definedName>
    <definedName name="shvl_mttr_act">#REF!</definedName>
    <definedName name="shvl_mttr_act_ytd" localSheetId="9">'[46]Inputs - Act &amp; F''cast'!$C$454:$T$454</definedName>
    <definedName name="shvl_mttr_act_ytd" localSheetId="10">'[46]Inputs - Act &amp; F''cast'!$C$454:$T$454</definedName>
    <definedName name="shvl_mttr_act_ytd" localSheetId="11">'[46]Inputs - Act &amp; F''cast'!$C$454:$T$454</definedName>
    <definedName name="shvl_mttr_act_ytd" localSheetId="8">'[46]Inputs - Act &amp; F''cast'!$C$454:$T$454</definedName>
    <definedName name="shvl_mttr_act_ytd">#REF!</definedName>
    <definedName name="shvl_mttr_bud" localSheetId="9">'[46]Inputs - Budget'!$C$18:$T$18</definedName>
    <definedName name="shvl_mttr_bud" localSheetId="10">'[46]Inputs - Budget'!$C$18:$T$18</definedName>
    <definedName name="shvl_mttr_bud" localSheetId="11">'[46]Inputs - Budget'!$C$18:$T$18</definedName>
    <definedName name="shvl_mttr_bud" localSheetId="8">'[46]Inputs - Budget'!$C$18:$T$18</definedName>
    <definedName name="shvl_mttr_bud">#REF!</definedName>
    <definedName name="shvl_mttr_bud_ytd" localSheetId="9">'[46]Inputs - Budget'!$C$454:$T$454</definedName>
    <definedName name="shvl_mttr_bud_ytd" localSheetId="10">'[46]Inputs - Budget'!$C$454:$T$454</definedName>
    <definedName name="shvl_mttr_bud_ytd" localSheetId="11">'[46]Inputs - Budget'!$C$454:$T$454</definedName>
    <definedName name="shvl_mttr_bud_ytd" localSheetId="8">'[46]Inputs - Budget'!$C$454:$T$454</definedName>
    <definedName name="shvl_mttr_bud_ytd">#REF!</definedName>
    <definedName name="shvl_mttr_hf" localSheetId="9">'[46]Inputs - Hist &amp; Future'!$C$18:$T$18</definedName>
    <definedName name="shvl_mttr_hf" localSheetId="10">'[46]Inputs - Hist &amp; Future'!$C$18:$T$18</definedName>
    <definedName name="shvl_mttr_hf" localSheetId="11">'[46]Inputs - Hist &amp; Future'!$C$18:$T$18</definedName>
    <definedName name="shvl_mttr_hf" localSheetId="8">'[46]Inputs - Hist &amp; Future'!$C$18:$T$18</definedName>
    <definedName name="shvl_mttr_hf">#REF!</definedName>
    <definedName name="shvl_util_act" localSheetId="9">'[46]Inputs - Act &amp; F''cast'!$C$16:$T$16</definedName>
    <definedName name="shvl_util_act" localSheetId="10">'[46]Inputs - Act &amp; F''cast'!$C$16:$T$16</definedName>
    <definedName name="shvl_util_act" localSheetId="11">'[46]Inputs - Act &amp; F''cast'!$C$16:$T$16</definedName>
    <definedName name="shvl_util_act" localSheetId="8">'[46]Inputs - Act &amp; F''cast'!$C$16:$T$16</definedName>
    <definedName name="shvl_util_act">#REF!</definedName>
    <definedName name="shvl_util_act_ytd" localSheetId="9">'[46]Inputs - Act &amp; F''cast'!$C$452:$T$452</definedName>
    <definedName name="shvl_util_act_ytd" localSheetId="10">'[46]Inputs - Act &amp; F''cast'!$C$452:$T$452</definedName>
    <definedName name="shvl_util_act_ytd" localSheetId="11">'[46]Inputs - Act &amp; F''cast'!$C$452:$T$452</definedName>
    <definedName name="shvl_util_act_ytd" localSheetId="8">'[46]Inputs - Act &amp; F''cast'!$C$452:$T$452</definedName>
    <definedName name="shvl_util_act_ytd">#REF!</definedName>
    <definedName name="shvl_util_bud" localSheetId="9">'[46]Inputs - Budget'!$C$16:$T$16</definedName>
    <definedName name="shvl_util_bud" localSheetId="10">'[46]Inputs - Budget'!$C$16:$T$16</definedName>
    <definedName name="shvl_util_bud" localSheetId="11">'[46]Inputs - Budget'!$C$16:$T$16</definedName>
    <definedName name="shvl_util_bud" localSheetId="8">'[46]Inputs - Budget'!$C$16:$T$16</definedName>
    <definedName name="shvl_util_bud">#REF!</definedName>
    <definedName name="shvl_util_bud_ytd" localSheetId="9">'[46]Inputs - Budget'!$C$452:$T$452</definedName>
    <definedName name="shvl_util_bud_ytd" localSheetId="10">'[46]Inputs - Budget'!$C$452:$T$452</definedName>
    <definedName name="shvl_util_bud_ytd" localSheetId="11">'[46]Inputs - Budget'!$C$452:$T$452</definedName>
    <definedName name="shvl_util_bud_ytd" localSheetId="8">'[46]Inputs - Budget'!$C$452:$T$452</definedName>
    <definedName name="shvl_util_bud_ytd">#REF!</definedName>
    <definedName name="shvl_util_hf" localSheetId="9">'[46]Inputs - Hist &amp; Future'!$C$16:$T$16</definedName>
    <definedName name="shvl_util_hf" localSheetId="10">'[46]Inputs - Hist &amp; Future'!$C$16:$T$16</definedName>
    <definedName name="shvl_util_hf" localSheetId="11">'[46]Inputs - Hist &amp; Future'!$C$16:$T$16</definedName>
    <definedName name="shvl_util_hf" localSheetId="8">'[46]Inputs - Hist &amp; Future'!$C$16:$T$16</definedName>
    <definedName name="shvl_util_hf">#REF!</definedName>
    <definedName name="SIX">#REF!</definedName>
    <definedName name="SKYLAT_NonE00">#REF!</definedName>
    <definedName name="smry" localSheetId="9">'[46]Summary KPIs'!$B$2</definedName>
    <definedName name="smry" localSheetId="10">'[46]Summary KPIs'!$B$2</definedName>
    <definedName name="smry" localSheetId="11">'[46]Summary KPIs'!$B$2</definedName>
    <definedName name="smry" localSheetId="8">'[46]Summary KPIs'!$B$2</definedName>
    <definedName name="smry">#REF!</definedName>
    <definedName name="smry_com_pt" localSheetId="9">'[46]Comments - Bus Srvcs'!$B$2:$P$48</definedName>
    <definedName name="smry_com_pt" localSheetId="10">'[46]Comments - Bus Srvcs'!$B$2:$P$48</definedName>
    <definedName name="smry_com_pt" localSheetId="11">'[46]Comments - Bus Srvcs'!$B$2:$P$48</definedName>
    <definedName name="smry_com_pt" localSheetId="8">'[46]Comments - Bus Srvcs'!$B$2:$P$48</definedName>
    <definedName name="smry_com_pt">#REF!</definedName>
    <definedName name="smry_fc" localSheetId="9">'[46]Summary - Comp to Forecast'!$B$2</definedName>
    <definedName name="smry_fc" localSheetId="10">'[46]Summary - Comp to Forecast'!$B$2</definedName>
    <definedName name="smry_fc" localSheetId="11">'[46]Summary - Comp to Forecast'!$B$2</definedName>
    <definedName name="smry_fc" localSheetId="8">'[46]Summary - Comp to Forecast'!$B$2</definedName>
    <definedName name="smry_fc">#REF!</definedName>
    <definedName name="smry_prt" localSheetId="9">'[46]Summary KPIs'!$B$2:$P$48</definedName>
    <definedName name="smry_prt" localSheetId="10">'[46]Summary KPIs'!$B$2:$P$48</definedName>
    <definedName name="smry_prt" localSheetId="11">'[46]Summary KPIs'!$B$2:$P$48</definedName>
    <definedName name="smry_prt" localSheetId="8">'[46]Summary KPIs'!$B$2:$P$48</definedName>
    <definedName name="smry_prt">#REF!</definedName>
    <definedName name="smry_prt_menu" localSheetId="9">'[46]Menu Option Tables'!$C$34:$C$37</definedName>
    <definedName name="smry_prt_menu" localSheetId="10">'[46]Menu Option Tables'!$C$34:$C$37</definedName>
    <definedName name="smry_prt_menu" localSheetId="11">'[46]Menu Option Tables'!$C$34:$C$37</definedName>
    <definedName name="smry_prt_menu" localSheetId="8">'[46]Menu Option Tables'!$C$34:$C$37</definedName>
    <definedName name="smry_prt_menu">#REF!</definedName>
    <definedName name="smry_prt_seln" localSheetId="9">'[46]Menu Option Tables'!$C$31</definedName>
    <definedName name="smry_prt_seln" localSheetId="10">'[46]Menu Option Tables'!$C$31</definedName>
    <definedName name="smry_prt_seln" localSheetId="11">'[46]Menu Option Tables'!$C$31</definedName>
    <definedName name="smry_prt_seln" localSheetId="8">'[46]Menu Option Tables'!$C$31</definedName>
    <definedName name="smry_prt_seln">#REF!</definedName>
    <definedName name="smry_qtr" localSheetId="9">'[46]Summary KPIs - Qtr'!$B$2</definedName>
    <definedName name="smry_qtr" localSheetId="10">'[46]Summary KPIs - Qtr'!$B$2</definedName>
    <definedName name="smry_qtr" localSheetId="11">'[46]Summary KPIs - Qtr'!$B$2</definedName>
    <definedName name="smry_qtr" localSheetId="8">'[46]Summary KPIs - Qtr'!$B$2</definedName>
    <definedName name="smry_qtr">#REF!</definedName>
    <definedName name="smry_qtr_prt" localSheetId="9">'[46]Summary KPIs - Qtr'!$A$1:$Q$48</definedName>
    <definedName name="smry_qtr_prt" localSheetId="10">'[46]Summary KPIs - Qtr'!$A$1:$Q$48</definedName>
    <definedName name="smry_qtr_prt" localSheetId="11">'[46]Summary KPIs - Qtr'!$A$1:$Q$48</definedName>
    <definedName name="smry_qtr_prt" localSheetId="8">'[46]Summary KPIs - Qtr'!$A$1:$Q$48</definedName>
    <definedName name="smry_qtr_prt">#REF!</definedName>
    <definedName name="smry_view_menu" localSheetId="9">'[46]Menu Option Tables'!$C$8:$C$11</definedName>
    <definedName name="smry_view_menu" localSheetId="10">'[46]Menu Option Tables'!$C$8:$C$11</definedName>
    <definedName name="smry_view_menu" localSheetId="11">'[46]Menu Option Tables'!$C$8:$C$11</definedName>
    <definedName name="smry_view_menu" localSheetId="8">'[46]Menu Option Tables'!$C$8:$C$11</definedName>
    <definedName name="smry_view_menu">#REF!</definedName>
    <definedName name="smry_view_seln" localSheetId="9">'[46]Menu Option Tables'!$C$5</definedName>
    <definedName name="smry_view_seln" localSheetId="10">'[46]Menu Option Tables'!$C$5</definedName>
    <definedName name="smry_view_seln" localSheetId="11">'[46]Menu Option Tables'!$C$5</definedName>
    <definedName name="smry_view_seln" localSheetId="8">'[46]Menu Option Tables'!$C$5</definedName>
    <definedName name="smry_view_seln">#REF!</definedName>
    <definedName name="SNPCost">#REF!</definedName>
    <definedName name="SNPPrice">'[82]Global Variables'!$C$10:$L$10</definedName>
    <definedName name="SOEXP00">#REF!</definedName>
    <definedName name="SOEXP00PF">#REF!</definedName>
    <definedName name="SOEXP01">#REF!</definedName>
    <definedName name="SOEXP98">#REF!</definedName>
    <definedName name="SOEXP99">#REF!</definedName>
    <definedName name="solver_cvg" hidden="1">0.0001</definedName>
    <definedName name="solver_drv" hidden="1">1</definedName>
    <definedName name="solver_eng"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9" hidden="1">'[199]Sponsor as Beneficiary (Burl)'!#REF!</definedName>
    <definedName name="solver_opt" localSheetId="10" hidden="1">'[199]Sponsor as Beneficiary (Burl)'!#REF!</definedName>
    <definedName name="solver_opt" localSheetId="11" hidden="1">'[199]Sponsor as Beneficiary (Burl)'!#REF!</definedName>
    <definedName name="solver_opt" localSheetId="8" hidden="1">'[199]Sponsor as Beneficiary (Burl)'!#REF!</definedName>
    <definedName name="solver_opt" hidden="1">#REF!</definedName>
    <definedName name="solver_pre" hidden="1">0.000001</definedName>
    <definedName name="solver_rel1" hidden="1">2</definedName>
    <definedName name="solver_rel10" hidden="1">1</definedName>
    <definedName name="solver_rel11" hidden="1">3</definedName>
    <definedName name="solver_rel2" hidden="1">2</definedName>
    <definedName name="solver_rel3" hidden="1">2</definedName>
    <definedName name="solver_rel4" hidden="1">2</definedName>
    <definedName name="solver_rel5" hidden="1">1</definedName>
    <definedName name="solver_rel6" hidden="1">3</definedName>
    <definedName name="solver_rel7" hidden="1">2</definedName>
    <definedName name="solver_rel8" hidden="1">1</definedName>
    <definedName name="solver_rel9" hidden="1">3</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ortRange">#REF!</definedName>
    <definedName name="SOTP">[3]Sheet1!#REF!</definedName>
    <definedName name="Source_App_of_Funds" localSheetId="9">'[148]Profit &amp; Loss'!#REF!</definedName>
    <definedName name="Source_App_of_Funds" localSheetId="10">'[148]Profit &amp; Loss'!#REF!</definedName>
    <definedName name="Source_App_of_Funds" localSheetId="11">'[148]Profit &amp; Loss'!#REF!</definedName>
    <definedName name="Source_App_of_Funds" localSheetId="8">'[148]Profit &amp; Loss'!#REF!</definedName>
    <definedName name="Source_App_of_Funds">#REF!</definedName>
    <definedName name="SourceFolder">#REF!</definedName>
    <definedName name="Southern_California" localSheetId="9">#REF!</definedName>
    <definedName name="Southern_California" localSheetId="7">#REF!</definedName>
    <definedName name="Southern_California" localSheetId="6">#REF!</definedName>
    <definedName name="Southern_California">#REF!</definedName>
    <definedName name="Space">"          "</definedName>
    <definedName name="Spaces">"      "</definedName>
    <definedName name="Sparlon">#REF!</definedName>
    <definedName name="spons" localSheetId="9">'[194]Corp. Cust List'!$A:$IV</definedName>
    <definedName name="spons" localSheetId="10">'[194]Corp. Cust List'!$A:$IV</definedName>
    <definedName name="spons" localSheetId="11">'[194]Corp. Cust List'!$A:$IV</definedName>
    <definedName name="spons" localSheetId="8">'[194]Corp. Cust List'!$A:$IV</definedName>
    <definedName name="spons">#REF!</definedName>
    <definedName name="sponsor" localSheetId="9">'[194]Corp. Cust List'!$A$1:$I$65536</definedName>
    <definedName name="sponsor" localSheetId="10">'[194]Corp. Cust List'!$A$1:$I$65536</definedName>
    <definedName name="sponsor" localSheetId="11">'[194]Corp. Cust List'!$A$1:$I$65536</definedName>
    <definedName name="sponsor" localSheetId="8">'[194]Corp. Cust List'!$A$1:$I$65536</definedName>
    <definedName name="sponsor">#REF!</definedName>
    <definedName name="Spread_on_debt" localSheetId="9">[42]Data_Download!$D$49:$S$49</definedName>
    <definedName name="Spread_on_debt" localSheetId="10">[42]Data_Download!$D$49:$S$49</definedName>
    <definedName name="Spread_on_debt" localSheetId="11">[42]Data_Download!$D$49:$S$49</definedName>
    <definedName name="Spread_on_debt" localSheetId="8">[42]Data_Download!$D$49:$S$49</definedName>
    <definedName name="Spread_on_debt">#REF!</definedName>
    <definedName name="Springwood_N" localSheetId="9">'[64]Branch Budget 2008_09'!$D$404:$O$404</definedName>
    <definedName name="Springwood_N" localSheetId="10">'[64]Branch Budget 2008_09'!$D$404:$O$404</definedName>
    <definedName name="Springwood_N" localSheetId="11">'[64]Branch Budget 2008_09'!$D$404:$O$404</definedName>
    <definedName name="Springwood_N" localSheetId="8">'[64]Branch Budget 2008_09'!$D$404:$O$404</definedName>
    <definedName name="Springwood_N">#REF!</definedName>
    <definedName name="SPSS">#REF!</definedName>
    <definedName name="SPWS_WBID">"90772093-6EC0-11D5-8CCD-00010247A9AC"</definedName>
    <definedName name="ss">#REF!</definedName>
    <definedName name="ssavecenterfooter" localSheetId="9">[43]mSavePS!$A$2</definedName>
    <definedName name="ssavecenterfooter">#REF!</definedName>
    <definedName name="ssaveheader" localSheetId="9">[43]mSavePS!$A$5</definedName>
    <definedName name="ssaveheader">#REF!</definedName>
    <definedName name="ssss" localSheetId="9" hidden="1">{"P and L",#N/A,FALSE,"Financial Output";"Cashflow",#N/A,FALSE,"Financial Output";"Balance Sheet",#N/A,FALSE,"Financial Output"}</definedName>
    <definedName name="ssss" localSheetId="10" hidden="1">{"P and L",#N/A,FALSE,"Financial Output";"Cashflow",#N/A,FALSE,"Financial Output";"Balance Sheet",#N/A,FALSE,"Financial Output"}</definedName>
    <definedName name="ssss" localSheetId="7" hidden="1">{"P and L",#N/A,FALSE,"Financial Output";"Cashflow",#N/A,FALSE,"Financial Output";"Balance Sheet",#N/A,FALSE,"Financial Output"}</definedName>
    <definedName name="ssss" localSheetId="6" hidden="1">{"P and L",#N/A,FALSE,"Financial Output";"Cashflow",#N/A,FALSE,"Financial Output";"Balance Sheet",#N/A,FALSE,"Financial Output"}</definedName>
    <definedName name="ssss" localSheetId="11" hidden="1">{"P and L",#N/A,FALSE,"Financial Output";"Cashflow",#N/A,FALSE,"Financial Output";"Balance Sheet",#N/A,FALSE,"Financial Output"}</definedName>
    <definedName name="ssss" localSheetId="8" hidden="1">{"P and L",#N/A,FALSE,"Financial Output";"Cashflow",#N/A,FALSE,"Financial Output";"Balance Sheet",#N/A,FALSE,"Financial Output"}</definedName>
    <definedName name="ssss" hidden="1">{"P and L",#N/A,FALSE,"Financial Output";"Cashflow",#N/A,FALSE,"Financial Output";"Balance Sheet",#N/A,FALSE,"Financial Output"}</definedName>
    <definedName name="sssssss" hidden="1">{"PR1","pr1",TRUE,"Sch PR-1"}</definedName>
    <definedName name="ST_debt" localSheetId="9">[42]Data_Download!$C$54:$AE$54</definedName>
    <definedName name="ST_debt" localSheetId="10">[42]Data_Download!$C$54:$AE$54</definedName>
    <definedName name="ST_debt" localSheetId="11">[42]Data_Download!$C$54:$AE$54</definedName>
    <definedName name="ST_debt" localSheetId="8">[42]Data_Download!$C$54:$AE$54</definedName>
    <definedName name="ST_debt">#REF!</definedName>
    <definedName name="ST_debt_growth_fore" localSheetId="9">[42]Data_Download!$H$159:$K$159</definedName>
    <definedName name="ST_debt_growth_fore" localSheetId="10">[42]Data_Download!$H$159:$K$159</definedName>
    <definedName name="ST_debt_growth_fore" localSheetId="11">[42]Data_Download!$H$159:$K$159</definedName>
    <definedName name="ST_debt_growth_fore" localSheetId="8">[42]Data_Download!$H$159:$K$159</definedName>
    <definedName name="ST_debt_growth_fore">#REF!</definedName>
    <definedName name="staffing_price" localSheetId="9">#REF!</definedName>
    <definedName name="staffing_price" localSheetId="16">#REF!</definedName>
    <definedName name="staffing_price" localSheetId="7">#REF!</definedName>
    <definedName name="staffing_price" localSheetId="6">#REF!</definedName>
    <definedName name="staffing_price">#REF!</definedName>
    <definedName name="staffing2" localSheetId="9">'[94]CIII &amp; OKC AR'!#REF!</definedName>
    <definedName name="staffing2" localSheetId="10">'[94]CIII &amp; OKC AR'!#REF!</definedName>
    <definedName name="staffing2" localSheetId="16">#REF!</definedName>
    <definedName name="staffing2" localSheetId="7">#REF!</definedName>
    <definedName name="staffing2" localSheetId="6">#REF!</definedName>
    <definedName name="staffing2" localSheetId="11">'[94]CIII &amp; OKC AR'!#REF!</definedName>
    <definedName name="staffing2" localSheetId="8">'[94]CIII &amp; OKC AR'!#REF!</definedName>
    <definedName name="staffing2">#REF!</definedName>
    <definedName name="Staightline_charge" localSheetId="9">[42]Data_Download!$C$29:$AU$29</definedName>
    <definedName name="Staightline_charge" localSheetId="10">[42]Data_Download!$C$29:$AU$29</definedName>
    <definedName name="Staightline_charge" localSheetId="11">[42]Data_Download!$C$29:$AU$29</definedName>
    <definedName name="Staightline_charge" localSheetId="8">[42]Data_Download!$C$29:$AU$29</definedName>
    <definedName name="Staightline_charge">#REF!</definedName>
    <definedName name="Stapylton" localSheetId="9">'[64]Branch Budget 2008_09'!$D$538:$O$538</definedName>
    <definedName name="Stapylton" localSheetId="10">'[64]Branch Budget 2008_09'!$D$538:$O$538</definedName>
    <definedName name="Stapylton" localSheetId="11">'[64]Branch Budget 2008_09'!$D$538:$O$538</definedName>
    <definedName name="Stapylton" localSheetId="8">'[64]Branch Budget 2008_09'!$D$538:$O$538</definedName>
    <definedName name="Stapylton">#REF!</definedName>
    <definedName name="STAR_NonE00">#REF!</definedName>
    <definedName name="start" localSheetId="9">#REF!</definedName>
    <definedName name="start" localSheetId="16">#REF!</definedName>
    <definedName name="start" localSheetId="7">#REF!</definedName>
    <definedName name="start" localSheetId="6">#REF!</definedName>
    <definedName name="start">#REF!</definedName>
    <definedName name="Start_Year_JCF" localSheetId="9">[200]UPDATE!#REF!</definedName>
    <definedName name="Start_Year_JCF" localSheetId="10">[200]UPDATE!#REF!</definedName>
    <definedName name="Start_Year_JCF" localSheetId="11">[200]UPDATE!#REF!</definedName>
    <definedName name="Start_Year_JCF" localSheetId="8">[200]UPDATE!#REF!</definedName>
    <definedName name="Start_Year_JCF">#REF!</definedName>
    <definedName name="startcell" localSheetId="9">[65]Sheet1!$Z$21</definedName>
    <definedName name="startcell">#REF!</definedName>
    <definedName name="StartDateCell" localSheetId="9">[65]Sheet1!$F$7</definedName>
    <definedName name="StartDateCell">#REF!</definedName>
    <definedName name="startup00">#REF!</definedName>
    <definedName name="startup01">#REF!</definedName>
    <definedName name="startup02">#REF!</definedName>
    <definedName name="startup03">#REF!</definedName>
    <definedName name="startup97">#REF!</definedName>
    <definedName name="startup98">#REF!</definedName>
    <definedName name="startup99">#REF!</definedName>
    <definedName name="STATEMENTS_OF_CASH_FLOWS">#REF!</definedName>
    <definedName name="stats">#REF!</definedName>
    <definedName name="Status" localSheetId="9">'[98]Control Sheet'!$C$41</definedName>
    <definedName name="Status" localSheetId="10">'[98]Control Sheet'!$C$41</definedName>
    <definedName name="Status" localSheetId="11">'[98]Control Sheet'!$C$41</definedName>
    <definedName name="Status" localSheetId="8">'[98]Control Sheet'!$C$41</definedName>
    <definedName name="Status">#REF!</definedName>
    <definedName name="StatusSection" localSheetId="9">[65]Sheet1!$C$2:$H$15</definedName>
    <definedName name="StatusSection">#REF!</definedName>
    <definedName name="StepCustom" localSheetId="9">[65]Sheet1!$N$7</definedName>
    <definedName name="StepCustom">#REF!</definedName>
    <definedName name="STK_BOX1">#REF!</definedName>
    <definedName name="STK_BOX2">#REF!</definedName>
    <definedName name="STK_BOX3">#REF!</definedName>
    <definedName name="stk_tph_ox_act" localSheetId="9">'[46]Inputs - Act &amp; F''cast'!$C$52:$T$52</definedName>
    <definedName name="stk_tph_ox_act" localSheetId="10">'[46]Inputs - Act &amp; F''cast'!$C$52:$T$52</definedName>
    <definedName name="stk_tph_ox_act" localSheetId="11">'[46]Inputs - Act &amp; F''cast'!$C$52:$T$52</definedName>
    <definedName name="stk_tph_ox_act" localSheetId="8">'[46]Inputs - Act &amp; F''cast'!$C$52:$T$52</definedName>
    <definedName name="stk_tph_ox_act">#REF!</definedName>
    <definedName name="stk_tph_ox_act_ytd" localSheetId="9">'[46]Inputs - Act &amp; F''cast'!$C$468:$T$468</definedName>
    <definedName name="stk_tph_ox_act_ytd" localSheetId="10">'[46]Inputs - Act &amp; F''cast'!$C$468:$T$468</definedName>
    <definedName name="stk_tph_ox_act_ytd" localSheetId="11">'[46]Inputs - Act &amp; F''cast'!$C$468:$T$468</definedName>
    <definedName name="stk_tph_ox_act_ytd" localSheetId="8">'[46]Inputs - Act &amp; F''cast'!$C$468:$T$468</definedName>
    <definedName name="stk_tph_ox_act_ytd">#REF!</definedName>
    <definedName name="stk_tph_ox_bud" localSheetId="9">'[46]Inputs - Budget'!$C$52:$T$52</definedName>
    <definedName name="stk_tph_ox_bud" localSheetId="10">'[46]Inputs - Budget'!$C$52:$T$52</definedName>
    <definedName name="stk_tph_ox_bud" localSheetId="11">'[46]Inputs - Budget'!$C$52:$T$52</definedName>
    <definedName name="stk_tph_ox_bud" localSheetId="8">'[46]Inputs - Budget'!$C$52:$T$52</definedName>
    <definedName name="stk_tph_ox_bud">#REF!</definedName>
    <definedName name="stk_tph_ox_bud_ytd" localSheetId="9">'[46]Inputs - Budget'!$C$468:$T$468</definedName>
    <definedName name="stk_tph_ox_bud_ytd" localSheetId="10">'[46]Inputs - Budget'!$C$468:$T$468</definedName>
    <definedName name="stk_tph_ox_bud_ytd" localSheetId="11">'[46]Inputs - Budget'!$C$468:$T$468</definedName>
    <definedName name="stk_tph_ox_bud_ytd" localSheetId="8">'[46]Inputs - Budget'!$C$468:$T$468</definedName>
    <definedName name="stk_tph_ox_bud_ytd">#REF!</definedName>
    <definedName name="stk_tph_ox_hf" localSheetId="9">'[46]Inputs - Hist &amp; Future'!$C$52:$T$52</definedName>
    <definedName name="stk_tph_ox_hf" localSheetId="10">'[46]Inputs - Hist &amp; Future'!$C$52:$T$52</definedName>
    <definedName name="stk_tph_ox_hf" localSheetId="11">'[46]Inputs - Hist &amp; Future'!$C$52:$T$52</definedName>
    <definedName name="stk_tph_ox_hf" localSheetId="8">'[46]Inputs - Hist &amp; Future'!$C$52:$T$52</definedName>
    <definedName name="stk_tph_ox_hf">#REF!</definedName>
    <definedName name="STMT">#REF!</definedName>
    <definedName name="stmtbeg" localSheetId="9">[89]Data!$D$1</definedName>
    <definedName name="stmtbeg" localSheetId="10">[89]Data!$D$1</definedName>
    <definedName name="stmtbeg" localSheetId="11">[89]Data!$D$1</definedName>
    <definedName name="stmtbeg" localSheetId="8">[89]Data!$D$1</definedName>
    <definedName name="stmtbeg">#REF!</definedName>
    <definedName name="stmtdata" localSheetId="9">[89]Data!$D$1:$H$123</definedName>
    <definedName name="stmtdata" localSheetId="10">[89]Data!$D$1:$H$123</definedName>
    <definedName name="stmtdata" localSheetId="11">[89]Data!$D$1:$H$123</definedName>
    <definedName name="stmtdata" localSheetId="8">[89]Data!$D$1:$H$123</definedName>
    <definedName name="stmtdata">#REF!</definedName>
    <definedName name="stmtdt" localSheetId="9">[89]RunTime!$C$11</definedName>
    <definedName name="stmtdt" localSheetId="10">[89]RunTime!$C$11</definedName>
    <definedName name="stmtdt" localSheetId="11">[89]RunTime!$C$11</definedName>
    <definedName name="stmtdt" localSheetId="8">[89]RunTime!$C$11</definedName>
    <definedName name="stmtdt">#REF!</definedName>
    <definedName name="Stock_price" localSheetId="9">[42]Data_Download!$B$9</definedName>
    <definedName name="Stock_price" localSheetId="10">[42]Data_Download!$B$9</definedName>
    <definedName name="Stock_price" localSheetId="11">[42]Data_Download!$B$9</definedName>
    <definedName name="Stock_price" localSheetId="8">[42]Data_Download!$B$9</definedName>
    <definedName name="Stock_price">#REF!</definedName>
    <definedName name="Stock_price_close" localSheetId="9">[42]Data_Download!$C$54:$AZ$54</definedName>
    <definedName name="Stock_price_close" localSheetId="10">[42]Data_Download!$C$54:$AZ$54</definedName>
    <definedName name="Stock_price_close" localSheetId="11">[42]Data_Download!$C$54:$AZ$54</definedName>
    <definedName name="Stock_price_close" localSheetId="8">[42]Data_Download!$C$54:$AZ$54</definedName>
    <definedName name="Stock_price_close">#REF!</definedName>
    <definedName name="Stock_price_high" localSheetId="9">[42]Data_Download!$C$27:$AY$27</definedName>
    <definedName name="Stock_price_high" localSheetId="10">[42]Data_Download!$C$27:$AY$27</definedName>
    <definedName name="Stock_price_high" localSheetId="11">[42]Data_Download!$C$27:$AY$27</definedName>
    <definedName name="Stock_price_high" localSheetId="8">[42]Data_Download!$C$27:$AY$27</definedName>
    <definedName name="Stock_price_high">#REF!</definedName>
    <definedName name="Stock_price_low" localSheetId="9">[42]Data_Download!$C$28:$AY$28</definedName>
    <definedName name="Stock_price_low" localSheetId="10">[42]Data_Download!$C$28:$AY$28</definedName>
    <definedName name="Stock_price_low" localSheetId="11">[42]Data_Download!$C$28:$AY$28</definedName>
    <definedName name="Stock_price_low" localSheetId="8">[42]Data_Download!$C$28:$AY$28</definedName>
    <definedName name="Stock_price_low">#REF!</definedName>
    <definedName name="STOCKHOLDERS_BASE">#REF!</definedName>
    <definedName name="STOCKPERF_STICK0">#REF!</definedName>
    <definedName name="STOCKPERF_TICK0">#REF!</definedName>
    <definedName name="stocktop">#REF!</definedName>
    <definedName name="storegrpcd" localSheetId="9">[89]RunTime!$C$12</definedName>
    <definedName name="storegrpcd" localSheetId="10">[89]RunTime!$C$12</definedName>
    <definedName name="storegrpcd" localSheetId="11">[89]RunTime!$C$12</definedName>
    <definedName name="storegrpcd" localSheetId="8">[89]RunTime!$C$12</definedName>
    <definedName name="storegrpcd">#REF!</definedName>
    <definedName name="StraightPreferredBookValue">'[79]V-Data'!#REF!</definedName>
    <definedName name="strSelectedPC" localSheetId="9">[105]BWQuery!$B$202</definedName>
    <definedName name="strSelectedPC" localSheetId="10">[105]BWQuery!$B$202</definedName>
    <definedName name="strSelectedPC" localSheetId="11">[105]BWQuery!$B$202</definedName>
    <definedName name="strSelectedPC" localSheetId="8">[105]BWQuery!$B$202</definedName>
    <definedName name="strSelectedPC">#REF!</definedName>
    <definedName name="Stub.Factor.Acq" localSheetId="9">'[43]Model Assumptions'!$C$37</definedName>
    <definedName name="Stub.Factor.Acq">#REF!</definedName>
    <definedName name="Stub.Factor.Tar" localSheetId="9">'[43]Model Assumptions'!$C$60</definedName>
    <definedName name="Stub.Factor.Tar">#REF!</definedName>
    <definedName name="StudyCodes" localSheetId="9">#REF!</definedName>
    <definedName name="StudyCodes" localSheetId="16">#REF!</definedName>
    <definedName name="StudyCodes" localSheetId="7">#REF!</definedName>
    <definedName name="StudyCodes" localSheetId="6">#REF!</definedName>
    <definedName name="StudyCodes">#REF!</definedName>
    <definedName name="StudyEnd" localSheetId="9">#REF!</definedName>
    <definedName name="StudyEnd" localSheetId="16">#REF!</definedName>
    <definedName name="StudyEnd" localSheetId="7">#REF!</definedName>
    <definedName name="StudyEnd" localSheetId="6">#REF!</definedName>
    <definedName name="StudyEnd">#REF!</definedName>
    <definedName name="sub_debt_warrant_calculation" localSheetId="9">'[43]LBO Summary'!$Y$41</definedName>
    <definedName name="sub_debt_warrant_calculation">#REF!</definedName>
    <definedName name="sub_debt_warrant_irr" localSheetId="9">'[43]LBO Summary'!$T$29</definedName>
    <definedName name="sub_debt_warrant_irr">#REF!</definedName>
    <definedName name="sub_debt_warrant_own" localSheetId="9">'[43]LBO Summary'!$T$28</definedName>
    <definedName name="sub_debt_warrant_own">#REF!</definedName>
    <definedName name="sub_debt_warrant_switch" localSheetId="9">'[43]LBO Summary'!$T$27</definedName>
    <definedName name="sub_debt_warrant_switch">#REF!</definedName>
    <definedName name="Sub_sector">#REF!</definedName>
    <definedName name="sub_warr_goal" localSheetId="9">'[43]LBO Summary'!$Y$39</definedName>
    <definedName name="sub_warr_goal">#REF!</definedName>
    <definedName name="sub_warr_irr" localSheetId="9">'[43]LBO Summary'!$Y$40</definedName>
    <definedName name="sub_warr_irr">#REF!</definedName>
    <definedName name="subheader">#REF!</definedName>
    <definedName name="SubmissionData">#REF!</definedName>
    <definedName name="SUBS" localSheetId="9">[44]PROJECTION!#REF!</definedName>
    <definedName name="SUBS" localSheetId="10">[44]PROJECTION!#REF!</definedName>
    <definedName name="SUBS" localSheetId="11">[44]PROJECTION!#REF!</definedName>
    <definedName name="SUBS" localSheetId="8">[44]PROJECTION!#REF!</definedName>
    <definedName name="SUBS">#REF!</definedName>
    <definedName name="sum_ass_a_box1">#REF!</definedName>
    <definedName name="sum_ass_a_box2">#REF!</definedName>
    <definedName name="sum_ass_a_box3">#REF!</definedName>
    <definedName name="sum_ass_b_box1">#REF!</definedName>
    <definedName name="sum_ass_b_box2">#REF!</definedName>
    <definedName name="sum_ass_b_box3">#REF!</definedName>
    <definedName name="sum_ass_bot">#REF!</definedName>
    <definedName name="sum_ass_box1">#REF!</definedName>
    <definedName name="sum_ass_box2">#REF!</definedName>
    <definedName name="sum_ass_box3">#REF!</definedName>
    <definedName name="sum_ass_top">#REF!</definedName>
    <definedName name="sum_ass2_a_box1">#REF!</definedName>
    <definedName name="sum_ass2_a_box2">#REF!</definedName>
    <definedName name="sum_ass2_a_box3">#REF!</definedName>
    <definedName name="sum_ass2_b_box1">#REF!</definedName>
    <definedName name="sum_ass2_b_box2">#REF!</definedName>
    <definedName name="sum_ass2_b_box3">#REF!</definedName>
    <definedName name="sum_ass2_bot">#REF!</definedName>
    <definedName name="sum_ass2_top">#REF!</definedName>
    <definedName name="SUM_DISC_CASH_FLOW" localSheetId="9">[44]PROJECTION!#REF!</definedName>
    <definedName name="SUM_DISC_CASH_FLOW" localSheetId="10">[44]PROJECTION!#REF!</definedName>
    <definedName name="SUM_DISC_CASH_FLOW" localSheetId="11">[44]PROJECTION!#REF!</definedName>
    <definedName name="SUM_DISC_CASH_FLOW" localSheetId="8">[44]PROJECTION!#REF!</definedName>
    <definedName name="SUM_DISC_CASH_FLOW">#REF!</definedName>
    <definedName name="sum_ltc_bot">#REF!</definedName>
    <definedName name="sum_ltc_top">#REF!</definedName>
    <definedName name="sum_ltc2_bot">#REF!</definedName>
    <definedName name="sum_ltc2_top">#REF!</definedName>
    <definedName name="SUMLC2_A_BOX1">#REF!</definedName>
    <definedName name="SUMLC2_A_BOX2">#REF!</definedName>
    <definedName name="SUMLC2_A_BOX3">#REF!</definedName>
    <definedName name="SUMLC2_A_STICK0">#REF!</definedName>
    <definedName name="SUMLC2_A_TICK0">#REF!</definedName>
    <definedName name="SUMLC2_B_BOX1">#REF!</definedName>
    <definedName name="SUMLC2_B_BOX2">#REF!</definedName>
    <definedName name="SUMLC2_B_BOX3">#REF!</definedName>
    <definedName name="SUMLC2_B_STICK0">#REF!</definedName>
    <definedName name="SUMLC2_B_TICK0">#REF!</definedName>
    <definedName name="SUMLTC_A_BOX1">#REF!</definedName>
    <definedName name="SUMLTC_A_BOX2">#REF!</definedName>
    <definedName name="SUMLTC_A_BOX3">#REF!</definedName>
    <definedName name="SUMLTC_A_STICK0">#REF!</definedName>
    <definedName name="SUMLTC_A_TICK0">#REF!</definedName>
    <definedName name="SUMLTC_B_BOX1">#REF!</definedName>
    <definedName name="SUMLTC_B_BOX2">#REF!</definedName>
    <definedName name="SUMLTC_B_BOX3">#REF!</definedName>
    <definedName name="SUMLTC_B_STICK0">#REF!</definedName>
    <definedName name="SUMLTC_B_TICK0">#REF!</definedName>
    <definedName name="summ_copy" localSheetId="9">'[43]Quick Merge Summary'!$W$18:$AI$18</definedName>
    <definedName name="summ_copy">#REF!</definedName>
    <definedName name="summ_paste_1" localSheetId="9">'[43]Quick Merge Summary'!$E$18</definedName>
    <definedName name="summ_paste_1">#REF!</definedName>
    <definedName name="summ_paste_10" localSheetId="9">'[43]Quick Merge Summary'!$E$27</definedName>
    <definedName name="summ_paste_10">#REF!</definedName>
    <definedName name="summ_paste_11" localSheetId="9">'[43]Quick Merge Summary'!$E$28</definedName>
    <definedName name="summ_paste_11">#REF!</definedName>
    <definedName name="summ_paste_12" localSheetId="9">'[43]Quick Merge Summary'!$E$29</definedName>
    <definedName name="summ_paste_12">#REF!</definedName>
    <definedName name="summ_paste_13" localSheetId="9">'[43]Quick Merge Summary'!$E$30</definedName>
    <definedName name="summ_paste_13">#REF!</definedName>
    <definedName name="summ_paste_14" localSheetId="9">'[43]Quick Merge Summary'!$E$31</definedName>
    <definedName name="summ_paste_14">#REF!</definedName>
    <definedName name="summ_paste_15" localSheetId="9">'[43]Quick Merge Summary'!$E$32</definedName>
    <definedName name="summ_paste_15">#REF!</definedName>
    <definedName name="summ_paste_2" localSheetId="9">'[43]Quick Merge Summary'!$E$19</definedName>
    <definedName name="summ_paste_2">#REF!</definedName>
    <definedName name="summ_paste_3" localSheetId="9">'[43]Quick Merge Summary'!$E$20</definedName>
    <definedName name="summ_paste_3">#REF!</definedName>
    <definedName name="summ_paste_4" localSheetId="9">'[43]Quick Merge Summary'!$E$21</definedName>
    <definedName name="summ_paste_4">#REF!</definedName>
    <definedName name="summ_paste_5" localSheetId="9">'[43]Quick Merge Summary'!$E$22</definedName>
    <definedName name="summ_paste_5">#REF!</definedName>
    <definedName name="summ_paste_6" localSheetId="9">'[43]Quick Merge Summary'!$E$23</definedName>
    <definedName name="summ_paste_6">#REF!</definedName>
    <definedName name="summ_paste_7" localSheetId="9">'[43]Quick Merge Summary'!$E$24</definedName>
    <definedName name="summ_paste_7">#REF!</definedName>
    <definedName name="summ_paste_8" localSheetId="9">'[43]Quick Merge Summary'!$E$25</definedName>
    <definedName name="summ_paste_8">#REF!</definedName>
    <definedName name="summ_paste_9" localSheetId="9">'[43]Quick Merge Summary'!$E$26</definedName>
    <definedName name="summ_paste_9">#REF!</definedName>
    <definedName name="SUMMARY" localSheetId="9">#REF!</definedName>
    <definedName name="SUMMARY" localSheetId="16">#REF!</definedName>
    <definedName name="SUMMARY" localSheetId="7">#REF!</definedName>
    <definedName name="SUMMARY" localSheetId="6">#REF!</definedName>
    <definedName name="SUMMARY">#REF!</definedName>
    <definedName name="Summary_1" localSheetId="9">[42]Data_Download!$F$1:$F$65536</definedName>
    <definedName name="Summary_1" localSheetId="10">[42]Data_Download!$F$1:$F$65536</definedName>
    <definedName name="Summary_1" localSheetId="11">[42]Data_Download!$F$1:$F$65536</definedName>
    <definedName name="Summary_1" localSheetId="8">[42]Data_Download!$F$1:$F$65536</definedName>
    <definedName name="Summary_1">#REF!</definedName>
    <definedName name="Summary_1991" localSheetId="9">[42]Data_Download!$C$25:$C$106</definedName>
    <definedName name="Summary_1991" localSheetId="10">[42]Data_Download!$C$25:$C$106</definedName>
    <definedName name="Summary_1991" localSheetId="11">[42]Data_Download!$C$25:$C$106</definedName>
    <definedName name="Summary_1991" localSheetId="8">[42]Data_Download!$C$25:$C$106</definedName>
    <definedName name="Summary_1991">#REF!</definedName>
    <definedName name="Summary_1992" localSheetId="9">[42]Data_Download!$D$25:$D$106</definedName>
    <definedName name="Summary_1992" localSheetId="10">[42]Data_Download!$D$25:$D$106</definedName>
    <definedName name="Summary_1992" localSheetId="11">[42]Data_Download!$D$25:$D$106</definedName>
    <definedName name="Summary_1992" localSheetId="8">[42]Data_Download!$D$25:$D$106</definedName>
    <definedName name="Summary_1992">#REF!</definedName>
    <definedName name="Summary_1993" localSheetId="9">[42]Data_Download!$E$25:$E$106</definedName>
    <definedName name="Summary_1993" localSheetId="10">[42]Data_Download!$E$25:$E$106</definedName>
    <definedName name="Summary_1993" localSheetId="11">[42]Data_Download!$E$25:$E$106</definedName>
    <definedName name="Summary_1993" localSheetId="8">[42]Data_Download!$E$25:$E$106</definedName>
    <definedName name="Summary_1993">#REF!</definedName>
    <definedName name="Summary_1994" localSheetId="9">[42]Data_Download!$F$25:$F$106</definedName>
    <definedName name="Summary_1994" localSheetId="10">[42]Data_Download!$F$25:$F$106</definedName>
    <definedName name="Summary_1994" localSheetId="11">[42]Data_Download!$F$25:$F$106</definedName>
    <definedName name="Summary_1994" localSheetId="8">[42]Data_Download!$F$25:$F$106</definedName>
    <definedName name="Summary_1994">#REF!</definedName>
    <definedName name="Summary_1995" localSheetId="9">[42]Data_Download!$G$25:$G$106</definedName>
    <definedName name="Summary_1995" localSheetId="10">[42]Data_Download!$G$25:$G$106</definedName>
    <definedName name="Summary_1995" localSheetId="11">[42]Data_Download!$G$25:$G$106</definedName>
    <definedName name="Summary_1995" localSheetId="8">[42]Data_Download!$G$25:$G$106</definedName>
    <definedName name="Summary_1995">#REF!</definedName>
    <definedName name="Summary_1996" localSheetId="9">[42]Data_Download!$H$25:$H$106</definedName>
    <definedName name="Summary_1996" localSheetId="10">[42]Data_Download!$H$25:$H$106</definedName>
    <definedName name="Summary_1996" localSheetId="11">[42]Data_Download!$H$25:$H$106</definedName>
    <definedName name="Summary_1996" localSheetId="8">[42]Data_Download!$H$25:$H$106</definedName>
    <definedName name="Summary_1996">#REF!</definedName>
    <definedName name="Summary_1997" localSheetId="9">[42]Data_Download!$I$25:$I$106</definedName>
    <definedName name="Summary_1997" localSheetId="10">[42]Data_Download!$I$25:$I$106</definedName>
    <definedName name="Summary_1997" localSheetId="11">[42]Data_Download!$I$25:$I$106</definedName>
    <definedName name="Summary_1997" localSheetId="8">[42]Data_Download!$I$25:$I$106</definedName>
    <definedName name="Summary_1997">#REF!</definedName>
    <definedName name="Summary_2" localSheetId="9">[42]Data_Download!$E$1:$E$65536</definedName>
    <definedName name="Summary_2" localSheetId="10">[42]Data_Download!$E$1:$E$65536</definedName>
    <definedName name="Summary_2" localSheetId="11">[42]Data_Download!$E$1:$E$65536</definedName>
    <definedName name="Summary_2" localSheetId="8">[42]Data_Download!$E$1:$E$65536</definedName>
    <definedName name="Summary_2">#REF!</definedName>
    <definedName name="Summary_3" localSheetId="9">[42]Data_Download!$D$1:$D$65536</definedName>
    <definedName name="Summary_3" localSheetId="10">[42]Data_Download!$D$1:$D$65536</definedName>
    <definedName name="Summary_3" localSheetId="11">[42]Data_Download!$D$1:$D$65536</definedName>
    <definedName name="Summary_3" localSheetId="8">[42]Data_Download!$D$1:$D$65536</definedName>
    <definedName name="Summary_3">#REF!</definedName>
    <definedName name="Summary_4" localSheetId="9">[42]Data_Download!$C$1:$C$65536</definedName>
    <definedName name="Summary_4" localSheetId="10">[42]Data_Download!$C$1:$C$65536</definedName>
    <definedName name="Summary_4" localSheetId="11">[42]Data_Download!$C$1:$C$65536</definedName>
    <definedName name="Summary_4" localSheetId="8">[42]Data_Download!$C$1:$C$65536</definedName>
    <definedName name="Summary_4">#REF!</definedName>
    <definedName name="Summary_Date">#REF!</definedName>
    <definedName name="Summary_EY1" localSheetId="9">[42]Data_Download!$H$1:$H$65536</definedName>
    <definedName name="Summary_EY1" localSheetId="10">[42]Data_Download!$H$1:$H$65536</definedName>
    <definedName name="Summary_EY1" localSheetId="11">[42]Data_Download!$H$1:$H$65536</definedName>
    <definedName name="Summary_EY1" localSheetId="8">[42]Data_Download!$H$1:$H$65536</definedName>
    <definedName name="Summary_EY1">#REF!</definedName>
    <definedName name="Summary_EY2" localSheetId="9">[42]Data_Download!$I$1:$I$65536</definedName>
    <definedName name="Summary_EY2" localSheetId="10">[42]Data_Download!$I$1:$I$65536</definedName>
    <definedName name="Summary_EY2" localSheetId="11">[42]Data_Download!$I$1:$I$65536</definedName>
    <definedName name="Summary_EY2" localSheetId="8">[42]Data_Download!$I$1:$I$65536</definedName>
    <definedName name="Summary_EY2">#REF!</definedName>
    <definedName name="Summary_IS"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P" localSheetId="9">[42]Data_Download!$G$1:$G$65536</definedName>
    <definedName name="Summary_P" localSheetId="10">[42]Data_Download!$G$1:$G$65536</definedName>
    <definedName name="Summary_P" localSheetId="11">[42]Data_Download!$G$1:$G$65536</definedName>
    <definedName name="Summary_P" localSheetId="8">[42]Data_Download!$G$1:$G$65536</definedName>
    <definedName name="Summary_P">#REF!</definedName>
    <definedName name="SUMMARY1500" localSheetId="9">#REF!</definedName>
    <definedName name="SUMMARY1500">#REF!</definedName>
    <definedName name="SUMMARY1510" localSheetId="9">#REF!</definedName>
    <definedName name="SUMMARY1510" localSheetId="7">#REF!</definedName>
    <definedName name="SUMMARY1510" localSheetId="6">#REF!</definedName>
    <definedName name="SUMMARY1510">#REF!</definedName>
    <definedName name="SUMMARY1550" localSheetId="9">#REF!</definedName>
    <definedName name="SUMMARY1550" localSheetId="7">#REF!</definedName>
    <definedName name="SUMMARY1550" localSheetId="6">#REF!</definedName>
    <definedName name="SUMMARY1550">#REF!</definedName>
    <definedName name="SUMMASS_A_STICK0">#REF!</definedName>
    <definedName name="summass_a_tick0">#REF!</definedName>
    <definedName name="SUMMASS_B_STICK0">#REF!</definedName>
    <definedName name="SUMMASS_B_TICK0">#REF!</definedName>
    <definedName name="SUMMASS2_A_STICK0">#REF!</definedName>
    <definedName name="SUMMASS2_A_TICK0">#REF!</definedName>
    <definedName name="SUMMASS2_B_STICK0">#REF!</definedName>
    <definedName name="SUMMASS2_B_TICK0">#REF!</definedName>
    <definedName name="SUPPLIERS_BASE">#REF!</definedName>
    <definedName name="sva_chg_cur_yr" localSheetId="9">'[46]Inputs - Misc Fields'!$B$37</definedName>
    <definedName name="sva_chg_cur_yr" localSheetId="10">'[46]Inputs - Misc Fields'!$B$37</definedName>
    <definedName name="sva_chg_cur_yr" localSheetId="11">'[46]Inputs - Misc Fields'!$B$37</definedName>
    <definedName name="sva_chg_cur_yr" localSheetId="8">'[46]Inputs - Misc Fields'!$B$37</definedName>
    <definedName name="sva_chg_cur_yr">#REF!</definedName>
    <definedName name="sva_chg_hf1" localSheetId="9">'[46]Inputs - Misc Fields'!$B$34</definedName>
    <definedName name="sva_chg_hf1" localSheetId="10">'[46]Inputs - Misc Fields'!$B$34</definedName>
    <definedName name="sva_chg_hf1" localSheetId="11">'[46]Inputs - Misc Fields'!$B$34</definedName>
    <definedName name="sva_chg_hf1" localSheetId="8">'[46]Inputs - Misc Fields'!$B$34</definedName>
    <definedName name="sva_chg_hf1">#REF!</definedName>
    <definedName name="sva_chg_hf2" localSheetId="9">'[46]Inputs - Misc Fields'!$B$35</definedName>
    <definedName name="sva_chg_hf2" localSheetId="10">'[46]Inputs - Misc Fields'!$B$35</definedName>
    <definedName name="sva_chg_hf2" localSheetId="11">'[46]Inputs - Misc Fields'!$B$35</definedName>
    <definedName name="sva_chg_hf2" localSheetId="8">'[46]Inputs - Misc Fields'!$B$35</definedName>
    <definedName name="sva_chg_hf2">#REF!</definedName>
    <definedName name="sva_chg_hf3" localSheetId="9">'[46]Inputs - Misc Fields'!$B$36</definedName>
    <definedName name="sva_chg_hf3" localSheetId="10">'[46]Inputs - Misc Fields'!$B$36</definedName>
    <definedName name="sva_chg_hf3" localSheetId="11">'[46]Inputs - Misc Fields'!$B$36</definedName>
    <definedName name="sva_chg_hf3" localSheetId="8">'[46]Inputs - Misc Fields'!$B$36</definedName>
    <definedName name="sva_chg_hf3">#REF!</definedName>
    <definedName name="sva_chg_hf4" localSheetId="9">'[46]Inputs - Misc Fields'!$B$38</definedName>
    <definedName name="sva_chg_hf4" localSheetId="10">'[46]Inputs - Misc Fields'!$B$38</definedName>
    <definedName name="sva_chg_hf4" localSheetId="11">'[46]Inputs - Misc Fields'!$B$38</definedName>
    <definedName name="sva_chg_hf4" localSheetId="8">'[46]Inputs - Misc Fields'!$B$38</definedName>
    <definedName name="sva_chg_hf4">#REF!</definedName>
    <definedName name="sva_chg_hf5" localSheetId="9">'[46]Inputs - Misc Fields'!$B$39</definedName>
    <definedName name="sva_chg_hf5" localSheetId="10">'[46]Inputs - Misc Fields'!$B$39</definedName>
    <definedName name="sva_chg_hf5" localSheetId="11">'[46]Inputs - Misc Fields'!$B$39</definedName>
    <definedName name="sva_chg_hf5" localSheetId="8">'[46]Inputs - Misc Fields'!$B$39</definedName>
    <definedName name="sva_chg_hf5">#REF!</definedName>
    <definedName name="sva_chg_hf6" localSheetId="9">'[46]Inputs - Misc Fields'!$B$40</definedName>
    <definedName name="sva_chg_hf6" localSheetId="10">'[46]Inputs - Misc Fields'!$B$40</definedName>
    <definedName name="sva_chg_hf6" localSheetId="11">'[46]Inputs - Misc Fields'!$B$40</definedName>
    <definedName name="sva_chg_hf6" localSheetId="8">'[46]Inputs - Misc Fields'!$B$40</definedName>
    <definedName name="sva_chg_hf6">#REF!</definedName>
    <definedName name="SYNEMEA" localSheetId="9">'[53]Master Control'!$H$23</definedName>
    <definedName name="SYNEMEA" localSheetId="10">'[53]Master Control'!$H$23</definedName>
    <definedName name="SYNEMEA" localSheetId="11">'[53]Master Control'!$H$23</definedName>
    <definedName name="SYNEMEA" localSheetId="8">'[53]Master Control'!$H$23</definedName>
    <definedName name="SYNEMEA">#REF!</definedName>
    <definedName name="synergy_increment" localSheetId="9">[43]Sensitivities!$V$62</definedName>
    <definedName name="synergy_increment">#REF!</definedName>
    <definedName name="SYNUS" localSheetId="9">'[53]Master Control'!$H$22</definedName>
    <definedName name="SYNUS" localSheetId="10">'[53]Master Control'!$H$22</definedName>
    <definedName name="SYNUS" localSheetId="11">'[53]Master Control'!$H$22</definedName>
    <definedName name="SYNUS" localSheetId="8">'[53]Master Control'!$H$22</definedName>
    <definedName name="SYNUS">#REF!</definedName>
    <definedName name="T_01IE">[38]Contribution!#REF!</definedName>
    <definedName name="T_01NI">[38]Contribution!#REF!</definedName>
    <definedName name="T_02IE">[38]Contribution!#REF!</definedName>
    <definedName name="T_03IE">[38]Contribution!#REF!</definedName>
    <definedName name="T_AdjAgNI">#REF!</definedName>
    <definedName name="T_AdjNetDebt">#REF!</definedName>
    <definedName name="T_AdjShares">#REF!</definedName>
    <definedName name="T_AgNI">#REF!</definedName>
    <definedName name="T_amort">[37]Model!$K$50</definedName>
    <definedName name="t_and_m" localSheetId="9">#REF!</definedName>
    <definedName name="t_and_m" localSheetId="16">#REF!</definedName>
    <definedName name="t_and_m" localSheetId="7">#REF!</definedName>
    <definedName name="t_and_m" localSheetId="6">#REF!</definedName>
    <definedName name="t_and_m">#REF!</definedName>
    <definedName name="T_assets">[37]Model!$K$60</definedName>
    <definedName name="T_bkvalue">[37]Model!$K$64</definedName>
    <definedName name="T_CapEx">[37]Model!$K$78</definedName>
    <definedName name="T_Cash">[38]Contribution!#REF!</definedName>
    <definedName name="T_cfps_t1">[37]Model!$K$70</definedName>
    <definedName name="T_cfps_t2">[37]Model!$K$71</definedName>
    <definedName name="T_cfps_t3">[37]Model!$K$72</definedName>
    <definedName name="T_ComEq">[38]Contribution!#REF!</definedName>
    <definedName name="T_conv_shares">#REF!</definedName>
    <definedName name="T_debt">[37]Model!$K$63</definedName>
    <definedName name="T_EBITDA_t1">[37]Model!$K$73</definedName>
    <definedName name="T_EBITDA_t2">[37]Model!$K$74</definedName>
    <definedName name="T_EBITDA_t3">[37]Model!$K$75</definedName>
    <definedName name="T_eps_t1">[37]Model!$K$67</definedName>
    <definedName name="T_eps_t2">[37]Model!$K$68</definedName>
    <definedName name="T_eps_t3">[37]Model!$K$69</definedName>
    <definedName name="T_EqVal">#REF!</definedName>
    <definedName name="T_excess_cash">[37]Model!$K$58</definedName>
    <definedName name="T_FirmVal">#REF!</definedName>
    <definedName name="t_fv">[37]Model!$K$65</definedName>
    <definedName name="T_goodwill">[37]Model!$K$59</definedName>
    <definedName name="T_int">[37]Model!$K$52</definedName>
    <definedName name="T_int_rate">[37]Model!$K$81</definedName>
    <definedName name="T_ltmcashflow">[37]Model!$K$54</definedName>
    <definedName name="T_ltmcfps">[37]Model!$K$80</definedName>
    <definedName name="T_ltmEBITDA">[37]Model!$K$51</definedName>
    <definedName name="T_ltmeps">[37]Model!$K$79</definedName>
    <definedName name="T_ltmnetinc">[37]Model!$K$53</definedName>
    <definedName name="T_MinInt">[38]Contribution!#REF!</definedName>
    <definedName name="T_Number">[37]Model!$D$33</definedName>
    <definedName name="T_optout">[37]Model!$K$42</definedName>
    <definedName name="T_optprice">[37]Model!$K$43</definedName>
    <definedName name="T_PostConvertShares">[38]Contribution!#REF!</definedName>
    <definedName name="T_PPE">#REF!</definedName>
    <definedName name="T_prefeq">[37]Model!$K$62</definedName>
    <definedName name="T_rev">[37]Model!$K$48</definedName>
    <definedName name="t_risk">#REF!</definedName>
    <definedName name="T_SGA">[37]Model!$K$49</definedName>
    <definedName name="t_tartax" localSheetId="9">[43]Target!$D$219:$P$241</definedName>
    <definedName name="t_tartax">#REF!</definedName>
    <definedName name="T_ticker">[37]Model!$K$37</definedName>
    <definedName name="T_warout">[37]Model!$K$44</definedName>
    <definedName name="T_warprice">[37]Model!$K$45</definedName>
    <definedName name="T1.Column1" localSheetId="9">[43]wCodeTable!$C$19</definedName>
    <definedName name="T1.Column1">#REF!</definedName>
    <definedName name="t1_tax" localSheetId="9">'[46]Inputs - Misc Fields'!$B$47</definedName>
    <definedName name="t1_tax" localSheetId="10">'[46]Inputs - Misc Fields'!$B$47</definedName>
    <definedName name="t1_tax" localSheetId="11">'[46]Inputs - Misc Fields'!$B$47</definedName>
    <definedName name="t1_tax" localSheetId="8">'[46]Inputs - Misc Fields'!$B$47</definedName>
    <definedName name="t1_tax">#REF!</definedName>
    <definedName name="t1_tax_post_2001" localSheetId="9">'[46]Inputs - Misc Fields'!$C$47</definedName>
    <definedName name="t1_tax_post_2001" localSheetId="10">'[46]Inputs - Misc Fields'!$C$47</definedName>
    <definedName name="t1_tax_post_2001" localSheetId="11">'[46]Inputs - Misc Fields'!$C$47</definedName>
    <definedName name="t1_tax_post_2001" localSheetId="8">'[46]Inputs - Misc Fields'!$C$47</definedName>
    <definedName name="t1_tax_post_2001">#REF!</definedName>
    <definedName name="t1_tax_post_2002" localSheetId="9">'[46]Inputs - Misc Fields'!$D$47</definedName>
    <definedName name="t1_tax_post_2002" localSheetId="10">'[46]Inputs - Misc Fields'!$D$47</definedName>
    <definedName name="t1_tax_post_2002" localSheetId="11">'[46]Inputs - Misc Fields'!$D$47</definedName>
    <definedName name="t1_tax_post_2002" localSheetId="8">'[46]Inputs - Misc Fields'!$D$47</definedName>
    <definedName name="t1_tax_post_2002">#REF!</definedName>
    <definedName name="t1_tax_post_2003" localSheetId="9">'[46]Inputs - Misc Fields'!$E$47</definedName>
    <definedName name="t1_tax_post_2003" localSheetId="10">'[46]Inputs - Misc Fields'!$E$47</definedName>
    <definedName name="t1_tax_post_2003" localSheetId="11">'[46]Inputs - Misc Fields'!$E$47</definedName>
    <definedName name="t1_tax_post_2003" localSheetId="8">'[46]Inputs - Misc Fields'!$E$47</definedName>
    <definedName name="t1_tax_post_2003">#REF!</definedName>
    <definedName name="t2_tax" localSheetId="9">'[46]Inputs - Misc Fields'!$B$48</definedName>
    <definedName name="t2_tax" localSheetId="10">'[46]Inputs - Misc Fields'!$B$48</definedName>
    <definedName name="t2_tax" localSheetId="11">'[46]Inputs - Misc Fields'!$B$48</definedName>
    <definedName name="t2_tax" localSheetId="8">'[46]Inputs - Misc Fields'!$B$48</definedName>
    <definedName name="t2_tax">#REF!</definedName>
    <definedName name="t2_tax_post_2001" localSheetId="9">'[46]Inputs - Misc Fields'!$C$48</definedName>
    <definedName name="t2_tax_post_2001" localSheetId="10">'[46]Inputs - Misc Fields'!$C$48</definedName>
    <definedName name="t2_tax_post_2001" localSheetId="11">'[46]Inputs - Misc Fields'!$C$48</definedName>
    <definedName name="t2_tax_post_2001" localSheetId="8">'[46]Inputs - Misc Fields'!$C$48</definedName>
    <definedName name="t2_tax_post_2001">#REF!</definedName>
    <definedName name="t2_tax_post_2002" localSheetId="9">'[46]Inputs - Misc Fields'!$D$48</definedName>
    <definedName name="t2_tax_post_2002" localSheetId="10">'[46]Inputs - Misc Fields'!$D$48</definedName>
    <definedName name="t2_tax_post_2002" localSheetId="11">'[46]Inputs - Misc Fields'!$D$48</definedName>
    <definedName name="t2_tax_post_2002" localSheetId="8">'[46]Inputs - Misc Fields'!$D$48</definedName>
    <definedName name="t2_tax_post_2002">#REF!</definedName>
    <definedName name="t2_tax_post_2003" localSheetId="9">'[46]Inputs - Misc Fields'!$E$48</definedName>
    <definedName name="t2_tax_post_2003" localSheetId="10">'[46]Inputs - Misc Fields'!$E$48</definedName>
    <definedName name="t2_tax_post_2003" localSheetId="11">'[46]Inputs - Misc Fields'!$E$48</definedName>
    <definedName name="t2_tax_post_2003" localSheetId="8">'[46]Inputs - Misc Fields'!$E$48</definedName>
    <definedName name="t2_tax_post_2003">#REF!</definedName>
    <definedName name="TA">#REF!</definedName>
    <definedName name="TAB2RECOP">#REF!</definedName>
    <definedName name="TAB3RECOP" localSheetId="9">[40]SWEDEN!$I$9:$L$48</definedName>
    <definedName name="TAB3RECOP" localSheetId="10">[40]SWEDEN!$I$9:$L$48</definedName>
    <definedName name="TAB3RECOP" localSheetId="11">[40]SWEDEN!$I$9:$L$48</definedName>
    <definedName name="TAB3RECOP" localSheetId="8">[40]SWEDEN!$I$9:$L$48</definedName>
    <definedName name="TAB3RECOP">#REF!</definedName>
    <definedName name="TAB4RECOP">#REF!</definedName>
    <definedName name="TAB9RECOP">#REF!</definedName>
    <definedName name="Table_4">#REF!</definedName>
    <definedName name="Table_4b">#REF!</definedName>
    <definedName name="Table_5">#REF!</definedName>
    <definedName name="Table_6">#REF!</definedName>
    <definedName name="Table_7">#REF!</definedName>
    <definedName name="table1" localSheetId="9">#REF!</definedName>
    <definedName name="table1" localSheetId="16">#REF!</definedName>
    <definedName name="table1" localSheetId="7">#REF!</definedName>
    <definedName name="table1" localSheetId="6">#REF!</definedName>
    <definedName name="table1">#REF!</definedName>
    <definedName name="Table10">#REF!</definedName>
    <definedName name="TABLE10NUM">#REF!</definedName>
    <definedName name="TABLE11NUM1">#REF!</definedName>
    <definedName name="TABLE11NUM2">#REF!</definedName>
    <definedName name="TABLE1BISNUM">#REF!</definedName>
    <definedName name="TABLE1NUM">#REF!</definedName>
    <definedName name="TABLE2NUM">#REF!</definedName>
    <definedName name="TABLE3NUM" localSheetId="9">[40]SWEDEN!$B$9:$L$48</definedName>
    <definedName name="TABLE3NUM" localSheetId="10">[40]SWEDEN!$B$9:$L$48</definedName>
    <definedName name="TABLE3NUM" localSheetId="11">[40]SWEDEN!$B$9:$L$48</definedName>
    <definedName name="TABLE3NUM" localSheetId="8">[40]SWEDEN!$B$9:$L$48</definedName>
    <definedName name="TABLE3NUM">#REF!</definedName>
    <definedName name="TABLE3NUM1" localSheetId="9">[40]SWEDEN!$I$9:$L$48</definedName>
    <definedName name="TABLE3NUM1" localSheetId="10">[40]SWEDEN!$I$9:$L$48</definedName>
    <definedName name="TABLE3NUM1" localSheetId="11">[40]SWEDEN!$I$9:$L$48</definedName>
    <definedName name="TABLE3NUM1" localSheetId="8">[40]SWEDEN!$I$9:$L$48</definedName>
    <definedName name="TABLE3NUM1">#REF!</definedName>
    <definedName name="TABLE4NUM">#REF!</definedName>
    <definedName name="TABLE4NUM1">#REF!</definedName>
    <definedName name="Table5_Naprosyn">#REF!</definedName>
    <definedName name="TABLE5NUM">#REF!</definedName>
    <definedName name="Table6_Tagamet">#REF!</definedName>
    <definedName name="Table6b">#REF!</definedName>
    <definedName name="TABLE6NUM">#REF!</definedName>
    <definedName name="TABLE7NUM">#REF!</definedName>
    <definedName name="Table8">#REF!</definedName>
    <definedName name="TABLE8NUM">#REF!</definedName>
    <definedName name="Table9">#REF!</definedName>
    <definedName name="TABLE9NUM">#REF!</definedName>
    <definedName name="Tableau_de_financement">#REF!</definedName>
    <definedName name="TableName">"Dummy"</definedName>
    <definedName name="Tangible_Assets">#REF!</definedName>
    <definedName name="tar" localSheetId="9">'[78]Print Controls'!#REF!</definedName>
    <definedName name="tar">#REF!</definedName>
    <definedName name="tar_wc" localSheetId="9">[43]Target!$D$198:$P$218</definedName>
    <definedName name="tar_wc">#REF!</definedName>
    <definedName name="Tarceva">#REF!</definedName>
    <definedName name="Tarceva_Cell">#REF!</definedName>
    <definedName name="TarCommitFee" localSheetId="9">'[43]Model Assumptions'!$C$53</definedName>
    <definedName name="TarCommitFee">#REF!</definedName>
    <definedName name="TarDebtCap" localSheetId="9">'[43]Model Assumptions'!$C$51</definedName>
    <definedName name="TarDebtCap">#REF!</definedName>
    <definedName name="TarExistDepYrs" localSheetId="9">'[43]Model Assumptions'!$C$46</definedName>
    <definedName name="TarExistDepYrs">#REF!</definedName>
    <definedName name="targcase" localSheetId="9">[201]Control!$N$30</definedName>
    <definedName name="targcase">#REF!</definedName>
    <definedName name="target" localSheetId="9">[47]Control!$D$29</definedName>
    <definedName name="target">#REF!</definedName>
    <definedName name="Target_debt_to_capital" localSheetId="9">[42]Data_Download!$E$72:$L$72</definedName>
    <definedName name="Target_debt_to_capital" localSheetId="10">[42]Data_Download!$E$72:$L$72</definedName>
    <definedName name="Target_debt_to_capital" localSheetId="11">[42]Data_Download!$E$72:$L$72</definedName>
    <definedName name="Target_debt_to_capital" localSheetId="8">[42]Data_Download!$E$72:$L$72</definedName>
    <definedName name="Target_debt_to_capital">#REF!</definedName>
    <definedName name="target_name" localSheetId="9">[193]Target!$A$6</definedName>
    <definedName name="target_name">#REF!</definedName>
    <definedName name="Target_PE">#REF!</definedName>
    <definedName name="Target_Stock_Price">[37]Model!$O$19</definedName>
    <definedName name="TarGwlAmrt_FASB" localSheetId="9">'[43]Model Assumptions'!$C$49</definedName>
    <definedName name="TarGwlAmrt_FASB">#REF!</definedName>
    <definedName name="TarGwlAmrtYrs" localSheetId="9">'[43]Model Assumptions'!$C$48</definedName>
    <definedName name="TarGwlAmrtYrs">#REF!</definedName>
    <definedName name="TarHistYear" localSheetId="9">'[43]Model Assumptions'!$C$41</definedName>
    <definedName name="TarHistYear">#REF!</definedName>
    <definedName name="TarIntgAmrtYrs" localSheetId="9">'[43]Model Assumptions'!$C$50</definedName>
    <definedName name="TarIntgAmrtYrs">#REF!</definedName>
    <definedName name="TarNewDepYrs" localSheetId="9">'[43]Model Assumptions'!$C$47</definedName>
    <definedName name="TarNewDepYrs">#REF!</definedName>
    <definedName name="TARO_1" localSheetId="9">[202]IMS!$A$3:$BI$78</definedName>
    <definedName name="TARO_1">#REF!</definedName>
    <definedName name="TARO_2" localSheetId="9">[202]IMS!$A$79:$BI$130</definedName>
    <definedName name="TARO_2">#REF!</definedName>
    <definedName name="TarTaxRate" localSheetId="9">'[43]Model Assumptions'!$C$52</definedName>
    <definedName name="TarTaxRate">#REF!</definedName>
    <definedName name="TarTkr" localSheetId="9">'[43]Model Assumptions'!$C$40</definedName>
    <definedName name="TarTkr">#REF!</definedName>
    <definedName name="TarYearEnd" localSheetId="9">'[43]Model Assumptions'!$C$42</definedName>
    <definedName name="TarYearEnd">#REF!</definedName>
    <definedName name="TATCF00">#REF!</definedName>
    <definedName name="TATCF00PF">#REF!</definedName>
    <definedName name="TATCF01">#REF!</definedName>
    <definedName name="TATCF02">#REF!</definedName>
    <definedName name="TATCF98">#REF!</definedName>
    <definedName name="TATCF99">#REF!</definedName>
    <definedName name="TAX">#REF!</definedName>
    <definedName name="Tax_benefit_from_interest" localSheetId="9">[42]Data_Download!$C$36:$AU$36</definedName>
    <definedName name="Tax_benefit_from_interest" localSheetId="10">[42]Data_Download!$C$36:$AU$36</definedName>
    <definedName name="Tax_benefit_from_interest" localSheetId="11">[42]Data_Download!$C$36:$AU$36</definedName>
    <definedName name="Tax_benefit_from_interest" localSheetId="8">[42]Data_Download!$C$36:$AU$36</definedName>
    <definedName name="Tax_benefit_from_interest">#REF!</definedName>
    <definedName name="Tax_benefit_from_oper_leases" localSheetId="9">[42]Data_Download!AO1:XEV1</definedName>
    <definedName name="Tax_benefit_from_oper_leases" localSheetId="10">[42]Data_Download!AO1:XEV1</definedName>
    <definedName name="Tax_benefit_from_oper_leases" localSheetId="11">[42]Data_Download!AO1:XEV1</definedName>
    <definedName name="Tax_benefit_from_oper_leases" localSheetId="8">[42]Data_Download!AO1:XEV1</definedName>
    <definedName name="Tax_benefit_from_oper_leases">#REF!</definedName>
    <definedName name="Tax_benefit_from_ops_leases" localSheetId="9">[42]Data_Download!$C$37:$AZ$37</definedName>
    <definedName name="Tax_benefit_from_ops_leases" localSheetId="10">[42]Data_Download!$C$37:$AZ$37</definedName>
    <definedName name="Tax_benefit_from_ops_leases" localSheetId="11">[42]Data_Download!$C$37:$AZ$37</definedName>
    <definedName name="Tax_benefit_from_ops_leases" localSheetId="8">[42]Data_Download!$C$37:$AZ$37</definedName>
    <definedName name="Tax_benefit_from_ops_leases">#REF!</definedName>
    <definedName name="TAX_CREDIT_INCOME_TAX___SOCIAL_CONTRIBUTION___REV" localSheetId="9">[44]PROJECTION!#REF!</definedName>
    <definedName name="TAX_CREDIT_INCOME_TAX___SOCIAL_CONTRIBUTION___REV" localSheetId="10">[44]PROJECTION!#REF!</definedName>
    <definedName name="TAX_CREDIT_INCOME_TAX___SOCIAL_CONTRIBUTION___REV" localSheetId="11">[44]PROJECTION!#REF!</definedName>
    <definedName name="TAX_CREDIT_INCOME_TAX___SOCIAL_CONTRIBUTION___REV" localSheetId="8">[44]PROJECTION!#REF!</definedName>
    <definedName name="TAX_CREDIT_INCOME_TAX___SOCIAL_CONTRIBUTION___REV">#REF!</definedName>
    <definedName name="TAX_CREDITS_ST___REV" localSheetId="9">[44]PROJECTION!#REF!</definedName>
    <definedName name="TAX_CREDITS_ST___REV" localSheetId="10">[44]PROJECTION!#REF!</definedName>
    <definedName name="TAX_CREDITS_ST___REV" localSheetId="11">[44]PROJECTION!#REF!</definedName>
    <definedName name="TAX_CREDITS_ST___REV" localSheetId="8">[44]PROJECTION!#REF!</definedName>
    <definedName name="TAX_CREDITS_ST___REV">#REF!</definedName>
    <definedName name="TAX_DCF" localSheetId="9">[44]PROJECTION!#REF!</definedName>
    <definedName name="TAX_DCF" localSheetId="10">[44]PROJECTION!#REF!</definedName>
    <definedName name="TAX_DCF" localSheetId="11">[44]PROJECTION!#REF!</definedName>
    <definedName name="TAX_DCF" localSheetId="8">[44]PROJECTION!#REF!</definedName>
    <definedName name="TAX_DCF">#REF!</definedName>
    <definedName name="TAX_RATE">#REF!</definedName>
    <definedName name="Tax_rate_for_WACC" localSheetId="9">[42]Data_Download!#REF!</definedName>
    <definedName name="Tax_rate_for_WACC" localSheetId="10">[42]Data_Download!#REF!</definedName>
    <definedName name="Tax_rate_for_WACC" localSheetId="11">[42]Data_Download!#REF!</definedName>
    <definedName name="Tax_rate_for_WACC" localSheetId="8">[42]Data_Download!#REF!</definedName>
    <definedName name="Tax_rate_for_WACC">#REF!</definedName>
    <definedName name="Tax_Shield_Tax_Rate" localSheetId="9">[42]Data_Download!$A$33</definedName>
    <definedName name="Tax_Shield_Tax_Rate" localSheetId="10">[42]Data_Download!$A$33</definedName>
    <definedName name="Tax_Shield_Tax_Rate" localSheetId="11">[42]Data_Download!$A$33</definedName>
    <definedName name="Tax_Shield_Tax_Rate" localSheetId="8">[42]Data_Download!$A$33</definedName>
    <definedName name="Tax_Shield_Tax_Rate">#REF!</definedName>
    <definedName name="TAXR00">#REF!</definedName>
    <definedName name="TAXR00PF">#REF!</definedName>
    <definedName name="TAXR01">#REF!</definedName>
    <definedName name="TAXR02">#REF!</definedName>
    <definedName name="TAXR98">#REF!</definedName>
    <definedName name="TAXR99">#REF!</definedName>
    <definedName name="TDEBT00">#REF!</definedName>
    <definedName name="TDEBT01">#REF!</definedName>
    <definedName name="TDEBT02">#REF!</definedName>
    <definedName name="TDEBT03">#REF!</definedName>
    <definedName name="TDEBT99">#REF!</definedName>
    <definedName name="temp" localSheetId="9">'[203]Top 25 YTD'!$C$7:$C$787</definedName>
    <definedName name="temp" localSheetId="10">'[203]Top 25 YTD'!$C$7:$C$787</definedName>
    <definedName name="temp" localSheetId="11">'[203]Top 25 YTD'!$C$7:$C$787</definedName>
    <definedName name="temp" localSheetId="8">'[203]Top 25 YTD'!$C$7:$C$787</definedName>
    <definedName name="temp">#REF!</definedName>
    <definedName name="template">#REF!</definedName>
    <definedName name="Tennessee" localSheetId="9">#REF!</definedName>
    <definedName name="Tennessee" localSheetId="16">#REF!</definedName>
    <definedName name="Tennessee" localSheetId="7">#REF!</definedName>
    <definedName name="Tennessee" localSheetId="6">#REF!</definedName>
    <definedName name="Tennessee">#REF!</definedName>
    <definedName name="tenor">[41]HS!#REF!</definedName>
    <definedName name="TEPS00">#REF!</definedName>
    <definedName name="TEPS00PF">#REF!</definedName>
    <definedName name="TEPS01">#REF!</definedName>
    <definedName name="TEPS02">#REF!</definedName>
    <definedName name="TEPS98">#REF!</definedName>
    <definedName name="TEPS99">#REF!</definedName>
    <definedName name="term_value">#REF!</definedName>
    <definedName name="term_year">#REF!</definedName>
    <definedName name="Terminal_EBITDA">#REF!</definedName>
    <definedName name="Terminal_FCF">#REF!</definedName>
    <definedName name="Terminal_FCF_growth" localSheetId="9">'[97]Annual Financials'!#REF!</definedName>
    <definedName name="Terminal_FCF_growth">#REF!</definedName>
    <definedName name="Terminal_Growth">#REF!</definedName>
    <definedName name="Terminal_Multiple">#REF!</definedName>
    <definedName name="terminal_year">#REF!</definedName>
    <definedName name="test">#REF!</definedName>
    <definedName name="TEVA_1">#REF!</definedName>
    <definedName name="TEVA_2">#REF!</definedName>
    <definedName name="TEVA_3">#REF!</definedName>
    <definedName name="TEVENT">'[204]@A'!#REF!</definedName>
    <definedName name="TEXP00">#REF!</definedName>
    <definedName name="TEXP00PF">#REF!</definedName>
    <definedName name="TEXP01">#REF!</definedName>
    <definedName name="TEXP02">#REF!</definedName>
    <definedName name="TEXP98">#REF!</definedName>
    <definedName name="TEXP99">#REF!</definedName>
    <definedName name="TextFormat">#N/A</definedName>
    <definedName name="Textos">#REF!</definedName>
    <definedName name="TFCF00">#REF!</definedName>
    <definedName name="TFCF00PF">#REF!</definedName>
    <definedName name="TFCF01">#REF!</definedName>
    <definedName name="TFCF02">#REF!</definedName>
    <definedName name="TFCF98">#REF!</definedName>
    <definedName name="TFCF99">#REF!</definedName>
    <definedName name="TFS_BSO">'[79]T-Data'!$L$4</definedName>
    <definedName name="TFS_Name">'[79]T-Data'!$G$4</definedName>
    <definedName name="TFS_price">'[79]T-Data'!$G$6</definedName>
    <definedName name="THALREVISED" localSheetId="9" hidden="1">{"ENBREL",#N/A,FALSE,"Sheet1";"RenaGel",#N/A,FALSE,"Sheet1";"HIV PI",#N/A,FALSE,"Sheet1";"MS",#N/A,FALSE,"Sheet1"}</definedName>
    <definedName name="THALREVISED" hidden="1">{"ENBREL",#N/A,FALSE,"Sheet1";"RenaGel",#N/A,FALSE,"Sheet1";"HIV PI",#N/A,FALSE,"Sheet1";"MS",#N/A,FALSE,"Sheet1"}</definedName>
    <definedName name="THERA">[1]Sheet1!$C$268:$L$628</definedName>
    <definedName name="thou" localSheetId="9">[170]Design!$C$25</definedName>
    <definedName name="thou" localSheetId="10">[170]Design!$C$25</definedName>
    <definedName name="thou" localSheetId="11">[170]Design!$C$25</definedName>
    <definedName name="thou" localSheetId="8">[170]Design!$C$25</definedName>
    <definedName name="thou">#REF!</definedName>
    <definedName name="THREE">#REF!</definedName>
    <definedName name="ti" localSheetId="9">#REF!</definedName>
    <definedName name="ti" localSheetId="16">#REF!</definedName>
    <definedName name="ti" localSheetId="7">#REF!</definedName>
    <definedName name="ti" localSheetId="6">#REF!</definedName>
    <definedName name="ti">#REF!</definedName>
    <definedName name="Tick">#REF!</definedName>
    <definedName name="TICKER">#REF!</definedName>
    <definedName name="Ticker_List">#REF!</definedName>
    <definedName name="TickerCell" localSheetId="9">[65]Sheet1!$X$3</definedName>
    <definedName name="TickerCell">#REF!</definedName>
    <definedName name="Tickers">#REF!</definedName>
    <definedName name="TickerToNameOnEnter">#N/A</definedName>
    <definedName name="Tigr_Exhibit69f3a19c_6a28_4c16_bbc5_4c17ddc27e12" localSheetId="9" hidden="1">[205]is!#REF!</definedName>
    <definedName name="Tigr_Exhibit69f3a19c_6a28_4c16_bbc5_4c17ddc27e12" hidden="1">#REF!</definedName>
    <definedName name="TINT00">#REF!</definedName>
    <definedName name="TINT01">#REF!</definedName>
    <definedName name="TINT02">#REF!</definedName>
    <definedName name="TINT03">#REF!</definedName>
    <definedName name="TINT99">#REF!</definedName>
    <definedName name="Title">#REF!</definedName>
    <definedName name="Title1" localSheetId="9">[65]Sheet1!$B$16</definedName>
    <definedName name="Title1">#REF!</definedName>
    <definedName name="Title2" localSheetId="9">[65]Sheet1!$V$11</definedName>
    <definedName name="Title2">#REF!</definedName>
    <definedName name="Title2Spot" localSheetId="9">[65]Sheet1!$B$17</definedName>
    <definedName name="Title2Spot">#REF!</definedName>
    <definedName name="TitleEnglish">#REF!</definedName>
    <definedName name="Titles" localSheetId="9">#REF!</definedName>
    <definedName name="Titles" localSheetId="16">#REF!</definedName>
    <definedName name="Titles" localSheetId="7">#REF!</definedName>
    <definedName name="Titles" localSheetId="6">#REF!</definedName>
    <definedName name="Titles">#REF!</definedName>
    <definedName name="tm_pt" localSheetId="9">#REF!</definedName>
    <definedName name="tm_pt" localSheetId="16">#REF!</definedName>
    <definedName name="tm_pt" localSheetId="7">#REF!</definedName>
    <definedName name="tm_pt" localSheetId="6">#REF!</definedName>
    <definedName name="tm_pt">#REF!</definedName>
    <definedName name="TM1REBUILDOPTION">1</definedName>
    <definedName name="toc" localSheetId="9">'[206]Misc Calcs'!$A$309:$B$349</definedName>
    <definedName name="toc" localSheetId="10">'[206]Misc Calcs'!$A$309:$B$349</definedName>
    <definedName name="toc" localSheetId="11">'[206]Misc Calcs'!$A$309:$B$349</definedName>
    <definedName name="toc" localSheetId="8">'[206]Misc Calcs'!$A$309:$B$349</definedName>
    <definedName name="toc">#REF!</definedName>
    <definedName name="toc_pg" localSheetId="9">[46]TOC!$B$1</definedName>
    <definedName name="toc_pg" localSheetId="10">[46]TOC!$B$1</definedName>
    <definedName name="toc_pg" localSheetId="11">[46]TOC!$B$1</definedName>
    <definedName name="toc_pg" localSheetId="8">[46]TOC!$B$1</definedName>
    <definedName name="toc_pg">#REF!</definedName>
    <definedName name="toc_pg_prt" localSheetId="9">[46]TOC!$B$1:$P$48</definedName>
    <definedName name="toc_pg_prt" localSheetId="10">[46]TOC!$B$1:$P$48</definedName>
    <definedName name="toc_pg_prt" localSheetId="11">[46]TOC!$B$1:$P$48</definedName>
    <definedName name="toc_pg_prt" localSheetId="8">[46]TOC!$B$1:$P$48</definedName>
    <definedName name="toc_pg_prt">#REF!</definedName>
    <definedName name="Today" localSheetId="9">#REF!</definedName>
    <definedName name="Today" localSheetId="16">#REF!</definedName>
    <definedName name="Today" localSheetId="7">#REF!</definedName>
    <definedName name="Today" localSheetId="6">#REF!</definedName>
    <definedName name="Today">#REF!</definedName>
    <definedName name="tol_mil_ls_act" localSheetId="9">'[46]Inputs - Act &amp; F''cast'!$C$32:$T$32</definedName>
    <definedName name="tol_mil_ls_act" localSheetId="10">'[46]Inputs - Act &amp; F''cast'!$C$32:$T$32</definedName>
    <definedName name="tol_mil_ls_act" localSheetId="11">'[46]Inputs - Act &amp; F''cast'!$C$32:$T$32</definedName>
    <definedName name="tol_mil_ls_act" localSheetId="8">'[46]Inputs - Act &amp; F''cast'!$C$32:$T$32</definedName>
    <definedName name="tol_mil_ls_act">#REF!</definedName>
    <definedName name="tol_mil_ls_act_ytd" localSheetId="9">'[46]Calcs - Act &amp; F''cast'!$C$32:$T$32</definedName>
    <definedName name="tol_mil_ls_act_ytd" localSheetId="10">'[46]Calcs - Act &amp; F''cast'!$C$32:$T$32</definedName>
    <definedName name="tol_mil_ls_act_ytd" localSheetId="11">'[46]Calcs - Act &amp; F''cast'!$C$32:$T$32</definedName>
    <definedName name="tol_mil_ls_act_ytd" localSheetId="8">'[46]Calcs - Act &amp; F''cast'!$C$32:$T$32</definedName>
    <definedName name="tol_mil_ls_act_ytd">#REF!</definedName>
    <definedName name="tol_mil_ls_bud" localSheetId="9">'[46]Inputs - Budget'!$C$32:$T$32</definedName>
    <definedName name="tol_mil_ls_bud" localSheetId="10">'[46]Inputs - Budget'!$C$32:$T$32</definedName>
    <definedName name="tol_mil_ls_bud" localSheetId="11">'[46]Inputs - Budget'!$C$32:$T$32</definedName>
    <definedName name="tol_mil_ls_bud" localSheetId="8">'[46]Inputs - Budget'!$C$32:$T$32</definedName>
    <definedName name="tol_mil_ls_bud">#REF!</definedName>
    <definedName name="tol_mil_ls_bud_ytd" localSheetId="9">'[46]Calcs - Budget'!$C$32:$T$32</definedName>
    <definedName name="tol_mil_ls_bud_ytd" localSheetId="10">'[46]Calcs - Budget'!$C$32:$T$32</definedName>
    <definedName name="tol_mil_ls_bud_ytd" localSheetId="11">'[46]Calcs - Budget'!$C$32:$T$32</definedName>
    <definedName name="tol_mil_ls_bud_ytd" localSheetId="8">'[46]Calcs - Budget'!$C$32:$T$32</definedName>
    <definedName name="tol_mil_ls_bud_ytd">#REF!</definedName>
    <definedName name="tol_mil_ls_hf" localSheetId="9">'[46]Inputs - Hist &amp; Future'!$C$32:$T$32</definedName>
    <definedName name="tol_mil_ls_hf" localSheetId="10">'[46]Inputs - Hist &amp; Future'!$C$32:$T$32</definedName>
    <definedName name="tol_mil_ls_hf" localSheetId="11">'[46]Inputs - Hist &amp; Future'!$C$32:$T$32</definedName>
    <definedName name="tol_mil_ls_hf" localSheetId="8">'[46]Inputs - Hist &amp; Future'!$C$32:$T$32</definedName>
    <definedName name="tol_mil_ls_hf">#REF!</definedName>
    <definedName name="Toowoomba_N" localSheetId="9">'[64]Branch Budget 2008_09'!$D$494:$O$494</definedName>
    <definedName name="Toowoomba_N" localSheetId="10">'[64]Branch Budget 2008_09'!$D$494:$O$494</definedName>
    <definedName name="Toowoomba_N" localSheetId="11">'[64]Branch Budget 2008_09'!$D$494:$O$494</definedName>
    <definedName name="Toowoomba_N" localSheetId="8">'[64]Branch Budget 2008_09'!$D$494:$O$494</definedName>
    <definedName name="Toowoomba_N">#REF!</definedName>
    <definedName name="TOP" localSheetId="9">'[4]Noncurrent Assets'!#REF!</definedName>
    <definedName name="TOP" localSheetId="10">'[4]Noncurrent Assets'!#REF!</definedName>
    <definedName name="TOP" localSheetId="11">'[4]Noncurrent Assets'!#REF!</definedName>
    <definedName name="TOP" localSheetId="8">'[4]Noncurrent Assets'!#REF!</definedName>
    <definedName name="TOP">#REF!</definedName>
    <definedName name="TopSection" localSheetId="9">#REF!</definedName>
    <definedName name="TopSection" localSheetId="7">#REF!</definedName>
    <definedName name="TopSection" localSheetId="6">#REF!</definedName>
    <definedName name="TopSection">#REF!</definedName>
    <definedName name="tot_cath_shipped_act" localSheetId="9">'[46]Calcs - Act &amp; F''cast'!$C$506:$T$506</definedName>
    <definedName name="tot_cath_shipped_act" localSheetId="10">'[46]Calcs - Act &amp; F''cast'!$C$506:$T$506</definedName>
    <definedName name="tot_cath_shipped_act" localSheetId="11">'[46]Calcs - Act &amp; F''cast'!$C$506:$T$506</definedName>
    <definedName name="tot_cath_shipped_act" localSheetId="8">'[46]Calcs - Act &amp; F''cast'!$C$506:$T$506</definedName>
    <definedName name="tot_cath_shipped_act">#REF!</definedName>
    <definedName name="tot_cath_shipped_act_ytd" localSheetId="9">'[46]Calcs - Act &amp; F''cast'!$C$631:$T$631</definedName>
    <definedName name="tot_cath_shipped_act_ytd" localSheetId="10">'[46]Calcs - Act &amp; F''cast'!$C$631:$T$631</definedName>
    <definedName name="tot_cath_shipped_act_ytd" localSheetId="11">'[46]Calcs - Act &amp; F''cast'!$C$631:$T$631</definedName>
    <definedName name="tot_cath_shipped_act_ytd" localSheetId="8">'[46]Calcs - Act &amp; F''cast'!$C$631:$T$631</definedName>
    <definedName name="tot_cath_shipped_act_ytd">#REF!</definedName>
    <definedName name="tot_cath_shipped_bud" localSheetId="9">'[46]Calcs - Budget'!$C$506:$T$506</definedName>
    <definedName name="tot_cath_shipped_bud" localSheetId="10">'[46]Calcs - Budget'!$C$506:$T$506</definedName>
    <definedName name="tot_cath_shipped_bud" localSheetId="11">'[46]Calcs - Budget'!$C$506:$T$506</definedName>
    <definedName name="tot_cath_shipped_bud" localSheetId="8">'[46]Calcs - Budget'!$C$506:$T$506</definedName>
    <definedName name="tot_cath_shipped_bud">#REF!</definedName>
    <definedName name="tot_cath_shipped_bud_ytd" localSheetId="9">'[46]Calcs - Budget'!$C$631:$T$631</definedName>
    <definedName name="tot_cath_shipped_bud_ytd" localSheetId="10">'[46]Calcs - Budget'!$C$631:$T$631</definedName>
    <definedName name="tot_cath_shipped_bud_ytd" localSheetId="11">'[46]Calcs - Budget'!$C$631:$T$631</definedName>
    <definedName name="tot_cath_shipped_bud_ytd" localSheetId="8">'[46]Calcs - Budget'!$C$631:$T$631</definedName>
    <definedName name="tot_cath_shipped_bud_ytd">#REF!</definedName>
    <definedName name="tot_cath_shipped_hf" localSheetId="9">'[46]Inputs - Hist &amp; Future'!$C$458:$T$458</definedName>
    <definedName name="tot_cath_shipped_hf" localSheetId="10">'[46]Inputs - Hist &amp; Future'!$C$458:$T$458</definedName>
    <definedName name="tot_cath_shipped_hf" localSheetId="11">'[46]Inputs - Hist &amp; Future'!$C$458:$T$458</definedName>
    <definedName name="tot_cath_shipped_hf" localSheetId="8">'[46]Inputs - Hist &amp; Future'!$C$458:$T$458</definedName>
    <definedName name="tot_cath_shipped_hf">#REF!</definedName>
    <definedName name="tot_cath_shipped_per_mth_hf" localSheetId="9">'[46]Inputs - Hist &amp; Future'!$C$459:$T$459</definedName>
    <definedName name="tot_cath_shipped_per_mth_hf" localSheetId="10">'[46]Inputs - Hist &amp; Future'!$C$459:$T$459</definedName>
    <definedName name="tot_cath_shipped_per_mth_hf" localSheetId="11">'[46]Inputs - Hist &amp; Future'!$C$459:$T$459</definedName>
    <definedName name="tot_cath_shipped_per_mth_hf" localSheetId="8">'[46]Inputs - Hist &amp; Future'!$C$459:$T$459</definedName>
    <definedName name="tot_cath_shipped_per_mth_hf">#REF!</definedName>
    <definedName name="tot_cu_prod_act" localSheetId="9">'[46]Calcs - Act &amp; F''cast'!$C$494:$T$494</definedName>
    <definedName name="tot_cu_prod_act" localSheetId="10">'[46]Calcs - Act &amp; F''cast'!$C$494:$T$494</definedName>
    <definedName name="tot_cu_prod_act" localSheetId="11">'[46]Calcs - Act &amp; F''cast'!$C$494:$T$494</definedName>
    <definedName name="tot_cu_prod_act" localSheetId="8">'[46]Calcs - Act &amp; F''cast'!$C$494:$T$494</definedName>
    <definedName name="tot_cu_prod_act">#REF!</definedName>
    <definedName name="tot_cu_prod_act_ytd" localSheetId="9">'[46]Calcs - Act &amp; F''cast'!$C$619:$T$619</definedName>
    <definedName name="tot_cu_prod_act_ytd" localSheetId="10">'[46]Calcs - Act &amp; F''cast'!$C$619:$T$619</definedName>
    <definedName name="tot_cu_prod_act_ytd" localSheetId="11">'[46]Calcs - Act &amp; F''cast'!$C$619:$T$619</definedName>
    <definedName name="tot_cu_prod_act_ytd" localSheetId="8">'[46]Calcs - Act &amp; F''cast'!$C$619:$T$619</definedName>
    <definedName name="tot_cu_prod_act_ytd">#REF!</definedName>
    <definedName name="tot_cu_prod_bud" localSheetId="9">'[46]Calcs - Budget'!$C$494:$T$494</definedName>
    <definedName name="tot_cu_prod_bud" localSheetId="10">'[46]Calcs - Budget'!$C$494:$T$494</definedName>
    <definedName name="tot_cu_prod_bud" localSheetId="11">'[46]Calcs - Budget'!$C$494:$T$494</definedName>
    <definedName name="tot_cu_prod_bud" localSheetId="8">'[46]Calcs - Budget'!$C$494:$T$494</definedName>
    <definedName name="tot_cu_prod_bud">#REF!</definedName>
    <definedName name="tot_cu_prod_bud_ytd" localSheetId="9">'[46]Calcs - Budget'!$C$619:$T$619</definedName>
    <definedName name="tot_cu_prod_bud_ytd" localSheetId="10">'[46]Calcs - Budget'!$C$619:$T$619</definedName>
    <definedName name="tot_cu_prod_bud_ytd" localSheetId="11">'[46]Calcs - Budget'!$C$619:$T$619</definedName>
    <definedName name="tot_cu_prod_bud_ytd" localSheetId="8">'[46]Calcs - Budget'!$C$619:$T$619</definedName>
    <definedName name="tot_cu_prod_bud_ytd">#REF!</definedName>
    <definedName name="tot_cu_prod_hf" localSheetId="9">'[46]Inputs - Hist &amp; Future'!$C$441:$T$441</definedName>
    <definedName name="tot_cu_prod_hf" localSheetId="10">'[46]Inputs - Hist &amp; Future'!$C$441:$T$441</definedName>
    <definedName name="tot_cu_prod_hf" localSheetId="11">'[46]Inputs - Hist &amp; Future'!$C$441:$T$441</definedName>
    <definedName name="tot_cu_prod_hf" localSheetId="8">'[46]Inputs - Hist &amp; Future'!$C$441:$T$441</definedName>
    <definedName name="tot_cu_prod_hf">#REF!</definedName>
    <definedName name="tot_cu_prod_qtr_fc_dec" localSheetId="9">'[46]Calcs - Qtrly Forecasts'!$C$48:$T$48</definedName>
    <definedName name="tot_cu_prod_qtr_fc_dec" localSheetId="10">'[46]Calcs - Qtrly Forecasts'!$C$48:$T$48</definedName>
    <definedName name="tot_cu_prod_qtr_fc_dec" localSheetId="11">'[46]Calcs - Qtrly Forecasts'!$C$48:$T$48</definedName>
    <definedName name="tot_cu_prod_qtr_fc_dec" localSheetId="8">'[46]Calcs - Qtrly Forecasts'!$C$48:$T$48</definedName>
    <definedName name="tot_cu_prod_qtr_fc_dec">#REF!</definedName>
    <definedName name="tot_cu_prod_qtr_fc_dec_ytd" localSheetId="9">'[46]Calcs - Qtrly Forecasts'!$C$63:$T$63</definedName>
    <definedName name="tot_cu_prod_qtr_fc_dec_ytd" localSheetId="10">'[46]Calcs - Qtrly Forecasts'!$C$63:$T$63</definedName>
    <definedName name="tot_cu_prod_qtr_fc_dec_ytd" localSheetId="11">'[46]Calcs - Qtrly Forecasts'!$C$63:$T$63</definedName>
    <definedName name="tot_cu_prod_qtr_fc_dec_ytd" localSheetId="8">'[46]Calcs - Qtrly Forecasts'!$C$63:$T$63</definedName>
    <definedName name="tot_cu_prod_qtr_fc_dec_ytd">#REF!</definedName>
    <definedName name="tot_cu_prod_qtr_fc_mar" localSheetId="9">'[46]Calcs - Qtrly Forecasts'!$C$85:$T$85</definedName>
    <definedName name="tot_cu_prod_qtr_fc_mar" localSheetId="10">'[46]Calcs - Qtrly Forecasts'!$C$85:$T$85</definedName>
    <definedName name="tot_cu_prod_qtr_fc_mar" localSheetId="11">'[46]Calcs - Qtrly Forecasts'!$C$85:$T$85</definedName>
    <definedName name="tot_cu_prod_qtr_fc_mar" localSheetId="8">'[46]Calcs - Qtrly Forecasts'!$C$85:$T$85</definedName>
    <definedName name="tot_cu_prod_qtr_fc_mar">#REF!</definedName>
    <definedName name="tot_cu_prod_qtr_fc_mar_ytd" localSheetId="9">'[46]Calcs - Qtrly Forecasts'!$C$100:$T$100</definedName>
    <definedName name="tot_cu_prod_qtr_fc_mar_ytd" localSheetId="10">'[46]Calcs - Qtrly Forecasts'!$C$100:$T$100</definedName>
    <definedName name="tot_cu_prod_qtr_fc_mar_ytd" localSheetId="11">'[46]Calcs - Qtrly Forecasts'!$C$100:$T$100</definedName>
    <definedName name="tot_cu_prod_qtr_fc_mar_ytd" localSheetId="8">'[46]Calcs - Qtrly Forecasts'!$C$100:$T$100</definedName>
    <definedName name="tot_cu_prod_qtr_fc_mar_ytd">#REF!</definedName>
    <definedName name="tot_cu_prod_qtr_fc_sept" localSheetId="9">'[46]Calcs - Qtrly Forecasts'!$C$11:$T$11</definedName>
    <definedName name="tot_cu_prod_qtr_fc_sept" localSheetId="10">'[46]Calcs - Qtrly Forecasts'!$C$11:$T$11</definedName>
    <definedName name="tot_cu_prod_qtr_fc_sept" localSheetId="11">'[46]Calcs - Qtrly Forecasts'!$C$11:$T$11</definedName>
    <definedName name="tot_cu_prod_qtr_fc_sept" localSheetId="8">'[46]Calcs - Qtrly Forecasts'!$C$11:$T$11</definedName>
    <definedName name="tot_cu_prod_qtr_fc_sept">#REF!</definedName>
    <definedName name="tot_cu_prod_qtr_fc_sept_ytd" localSheetId="9">'[46]Calcs - Qtrly Forecasts'!$C$26:$T$26</definedName>
    <definedName name="tot_cu_prod_qtr_fc_sept_ytd" localSheetId="10">'[46]Calcs - Qtrly Forecasts'!$C$26:$T$26</definedName>
    <definedName name="tot_cu_prod_qtr_fc_sept_ytd" localSheetId="11">'[46]Calcs - Qtrly Forecasts'!$C$26:$T$26</definedName>
    <definedName name="tot_cu_prod_qtr_fc_sept_ytd" localSheetId="8">'[46]Calcs - Qtrly Forecasts'!$C$26:$T$26</definedName>
    <definedName name="tot_cu_prod_qtr_fc_sept_ytd">#REF!</definedName>
    <definedName name="tot_cu_shipped_act" localSheetId="9">'[46]Calcs - Act &amp; F''cast'!$C$505:$T$505</definedName>
    <definedName name="tot_cu_shipped_act" localSheetId="10">'[46]Calcs - Act &amp; F''cast'!$C$505:$T$505</definedName>
    <definedName name="tot_cu_shipped_act" localSheetId="11">'[46]Calcs - Act &amp; F''cast'!$C$505:$T$505</definedName>
    <definedName name="tot_cu_shipped_act" localSheetId="8">'[46]Calcs - Act &amp; F''cast'!$C$505:$T$505</definedName>
    <definedName name="tot_cu_shipped_act">#REF!</definedName>
    <definedName name="tot_cu_shipped_act_ytd" localSheetId="9">'[46]Calcs - Act &amp; F''cast'!$C$630:$T$630</definedName>
    <definedName name="tot_cu_shipped_act_ytd" localSheetId="10">'[46]Calcs - Act &amp; F''cast'!$C$630:$T$630</definedName>
    <definedName name="tot_cu_shipped_act_ytd" localSheetId="11">'[46]Calcs - Act &amp; F''cast'!$C$630:$T$630</definedName>
    <definedName name="tot_cu_shipped_act_ytd" localSheetId="8">'[46]Calcs - Act &amp; F''cast'!$C$630:$T$630</definedName>
    <definedName name="tot_cu_shipped_act_ytd">#REF!</definedName>
    <definedName name="tot_cu_shipped_bud" localSheetId="9">'[46]Calcs - Budget'!$C$505:$T$505</definedName>
    <definedName name="tot_cu_shipped_bud" localSheetId="10">'[46]Calcs - Budget'!$C$505:$T$505</definedName>
    <definedName name="tot_cu_shipped_bud" localSheetId="11">'[46]Calcs - Budget'!$C$505:$T$505</definedName>
    <definedName name="tot_cu_shipped_bud" localSheetId="8">'[46]Calcs - Budget'!$C$505:$T$505</definedName>
    <definedName name="tot_cu_shipped_bud">#REF!</definedName>
    <definedName name="tot_cu_shipped_bud_ytd" localSheetId="9">'[46]Calcs - Budget'!$C$630:$T$630</definedName>
    <definedName name="tot_cu_shipped_bud_ytd" localSheetId="10">'[46]Calcs - Budget'!$C$630:$T$630</definedName>
    <definedName name="tot_cu_shipped_bud_ytd" localSheetId="11">'[46]Calcs - Budget'!$C$630:$T$630</definedName>
    <definedName name="tot_cu_shipped_bud_ytd" localSheetId="8">'[46]Calcs - Budget'!$C$630:$T$630</definedName>
    <definedName name="tot_cu_shipped_bud_ytd">#REF!</definedName>
    <definedName name="tot_cu_shipped_hf" localSheetId="9">'[46]Inputs - Hist &amp; Future'!$C$455:$T$455</definedName>
    <definedName name="tot_cu_shipped_hf" localSheetId="10">'[46]Inputs - Hist &amp; Future'!$C$455:$T$455</definedName>
    <definedName name="tot_cu_shipped_hf" localSheetId="11">'[46]Inputs - Hist &amp; Future'!$C$455:$T$455</definedName>
    <definedName name="tot_cu_shipped_hf" localSheetId="8">'[46]Inputs - Hist &amp; Future'!$C$455:$T$455</definedName>
    <definedName name="tot_cu_shipped_hf">#REF!</definedName>
    <definedName name="tot_cu_shipped_per_mth_hf" localSheetId="9">'[46]Inputs - Hist &amp; Future'!$C$457:$T$457</definedName>
    <definedName name="tot_cu_shipped_per_mth_hf" localSheetId="10">'[46]Inputs - Hist &amp; Future'!$C$457:$T$457</definedName>
    <definedName name="tot_cu_shipped_per_mth_hf" localSheetId="11">'[46]Inputs - Hist &amp; Future'!$C$457:$T$457</definedName>
    <definedName name="tot_cu_shipped_per_mth_hf" localSheetId="8">'[46]Inputs - Hist &amp; Future'!$C$457:$T$457</definedName>
    <definedName name="tot_cu_shipped_per_mth_hf">#REF!</definedName>
    <definedName name="tot_cu_tons_shipped_act" localSheetId="9">'[46]Calcs - Act &amp; F''cast'!$C$501:$T$501</definedName>
    <definedName name="tot_cu_tons_shipped_act" localSheetId="10">'[46]Calcs - Act &amp; F''cast'!$C$501:$T$501</definedName>
    <definedName name="tot_cu_tons_shipped_act" localSheetId="11">'[46]Calcs - Act &amp; F''cast'!$C$501:$T$501</definedName>
    <definedName name="tot_cu_tons_shipped_act" localSheetId="8">'[46]Calcs - Act &amp; F''cast'!$C$501:$T$501</definedName>
    <definedName name="tot_cu_tons_shipped_act">#REF!</definedName>
    <definedName name="tot_cu_tons_shipped_act_ytd" localSheetId="9">'[46]Calcs - Act &amp; F''cast'!$C$626:$T$626</definedName>
    <definedName name="tot_cu_tons_shipped_act_ytd" localSheetId="10">'[46]Calcs - Act &amp; F''cast'!$C$626:$T$626</definedName>
    <definedName name="tot_cu_tons_shipped_act_ytd" localSheetId="11">'[46]Calcs - Act &amp; F''cast'!$C$626:$T$626</definedName>
    <definedName name="tot_cu_tons_shipped_act_ytd" localSheetId="8">'[46]Calcs - Act &amp; F''cast'!$C$626:$T$626</definedName>
    <definedName name="tot_cu_tons_shipped_act_ytd">#REF!</definedName>
    <definedName name="tot_cu_tons_shipped_bud" localSheetId="9">'[46]Calcs - Budget'!$C$501:$T$501</definedName>
    <definedName name="tot_cu_tons_shipped_bud" localSheetId="10">'[46]Calcs - Budget'!$C$501:$T$501</definedName>
    <definedName name="tot_cu_tons_shipped_bud" localSheetId="11">'[46]Calcs - Budget'!$C$501:$T$501</definedName>
    <definedName name="tot_cu_tons_shipped_bud" localSheetId="8">'[46]Calcs - Budget'!$C$501:$T$501</definedName>
    <definedName name="tot_cu_tons_shipped_bud">#REF!</definedName>
    <definedName name="tot_cu_tons_shipped_bud_ytd" localSheetId="9">'[46]Calcs - Budget'!$C$626:$T$626</definedName>
    <definedName name="tot_cu_tons_shipped_bud_ytd" localSheetId="10">'[46]Calcs - Budget'!$C$626:$T$626</definedName>
    <definedName name="tot_cu_tons_shipped_bud_ytd" localSheetId="11">'[46]Calcs - Budget'!$C$626:$T$626</definedName>
    <definedName name="tot_cu_tons_shipped_bud_ytd" localSheetId="8">'[46]Calcs - Budget'!$C$626:$T$626</definedName>
    <definedName name="tot_cu_tons_shipped_bud_ytd">#REF!</definedName>
    <definedName name="tot_cu_tons_shipped_hf" localSheetId="9">'[46]Inputs - Hist &amp; Future'!$C$451:$T$451</definedName>
    <definedName name="tot_cu_tons_shipped_hf" localSheetId="10">'[46]Inputs - Hist &amp; Future'!$C$451:$T$451</definedName>
    <definedName name="tot_cu_tons_shipped_hf" localSheetId="11">'[46]Inputs - Hist &amp; Future'!$C$451:$T$451</definedName>
    <definedName name="tot_cu_tons_shipped_hf" localSheetId="8">'[46]Inputs - Hist &amp; Future'!$C$451:$T$451</definedName>
    <definedName name="tot_cu_tons_shipped_hf">#REF!</definedName>
    <definedName name="tot_cu_tons_shipped_per_mth_hf" localSheetId="9">'[46]Inputs - Hist &amp; Future'!$C$456:$T$456</definedName>
    <definedName name="tot_cu_tons_shipped_per_mth_hf" localSheetId="10">'[46]Inputs - Hist &amp; Future'!$C$456:$T$456</definedName>
    <definedName name="tot_cu_tons_shipped_per_mth_hf" localSheetId="11">'[46]Inputs - Hist &amp; Future'!$C$456:$T$456</definedName>
    <definedName name="tot_cu_tons_shipped_per_mth_hf" localSheetId="8">'[46]Inputs - Hist &amp; Future'!$C$456:$T$456</definedName>
    <definedName name="tot_cu_tons_shipped_per_mth_hf">#REF!</definedName>
    <definedName name="tot_cu_tons_shipped_qtr_fc_dec" localSheetId="9">'[46]Inputs - Qtrly Forecasts'!$C$54:$T$54</definedName>
    <definedName name="tot_cu_tons_shipped_qtr_fc_dec" localSheetId="10">'[46]Inputs - Qtrly Forecasts'!$C$54:$T$54</definedName>
    <definedName name="tot_cu_tons_shipped_qtr_fc_dec" localSheetId="11">'[46]Inputs - Qtrly Forecasts'!$C$54:$T$54</definedName>
    <definedName name="tot_cu_tons_shipped_qtr_fc_dec" localSheetId="8">'[46]Inputs - Qtrly Forecasts'!$C$54:$T$54</definedName>
    <definedName name="tot_cu_tons_shipped_qtr_fc_dec">#REF!</definedName>
    <definedName name="tot_cu_tons_shipped_qtr_fc_dec_ytd" localSheetId="9">'[46]Calcs - Qtrly Forecasts'!$C$65:$T$65</definedName>
    <definedName name="tot_cu_tons_shipped_qtr_fc_dec_ytd" localSheetId="10">'[46]Calcs - Qtrly Forecasts'!$C$65:$T$65</definedName>
    <definedName name="tot_cu_tons_shipped_qtr_fc_dec_ytd" localSheetId="11">'[46]Calcs - Qtrly Forecasts'!$C$65:$T$65</definedName>
    <definedName name="tot_cu_tons_shipped_qtr_fc_dec_ytd" localSheetId="8">'[46]Calcs - Qtrly Forecasts'!$C$65:$T$65</definedName>
    <definedName name="tot_cu_tons_shipped_qtr_fc_dec_ytd">#REF!</definedName>
    <definedName name="tot_cu_tons_shipped_qtr_fc_mar" localSheetId="9">'[46]Inputs - Qtrly Forecasts'!$C$92:$T$92</definedName>
    <definedName name="tot_cu_tons_shipped_qtr_fc_mar" localSheetId="10">'[46]Inputs - Qtrly Forecasts'!$C$92:$T$92</definedName>
    <definedName name="tot_cu_tons_shipped_qtr_fc_mar" localSheetId="11">'[46]Inputs - Qtrly Forecasts'!$C$92:$T$92</definedName>
    <definedName name="tot_cu_tons_shipped_qtr_fc_mar" localSheetId="8">'[46]Inputs - Qtrly Forecasts'!$C$92:$T$92</definedName>
    <definedName name="tot_cu_tons_shipped_qtr_fc_mar">#REF!</definedName>
    <definedName name="tot_cu_tons_shipped_qtr_fc_mar_ytd" localSheetId="9">'[46]Calcs - Qtrly Forecasts'!$C$102:$T$102</definedName>
    <definedName name="tot_cu_tons_shipped_qtr_fc_mar_ytd" localSheetId="10">'[46]Calcs - Qtrly Forecasts'!$C$102:$T$102</definedName>
    <definedName name="tot_cu_tons_shipped_qtr_fc_mar_ytd" localSheetId="11">'[46]Calcs - Qtrly Forecasts'!$C$102:$T$102</definedName>
    <definedName name="tot_cu_tons_shipped_qtr_fc_mar_ytd" localSheetId="8">'[46]Calcs - Qtrly Forecasts'!$C$102:$T$102</definedName>
    <definedName name="tot_cu_tons_shipped_qtr_fc_mar_ytd">#REF!</definedName>
    <definedName name="tot_cu_tons_shipped_qtr_fc_sept" localSheetId="9">'[46]Inputs - Qtrly Forecasts'!$C$16:$T$16</definedName>
    <definedName name="tot_cu_tons_shipped_qtr_fc_sept" localSheetId="10">'[46]Inputs - Qtrly Forecasts'!$C$16:$T$16</definedName>
    <definedName name="tot_cu_tons_shipped_qtr_fc_sept" localSheetId="11">'[46]Inputs - Qtrly Forecasts'!$C$16:$T$16</definedName>
    <definedName name="tot_cu_tons_shipped_qtr_fc_sept" localSheetId="8">'[46]Inputs - Qtrly Forecasts'!$C$16:$T$16</definedName>
    <definedName name="tot_cu_tons_shipped_qtr_fc_sept">#REF!</definedName>
    <definedName name="tot_cu_tons_shipped_qtr_fc_sept_ytd" localSheetId="9">'[46]Calcs - Qtrly Forecasts'!$C$28:$T$28</definedName>
    <definedName name="tot_cu_tons_shipped_qtr_fc_sept_ytd" localSheetId="10">'[46]Calcs - Qtrly Forecasts'!$C$28:$T$28</definedName>
    <definedName name="tot_cu_tons_shipped_qtr_fc_sept_ytd" localSheetId="11">'[46]Calcs - Qtrly Forecasts'!$C$28:$T$28</definedName>
    <definedName name="tot_cu_tons_shipped_qtr_fc_sept_ytd" localSheetId="8">'[46]Calcs - Qtrly Forecasts'!$C$28:$T$28</definedName>
    <definedName name="tot_cu_tons_shipped_qtr_fc_sept_ytd">#REF!</definedName>
    <definedName name="tot_debt">#REF!</definedName>
    <definedName name="tot_emp_act" localSheetId="9">'[46]Calcs - Act &amp; F''cast'!$C$512:$T$512</definedName>
    <definedName name="tot_emp_act" localSheetId="10">'[46]Calcs - Act &amp; F''cast'!$C$512:$T$512</definedName>
    <definedName name="tot_emp_act" localSheetId="11">'[46]Calcs - Act &amp; F''cast'!$C$512:$T$512</definedName>
    <definedName name="tot_emp_act" localSheetId="8">'[46]Calcs - Act &amp; F''cast'!$C$512:$T$512</definedName>
    <definedName name="tot_emp_act">#REF!</definedName>
    <definedName name="tot_emp_act_ytd" localSheetId="9">'[46]Calcs - Act &amp; F''cast'!$C$637:$T$637</definedName>
    <definedName name="tot_emp_act_ytd" localSheetId="10">'[46]Calcs - Act &amp; F''cast'!$C$637:$T$637</definedName>
    <definedName name="tot_emp_act_ytd" localSheetId="11">'[46]Calcs - Act &amp; F''cast'!$C$637:$T$637</definedName>
    <definedName name="tot_emp_act_ytd" localSheetId="8">'[46]Calcs - Act &amp; F''cast'!$C$637:$T$637</definedName>
    <definedName name="tot_emp_act_ytd">#REF!</definedName>
    <definedName name="tot_emp_bud" localSheetId="9">'[46]Calcs - Budget'!$C$512:$T$512</definedName>
    <definedName name="tot_emp_bud" localSheetId="10">'[46]Calcs - Budget'!$C$512:$T$512</definedName>
    <definedName name="tot_emp_bud" localSheetId="11">'[46]Calcs - Budget'!$C$512:$T$512</definedName>
    <definedName name="tot_emp_bud" localSheetId="8">'[46]Calcs - Budget'!$C$512:$T$512</definedName>
    <definedName name="tot_emp_bud">#REF!</definedName>
    <definedName name="tot_emp_bud_ytd" localSheetId="9">'[46]Calcs - Budget'!$C$637:$T$637</definedName>
    <definedName name="tot_emp_bud_ytd" localSheetId="10">'[46]Calcs - Budget'!$C$637:$T$637</definedName>
    <definedName name="tot_emp_bud_ytd" localSheetId="11">'[46]Calcs - Budget'!$C$637:$T$637</definedName>
    <definedName name="tot_emp_bud_ytd" localSheetId="8">'[46]Calcs - Budget'!$C$637:$T$637</definedName>
    <definedName name="tot_emp_bud_ytd">#REF!</definedName>
    <definedName name="tot_emp_hf" localSheetId="9">'[46]Inputs - Hist &amp; Future'!$C$466:$T$466</definedName>
    <definedName name="tot_emp_hf" localSheetId="10">'[46]Inputs - Hist &amp; Future'!$C$466:$T$466</definedName>
    <definedName name="tot_emp_hf" localSheetId="11">'[46]Inputs - Hist &amp; Future'!$C$466:$T$466</definedName>
    <definedName name="tot_emp_hf" localSheetId="8">'[46]Inputs - Hist &amp; Future'!$C$466:$T$466</definedName>
    <definedName name="tot_emp_hf">#REF!</definedName>
    <definedName name="tot_mill_act" localSheetId="9">'[46]Inputs - Act &amp; F''cast'!$C$20:$T$20</definedName>
    <definedName name="tot_mill_act" localSheetId="10">'[46]Inputs - Act &amp; F''cast'!$C$20:$T$20</definedName>
    <definedName name="tot_mill_act" localSheetId="11">'[46]Inputs - Act &amp; F''cast'!$C$20:$T$20</definedName>
    <definedName name="tot_mill_act" localSheetId="8">'[46]Inputs - Act &amp; F''cast'!$C$20:$T$20</definedName>
    <definedName name="tot_mill_act">#REF!</definedName>
    <definedName name="tot_mill_act_ytd" localSheetId="9">'[46]Calcs - Act &amp; F''cast'!$C$20:$T$20</definedName>
    <definedName name="tot_mill_act_ytd" localSheetId="10">'[46]Calcs - Act &amp; F''cast'!$C$20:$T$20</definedName>
    <definedName name="tot_mill_act_ytd" localSheetId="11">'[46]Calcs - Act &amp; F''cast'!$C$20:$T$20</definedName>
    <definedName name="tot_mill_act_ytd" localSheetId="8">'[46]Calcs - Act &amp; F''cast'!$C$20:$T$20</definedName>
    <definedName name="tot_mill_act_ytd">#REF!</definedName>
    <definedName name="tot_mill_bud" localSheetId="9">'[46]Inputs - Budget'!$C$20:$T$20</definedName>
    <definedName name="tot_mill_bud" localSheetId="10">'[46]Inputs - Budget'!$C$20:$T$20</definedName>
    <definedName name="tot_mill_bud" localSheetId="11">'[46]Inputs - Budget'!$C$20:$T$20</definedName>
    <definedName name="tot_mill_bud" localSheetId="8">'[46]Inputs - Budget'!$C$20:$T$20</definedName>
    <definedName name="tot_mill_bud">#REF!</definedName>
    <definedName name="tot_mill_bud_ytd" localSheetId="9">'[46]Calcs - Budget'!$C$20:$T$20</definedName>
    <definedName name="tot_mill_bud_ytd" localSheetId="10">'[46]Calcs - Budget'!$C$20:$T$20</definedName>
    <definedName name="tot_mill_bud_ytd" localSheetId="11">'[46]Calcs - Budget'!$C$20:$T$20</definedName>
    <definedName name="tot_mill_bud_ytd" localSheetId="8">'[46]Calcs - Budget'!$C$20:$T$20</definedName>
    <definedName name="tot_mill_bud_ytd">#REF!</definedName>
    <definedName name="tot_mill_hf" localSheetId="9">'[46]Inputs - Hist &amp; Future'!$C$20:$T$20</definedName>
    <definedName name="tot_mill_hf" localSheetId="10">'[46]Inputs - Hist &amp; Future'!$C$20:$T$20</definedName>
    <definedName name="tot_mill_hf" localSheetId="11">'[46]Inputs - Hist &amp; Future'!$C$20:$T$20</definedName>
    <definedName name="tot_mill_hf" localSheetId="8">'[46]Inputs - Hist &amp; Future'!$C$20:$T$20</definedName>
    <definedName name="tot_mill_hf">#REF!</definedName>
    <definedName name="tot_mill_qtr_fc_dec" localSheetId="9">'[46]Inputs - Qtrly Forecasts'!$C$47:$T$47</definedName>
    <definedName name="tot_mill_qtr_fc_dec" localSheetId="10">'[46]Inputs - Qtrly Forecasts'!$C$47:$T$47</definedName>
    <definedName name="tot_mill_qtr_fc_dec" localSheetId="11">'[46]Inputs - Qtrly Forecasts'!$C$47:$T$47</definedName>
    <definedName name="tot_mill_qtr_fc_dec" localSheetId="8">'[46]Inputs - Qtrly Forecasts'!$C$47:$T$47</definedName>
    <definedName name="tot_mill_qtr_fc_dec">#REF!</definedName>
    <definedName name="tot_mill_qtr_fc_mar" localSheetId="9">'[46]Inputs - Qtrly Forecasts'!$C$85:$T$85</definedName>
    <definedName name="tot_mill_qtr_fc_mar" localSheetId="10">'[46]Inputs - Qtrly Forecasts'!$C$85:$T$85</definedName>
    <definedName name="tot_mill_qtr_fc_mar" localSheetId="11">'[46]Inputs - Qtrly Forecasts'!$C$85:$T$85</definedName>
    <definedName name="tot_mill_qtr_fc_mar" localSheetId="8">'[46]Inputs - Qtrly Forecasts'!$C$85:$T$85</definedName>
    <definedName name="tot_mill_qtr_fc_mar">#REF!</definedName>
    <definedName name="tot_mill_qtr_fc_sept" localSheetId="9">'[46]Inputs - Qtrly Forecasts'!$C$9:$T$9</definedName>
    <definedName name="tot_mill_qtr_fc_sept" localSheetId="10">'[46]Inputs - Qtrly Forecasts'!$C$9:$T$9</definedName>
    <definedName name="tot_mill_qtr_fc_sept" localSheetId="11">'[46]Inputs - Qtrly Forecasts'!$C$9:$T$9</definedName>
    <definedName name="tot_mill_qtr_fc_sept" localSheetId="8">'[46]Inputs - Qtrly Forecasts'!$C$9:$T$9</definedName>
    <definedName name="tot_mill_qtr_fc_sept">#REF!</definedName>
    <definedName name="tot_mine_act" localSheetId="9">[153]Defn!$C$401:$T$401</definedName>
    <definedName name="tot_mine_act" localSheetId="10">[153]Defn!$C$401:$T$401</definedName>
    <definedName name="tot_mine_act" localSheetId="11">[153]Defn!$C$401:$T$401</definedName>
    <definedName name="tot_mine_act" localSheetId="8">[153]Defn!$C$401:$T$401</definedName>
    <definedName name="tot_mine_act">#REF!</definedName>
    <definedName name="tot_mine_act_ytd" localSheetId="9">[153]Defn!$C$526:$T$526</definedName>
    <definedName name="tot_mine_act_ytd" localSheetId="10">[153]Defn!$C$526:$T$526</definedName>
    <definedName name="tot_mine_act_ytd" localSheetId="11">[153]Defn!$C$526:$T$526</definedName>
    <definedName name="tot_mine_act_ytd" localSheetId="8">[153]Defn!$C$526:$T$526</definedName>
    <definedName name="tot_mine_act_ytd">#REF!</definedName>
    <definedName name="tot_mine_bud" localSheetId="9">[153]HR!$C$401:$T$401</definedName>
    <definedName name="tot_mine_bud" localSheetId="10">[153]HR!$C$401:$T$401</definedName>
    <definedName name="tot_mine_bud" localSheetId="11">[153]HR!$C$401:$T$401</definedName>
    <definedName name="tot_mine_bud" localSheetId="8">[153]HR!$C$401:$T$401</definedName>
    <definedName name="tot_mine_bud">#REF!</definedName>
    <definedName name="tot_mine_bud_ytd" localSheetId="9">[153]HR!$C$526:$T$526</definedName>
    <definedName name="tot_mine_bud_ytd" localSheetId="10">[153]HR!$C$526:$T$526</definedName>
    <definedName name="tot_mine_bud_ytd" localSheetId="11">[153]HR!$C$526:$T$526</definedName>
    <definedName name="tot_mine_bud_ytd" localSheetId="8">[153]HR!$C$526:$T$526</definedName>
    <definedName name="tot_mine_bud_ytd">#REF!</definedName>
    <definedName name="tot_mine_hf" localSheetId="9">'[46]Inputs - Hist &amp; Future'!$C$420:$T$420</definedName>
    <definedName name="tot_mine_hf" localSheetId="10">'[46]Inputs - Hist &amp; Future'!$C$420:$T$420</definedName>
    <definedName name="tot_mine_hf" localSheetId="11">'[46]Inputs - Hist &amp; Future'!$C$420:$T$420</definedName>
    <definedName name="tot_mine_hf" localSheetId="8">'[46]Inputs - Hist &amp; Future'!$C$420:$T$420</definedName>
    <definedName name="tot_mine_hf">#REF!</definedName>
    <definedName name="tot_mine_per_mth_hf" localSheetId="9">'[46]Inputs - Hist &amp; Future'!$C$421:$T$421</definedName>
    <definedName name="tot_mine_per_mth_hf" localSheetId="10">'[46]Inputs - Hist &amp; Future'!$C$421:$T$421</definedName>
    <definedName name="tot_mine_per_mth_hf" localSheetId="11">'[46]Inputs - Hist &amp; Future'!$C$421:$T$421</definedName>
    <definedName name="tot_mine_per_mth_hf" localSheetId="8">'[46]Inputs - Hist &amp; Future'!$C$421:$T$421</definedName>
    <definedName name="tot_mine_per_mth_hf">#REF!</definedName>
    <definedName name="tot_mine_qtr_fc_dec" localSheetId="9">'[46]Inputs - Qtrly Forecasts'!$C$46:$T$46</definedName>
    <definedName name="tot_mine_qtr_fc_dec" localSheetId="10">'[46]Inputs - Qtrly Forecasts'!$C$46:$T$46</definedName>
    <definedName name="tot_mine_qtr_fc_dec" localSheetId="11">'[46]Inputs - Qtrly Forecasts'!$C$46:$T$46</definedName>
    <definedName name="tot_mine_qtr_fc_dec" localSheetId="8">'[46]Inputs - Qtrly Forecasts'!$C$46:$T$46</definedName>
    <definedName name="tot_mine_qtr_fc_dec">#REF!</definedName>
    <definedName name="tot_mine_qtr_fc_mar" localSheetId="9">'[46]Inputs - Qtrly Forecasts'!$C$84:$T$84</definedName>
    <definedName name="tot_mine_qtr_fc_mar" localSheetId="10">'[46]Inputs - Qtrly Forecasts'!$C$84:$T$84</definedName>
    <definedName name="tot_mine_qtr_fc_mar" localSheetId="11">'[46]Inputs - Qtrly Forecasts'!$C$84:$T$84</definedName>
    <definedName name="tot_mine_qtr_fc_mar" localSheetId="8">'[46]Inputs - Qtrly Forecasts'!$C$84:$T$84</definedName>
    <definedName name="tot_mine_qtr_fc_mar">#REF!</definedName>
    <definedName name="tot_mine_qtr_fc_sept" localSheetId="9">'[46]Inputs - Qtrly Forecasts'!$C$8:$T$8</definedName>
    <definedName name="tot_mine_qtr_fc_sept" localSheetId="10">'[46]Inputs - Qtrly Forecasts'!$C$8:$T$8</definedName>
    <definedName name="tot_mine_qtr_fc_sept" localSheetId="11">'[46]Inputs - Qtrly Forecasts'!$C$8:$T$8</definedName>
    <definedName name="tot_mine_qtr_fc_sept" localSheetId="8">'[46]Inputs - Qtrly Forecasts'!$C$8:$T$8</definedName>
    <definedName name="tot_mine_qtr_fc_sept">#REF!</definedName>
    <definedName name="Total_amort_fore" localSheetId="9">[42]Data_Download!$E$18:$M$18</definedName>
    <definedName name="Total_amort_fore" localSheetId="10">[42]Data_Download!$E$18:$M$18</definedName>
    <definedName name="Total_amort_fore" localSheetId="11">[42]Data_Download!$E$18:$M$18</definedName>
    <definedName name="Total_amort_fore" localSheetId="8">[42]Data_Download!$E$18:$M$18</definedName>
    <definedName name="Total_amort_fore">#REF!</definedName>
    <definedName name="Total_Amortization" localSheetId="9">[42]Data_Download!$C$18:$AZ$18</definedName>
    <definedName name="Total_Amortization" localSheetId="10">[42]Data_Download!$C$18:$AZ$18</definedName>
    <definedName name="Total_Amortization" localSheetId="11">[42]Data_Download!$C$18:$AZ$18</definedName>
    <definedName name="Total_Amortization" localSheetId="8">[42]Data_Download!$C$18:$AZ$18</definedName>
    <definedName name="Total_Amortization">#REF!</definedName>
    <definedName name="Total_Amortization_fore" localSheetId="9">[42]Data_Download!$E$15:$G$15</definedName>
    <definedName name="Total_Amortization_fore" localSheetId="10">[42]Data_Download!$E$15:$G$15</definedName>
    <definedName name="Total_Amortization_fore" localSheetId="11">[42]Data_Download!$E$15:$G$15</definedName>
    <definedName name="Total_Amortization_fore" localSheetId="8">[42]Data_Download!$E$15:$G$15</definedName>
    <definedName name="Total_Amortization_fore">#REF!</definedName>
    <definedName name="Total_COS" localSheetId="9">[42]Data_Download!$C$9:$AZ$9</definedName>
    <definedName name="Total_COS" localSheetId="10">[42]Data_Download!$C$9:$AZ$9</definedName>
    <definedName name="Total_COS" localSheetId="11">[42]Data_Download!$C$9:$AZ$9</definedName>
    <definedName name="Total_COS" localSheetId="8">[42]Data_Download!$C$9:$AZ$9</definedName>
    <definedName name="Total_COS">#REF!</definedName>
    <definedName name="Total_COS_fore" localSheetId="9">[42]Data_Download!$E$8:$W$8</definedName>
    <definedName name="Total_COS_fore" localSheetId="10">[42]Data_Download!$E$8:$W$8</definedName>
    <definedName name="Total_COS_fore" localSheetId="11">[42]Data_Download!$E$8:$W$8</definedName>
    <definedName name="Total_COS_fore" localSheetId="8">[42]Data_Download!$E$8:$W$8</definedName>
    <definedName name="Total_COS_fore">#REF!</definedName>
    <definedName name="Total_COS_growth_fore" localSheetId="9">[42]Data_Download!$H$142:$K$142</definedName>
    <definedName name="Total_COS_growth_fore" localSheetId="10">[42]Data_Download!$H$142:$K$142</definedName>
    <definedName name="Total_COS_growth_fore" localSheetId="11">[42]Data_Download!$H$142:$K$142</definedName>
    <definedName name="Total_COS_growth_fore" localSheetId="8">[42]Data_Download!$H$142:$K$142</definedName>
    <definedName name="Total_COS_growth_fore">#REF!</definedName>
    <definedName name="Total_COS_net_DnA" localSheetId="9">[42]Data_Download!$C$103:$AZ$103</definedName>
    <definedName name="Total_COS_net_DnA" localSheetId="10">[42]Data_Download!$C$103:$AZ$103</definedName>
    <definedName name="Total_COS_net_DnA" localSheetId="11">[42]Data_Download!$C$103:$AZ$103</definedName>
    <definedName name="Total_COS_net_DnA" localSheetId="8">[42]Data_Download!$C$103:$AZ$103</definedName>
    <definedName name="Total_COS_net_DnA">#REF!</definedName>
    <definedName name="Total_COS_net_DnA_fore" localSheetId="9">[42]Data_Download!#REF!</definedName>
    <definedName name="Total_COS_net_DnA_fore" localSheetId="10">[42]Data_Download!#REF!</definedName>
    <definedName name="Total_COS_net_DnA_fore" localSheetId="11">[42]Data_Download!#REF!</definedName>
    <definedName name="Total_COS_net_DnA_fore" localSheetId="8">[42]Data_Download!#REF!</definedName>
    <definedName name="Total_COS_net_DnA_fore">#REF!</definedName>
    <definedName name="Total_current_assets" localSheetId="9">'[36]Annual Model'!#REF!</definedName>
    <definedName name="Total_current_assets">#REF!</definedName>
    <definedName name="Total_current_liabilities" localSheetId="9">'[36]Annual Model'!#REF!</definedName>
    <definedName name="Total_current_liabilities">#REF!</definedName>
    <definedName name="Total_debt" localSheetId="9">[42]Data_Download!$C$61:$AU$61</definedName>
    <definedName name="Total_debt" localSheetId="10">[42]Data_Download!$C$61:$AU$61</definedName>
    <definedName name="Total_debt" localSheetId="11">[42]Data_Download!$C$61:$AU$61</definedName>
    <definedName name="Total_debt" localSheetId="8">[42]Data_Download!$C$61:$AU$61</definedName>
    <definedName name="Total_debt">#REF!</definedName>
    <definedName name="TOTAL_DEBT_BASE">#REF!</definedName>
    <definedName name="Total_debt_DCF" localSheetId="9">[42]Data_Download!$C$35:$AZ$35</definedName>
    <definedName name="Total_debt_DCF" localSheetId="10">[42]Data_Download!$C$35:$AZ$35</definedName>
    <definedName name="Total_debt_DCF" localSheetId="11">[42]Data_Download!$C$35:$AZ$35</definedName>
    <definedName name="Total_debt_DCF" localSheetId="8">[42]Data_Download!$C$35:$AZ$35</definedName>
    <definedName name="Total_debt_DCF">#REF!</definedName>
    <definedName name="Total_debt_fore" localSheetId="9">[42]Data_Download!$E$46:$W$46</definedName>
    <definedName name="Total_debt_fore" localSheetId="10">[42]Data_Download!$E$46:$W$46</definedName>
    <definedName name="Total_debt_fore" localSheetId="11">[42]Data_Download!$E$46:$W$46</definedName>
    <definedName name="Total_debt_fore" localSheetId="8">[42]Data_Download!$E$46:$W$46</definedName>
    <definedName name="Total_debt_fore">#REF!</definedName>
    <definedName name="Total_debt_growth_fore" localSheetId="9">[42]Data_Download!$E$58:$W$58</definedName>
    <definedName name="Total_debt_growth_fore" localSheetId="10">[42]Data_Download!$E$58:$W$58</definedName>
    <definedName name="Total_debt_growth_fore" localSheetId="11">[42]Data_Download!$E$58:$W$58</definedName>
    <definedName name="Total_debt_growth_fore" localSheetId="8">[42]Data_Download!$E$58:$W$58</definedName>
    <definedName name="Total_debt_growth_fore">#REF!</definedName>
    <definedName name="Total_increase_in_EEs" localSheetId="9">[42]Data_Download!$C$55:$AZ$55</definedName>
    <definedName name="Total_increase_in_EEs" localSheetId="10">[42]Data_Download!$C$55:$AZ$55</definedName>
    <definedName name="Total_increase_in_EEs" localSheetId="11">[42]Data_Download!$C$55:$AZ$55</definedName>
    <definedName name="Total_increase_in_EEs" localSheetId="8">[42]Data_Download!$C$55:$AZ$55</definedName>
    <definedName name="Total_increase_in_EEs">#REF!</definedName>
    <definedName name="Total_Increase_in_EEs_fore" localSheetId="9">[42]Data_Download!$B$26:$AX$26</definedName>
    <definedName name="Total_Increase_in_EEs_fore" localSheetId="10">[42]Data_Download!$B$26:$AX$26</definedName>
    <definedName name="Total_Increase_in_EEs_fore" localSheetId="11">[42]Data_Download!$B$26:$AX$26</definedName>
    <definedName name="Total_Increase_in_EEs_fore" localSheetId="8">[42]Data_Download!$B$26:$AX$26</definedName>
    <definedName name="Total_Increase_in_EEs_fore">#REF!</definedName>
    <definedName name="TOTAL_MONETARY_ASSETS_IN_R" localSheetId="9">[44]PROJECTION!#REF!</definedName>
    <definedName name="TOTAL_MONETARY_ASSETS_IN_R" localSheetId="10">[44]PROJECTION!#REF!</definedName>
    <definedName name="TOTAL_MONETARY_ASSETS_IN_R" localSheetId="11">[44]PROJECTION!#REF!</definedName>
    <definedName name="TOTAL_MONETARY_ASSETS_IN_R" localSheetId="8">[44]PROJECTION!#REF!</definedName>
    <definedName name="TOTAL_MONETARY_ASSETS_IN_R">#REF!</definedName>
    <definedName name="TOTAL_MONETARY_LIABILIT._IN_R" localSheetId="9">[44]PROJECTION!#REF!</definedName>
    <definedName name="TOTAL_MONETARY_LIABILIT._IN_R" localSheetId="10">[44]PROJECTION!#REF!</definedName>
    <definedName name="TOTAL_MONETARY_LIABILIT._IN_R" localSheetId="11">[44]PROJECTION!#REF!</definedName>
    <definedName name="TOTAL_MONETARY_LIABILIT._IN_R" localSheetId="8">[44]PROJECTION!#REF!</definedName>
    <definedName name="TOTAL_MONETARY_LIABILIT._IN_R">#REF!</definedName>
    <definedName name="Total_other_assets" localSheetId="9">[42]Data_Download!$C$47:$Z$47</definedName>
    <definedName name="Total_other_assets" localSheetId="10">[42]Data_Download!$C$47:$Z$47</definedName>
    <definedName name="Total_other_assets" localSheetId="11">[42]Data_Download!$C$47:$Z$47</definedName>
    <definedName name="Total_other_assets" localSheetId="8">[42]Data_Download!$C$47:$Z$47</definedName>
    <definedName name="Total_other_assets">#REF!</definedName>
    <definedName name="Total_RandD_Current">#REF!</definedName>
    <definedName name="Total_RandD_Values">#REF!</definedName>
    <definedName name="Total_Rev_Current">#REF!</definedName>
    <definedName name="Total_Rev_Values">#REF!</definedName>
    <definedName name="Total_Revenue" localSheetId="9">[44]PROJECTION!#REF!</definedName>
    <definedName name="Total_Revenue" localSheetId="10">[44]PROJECTION!#REF!</definedName>
    <definedName name="Total_Revenue" localSheetId="11">[44]PROJECTION!#REF!</definedName>
    <definedName name="Total_Revenue" localSheetId="8">[44]PROJECTION!#REF!</definedName>
    <definedName name="Total_Revenue">#REF!</definedName>
    <definedName name="Total_revenues" localSheetId="9">'[36]Annual Model'!#REF!</definedName>
    <definedName name="Total_revenues">#REF!</definedName>
    <definedName name="Total_SGA_Current">#REF!</definedName>
    <definedName name="Total_SGA_Values">#REF!</definedName>
    <definedName name="Total_stockholders_equity" localSheetId="9">'[36]Annual Model'!#REF!</definedName>
    <definedName name="Total_stockholders_equity">#REF!</definedName>
    <definedName name="TotalCurrentAssets">'[79]V-Data'!#REF!</definedName>
    <definedName name="TotalDebt_ago" localSheetId="9">[92]COMP!#REF!</definedName>
    <definedName name="TotalDebt_ago">#REF!</definedName>
    <definedName name="totalEBITDA00">#REF!</definedName>
    <definedName name="totalEBITDA01">#REF!</definedName>
    <definedName name="totalEBITDA02">#REF!</definedName>
    <definedName name="totalEBITDA99">#REF!</definedName>
    <definedName name="totalEBITDA99pf">#REF!</definedName>
    <definedName name="TotalLiabilities">'[79]V-Data'!#REF!</definedName>
    <definedName name="TotalPL" localSheetId="9">[105]Overview1Query!$K$45:$N$48</definedName>
    <definedName name="TotalPL" localSheetId="10">[105]Overview1Query!$K$45:$N$48</definedName>
    <definedName name="TotalPL" localSheetId="11">[105]Overview1Query!$K$45:$N$48</definedName>
    <definedName name="TotalPL" localSheetId="8">[105]Overview1Query!$K$45:$N$48</definedName>
    <definedName name="TotalPL">#REF!</definedName>
    <definedName name="TotalPreferred" localSheetId="9">[92]COMP!$AP$34</definedName>
    <definedName name="TotalPreferred">#REF!</definedName>
    <definedName name="Totals" localSheetId="9">[33]Sheet1!$A$181:$M$235</definedName>
    <definedName name="Totals">#REF!</definedName>
    <definedName name="TotalVol" localSheetId="9">[65]Sheet1!$Z$5</definedName>
    <definedName name="TotalVol">#REF!</definedName>
    <definedName name="TotWeeklyStoreSales">#REF!</definedName>
    <definedName name="TPROF">#REF!</definedName>
    <definedName name="Trade_Note_Receivable" localSheetId="9">[44]PROJECTION!#REF!</definedName>
    <definedName name="Trade_Note_Receivable" localSheetId="10">[44]PROJECTION!#REF!</definedName>
    <definedName name="Trade_Note_Receivable" localSheetId="11">[44]PROJECTION!#REF!</definedName>
    <definedName name="Trade_Note_Receivable" localSheetId="8">[44]PROJECTION!#REF!</definedName>
    <definedName name="Trade_Note_Receivable">#REF!</definedName>
    <definedName name="trailing_revs">#REF!</definedName>
    <definedName name="Training1CockpitDataSource" localSheetId="9">[105]Training1Query!$B$26:$D$41</definedName>
    <definedName name="Training1CockpitDataSource" localSheetId="10">[105]Training1Query!$B$26:$D$41</definedName>
    <definedName name="Training1CockpitDataSource" localSheetId="11">[105]Training1Query!$B$26:$D$41</definedName>
    <definedName name="Training1CockpitDataSource" localSheetId="8">[105]Training1Query!$B$26:$D$41</definedName>
    <definedName name="Training1CockpitDataSource">#REF!</definedName>
    <definedName name="Trans_type" localSheetId="9">[193]Parameters!$C$26</definedName>
    <definedName name="Trans_type">#REF!</definedName>
    <definedName name="TRANSACTION_GAIN__LOSS__ON_ASSETS" localSheetId="9">[44]PROJECTION!#REF!</definedName>
    <definedName name="TRANSACTION_GAIN__LOSS__ON_ASSETS" localSheetId="10">[44]PROJECTION!#REF!</definedName>
    <definedName name="TRANSACTION_GAIN__LOSS__ON_ASSETS" localSheetId="11">[44]PROJECTION!#REF!</definedName>
    <definedName name="TRANSACTION_GAIN__LOSS__ON_ASSETS" localSheetId="8">[44]PROJECTION!#REF!</definedName>
    <definedName name="TRANSACTION_GAIN__LOSS__ON_ASSETS">#REF!</definedName>
    <definedName name="TRANSACTION_GAIN__LOSS__ON_LIABILITIES" localSheetId="9">[44]PROJECTION!#REF!</definedName>
    <definedName name="TRANSACTION_GAIN__LOSS__ON_LIABILITIES" localSheetId="10">[44]PROJECTION!#REF!</definedName>
    <definedName name="TRANSACTION_GAIN__LOSS__ON_LIABILITIES" localSheetId="11">[44]PROJECTION!#REF!</definedName>
    <definedName name="TRANSACTION_GAIN__LOSS__ON_LIABILITIES" localSheetId="8">[44]PROJECTION!#REF!</definedName>
    <definedName name="TRANSACTION_GAIN__LOSS__ON_LIABILITIES">#REF!</definedName>
    <definedName name="transpo_tax">#REF!</definedName>
    <definedName name="trc_BkVal">#REF!</definedName>
    <definedName name="trc_BurnRate">#REF!</definedName>
    <definedName name="trc_Cash">#REF!</definedName>
    <definedName name="trc_CFPSGROWTH5YR">#REF!</definedName>
    <definedName name="trc_CFPSGRWPRV5YR">#REF!</definedName>
    <definedName name="trc_CurFY">#REF!</definedName>
    <definedName name="trc_CurrentPrice">#REF!</definedName>
    <definedName name="trc_DebtbyEBITDA">#REF!</definedName>
    <definedName name="trc_DIVGROWTH5YR">#REF!</definedName>
    <definedName name="trc_DIVGRWPRV5YR">#REF!</definedName>
    <definedName name="trc_dividendAmt">#REF!</definedName>
    <definedName name="trc_DocID">#REF!</definedName>
    <definedName name="trc_EBITDAbyShrOO">#REF!</definedName>
    <definedName name="trc_EBITDAGROWTH5YR">#REF!</definedName>
    <definedName name="trc_EBITDAGRWPRV5YR">#REF!</definedName>
    <definedName name="trc_EBITNXT5">#REF!</definedName>
    <definedName name="trc_EBITPRV5">#REF!</definedName>
    <definedName name="trc_EPS5YrHistGrowth">#REF!</definedName>
    <definedName name="trc_EPS5YrProjGrowth">#REF!</definedName>
    <definedName name="trc_EPSGRWPRV5YR">#REF!</definedName>
    <definedName name="trc_EVbyEBITDAOO">#REF!</definedName>
    <definedName name="trc_EVInvCap">#REF!</definedName>
    <definedName name="trc_Flavor">#REF!</definedName>
    <definedName name="trc_FreeFloat">#REF!</definedName>
    <definedName name="trc_FreeTxt1">#REF!</definedName>
    <definedName name="trc_FreeTxt2">#REF!</definedName>
    <definedName name="trc_FreeTxt3">#REF!</definedName>
    <definedName name="trc_FreeTxt4">#REF!</definedName>
    <definedName name="trc_InterestCov">#REF!</definedName>
    <definedName name="trc_LTDebtCap">#REF!</definedName>
    <definedName name="trc_Net_Cash">#REF!</definedName>
    <definedName name="trc_NetCashAdr">#REF!</definedName>
    <definedName name="trc_NetDebtCap">#REF!</definedName>
    <definedName name="trc_NETGROWTH5YR">#REF!</definedName>
    <definedName name="trc_NETGRWPRV5YR">#REF!</definedName>
    <definedName name="trc_OperMargin">#REF!</definedName>
    <definedName name="trc_Pacings">#REF!</definedName>
    <definedName name="trc_PriceEstNAV">#REF!</definedName>
    <definedName name="trc_priceTarget">#REF!</definedName>
    <definedName name="trc_ProfitMargin">#REF!</definedName>
    <definedName name="trc_QDType">#REF!</definedName>
    <definedName name="trc_RATING">#REF!</definedName>
    <definedName name="trc_ReleaseDate">#REF!</definedName>
    <definedName name="trc_REVGROWTH5YR">#REF!</definedName>
    <definedName name="trc_REVGRWPRV5YR">#REF!</definedName>
    <definedName name="trc_RISK">#REF!</definedName>
    <definedName name="trc_ROA">#REF!</definedName>
    <definedName name="trc_ROAA">#REF!</definedName>
    <definedName name="trc_ROAE">#REF!</definedName>
    <definedName name="trc_ROCE">#REF!</definedName>
    <definedName name="trc_ROE">#REF!</definedName>
    <definedName name="trc_ROIC">#REF!</definedName>
    <definedName name="trc_SHARESOUT">#REF!</definedName>
    <definedName name="trc_SHROUTGROWTH5YR">#REF!</definedName>
    <definedName name="trc_SHROUTGRWPRV5YR">#REF!</definedName>
    <definedName name="trc_SSBCF">#REF!</definedName>
    <definedName name="trc_SSRev">#REF!</definedName>
    <definedName name="trc_submitter">#REF!</definedName>
    <definedName name="trc_submittername">#REF!</definedName>
    <definedName name="trc_TARGET">#REF!</definedName>
    <definedName name="trc_TemplateID">#REF!</definedName>
    <definedName name="trc_TEV">#REF!</definedName>
    <definedName name="trc_Ticker">#REF!</definedName>
    <definedName name="trc_Tot_Debt">#REF!</definedName>
    <definedName name="trc_TotDebtCap">#REF!</definedName>
    <definedName name="trc_TotDebtMktCap">#REF!</definedName>
    <definedName name="trc_Version">#REF!</definedName>
    <definedName name="trc_XLS_DATASHEET_ProtectDate">36879.7107986111</definedName>
    <definedName name="trc_Y1">#REF!</definedName>
    <definedName name="trc_Y1CASHEPS_CY">#REF!</definedName>
    <definedName name="trc_Y1COMMONEQ">#REF!</definedName>
    <definedName name="trc_Y1DILSHR">#REF!</definedName>
    <definedName name="trc_Y1DPS">#REF!</definedName>
    <definedName name="trc_Y1EBIT">#REF!</definedName>
    <definedName name="trc_Y1EBITDA">#REF!</definedName>
    <definedName name="trc_Y1EBITDABYYR">#REF!</definedName>
    <definedName name="trc_y1eps_cy">#REF!</definedName>
    <definedName name="trc_Y1EVBYEBITDA">#REF!</definedName>
    <definedName name="trc_Y1EVBYREV">#REF!</definedName>
    <definedName name="trc_Y1FREE_CFPS">#REF!</definedName>
    <definedName name="trc_Y1LTDEBT">#REF!</definedName>
    <definedName name="trc_Y1NETINC">#REF!</definedName>
    <definedName name="trc_Y1Q1">#REF!</definedName>
    <definedName name="trc_y1q1s1">#REF!</definedName>
    <definedName name="trc_y1q1s2">#REF!</definedName>
    <definedName name="trc_Y1Q2">#REF!</definedName>
    <definedName name="trc_y1q2s1">#REF!</definedName>
    <definedName name="trc_y1q2s2">#REF!</definedName>
    <definedName name="trc_Y1Q3">#REF!</definedName>
    <definedName name="trc_y1q3s1">#REF!</definedName>
    <definedName name="trc_y1q3s2">#REF!</definedName>
    <definedName name="trc_Y1Q4">#REF!</definedName>
    <definedName name="trc_y1q4s1">#REF!</definedName>
    <definedName name="trc_y1q4s2">#REF!</definedName>
    <definedName name="trc_Y1REVENUE">#REF!</definedName>
    <definedName name="trc_Y1REVENUE_CY">#REF!</definedName>
    <definedName name="trc_Y1ROE">#REF!</definedName>
    <definedName name="trc_y1s1total">#REF!</definedName>
    <definedName name="trc_y1s2total">#REF!</definedName>
    <definedName name="trc_Y1TAXRATE">#REF!</definedName>
    <definedName name="trc_Y1Total">#REF!</definedName>
    <definedName name="trc_Y2">#REF!</definedName>
    <definedName name="trc_Y2CASHEPS_CY">#REF!</definedName>
    <definedName name="trc_Y2COMMONEQ">#REF!</definedName>
    <definedName name="trc_Y2DILSHR">#REF!</definedName>
    <definedName name="trc_Y2DPS">#REF!</definedName>
    <definedName name="trc_Y2EBIT">#REF!</definedName>
    <definedName name="trc_Y2EBITDA">#REF!</definedName>
    <definedName name="trc_Y2EBITDABYYR">#REF!</definedName>
    <definedName name="trc_y2eps_cy">#REF!</definedName>
    <definedName name="trc_Y2EVBYEBITDA">#REF!</definedName>
    <definedName name="trc_Y2EVBYREV">#REF!</definedName>
    <definedName name="trc_Y2FREE_CFPS">#REF!</definedName>
    <definedName name="trc_Y2LTDEBT">#REF!</definedName>
    <definedName name="trc_Y2NETINC">#REF!</definedName>
    <definedName name="trc_Y2Q1">#REF!</definedName>
    <definedName name="trc_y2q1s1">#REF!</definedName>
    <definedName name="trc_y2q1s2">#REF!</definedName>
    <definedName name="trc_Y2Q2">#REF!</definedName>
    <definedName name="trc_y2q2s1">#REF!</definedName>
    <definedName name="trc_y2q2s2">#REF!</definedName>
    <definedName name="trc_Y2Q3">#REF!</definedName>
    <definedName name="trc_y2q3s1">#REF!</definedName>
    <definedName name="trc_y2q3s2">#REF!</definedName>
    <definedName name="trc_Y2Q4">#REF!</definedName>
    <definedName name="trc_y2q4s1">#REF!</definedName>
    <definedName name="trc_y2q4s2">#REF!</definedName>
    <definedName name="trc_Y2REVENUE">#REF!</definedName>
    <definedName name="trc_Y2REVENUE_CY">#REF!</definedName>
    <definedName name="trc_Y2ROE">#REF!</definedName>
    <definedName name="trc_y2s1total">#REF!</definedName>
    <definedName name="trc_y2s2total">#REF!</definedName>
    <definedName name="trc_Y2TAXRATE">#REF!</definedName>
    <definedName name="trc_Y2Total">#REF!</definedName>
    <definedName name="trc_Y3">#REF!</definedName>
    <definedName name="trc_Y3CASHEPS_CY">#REF!</definedName>
    <definedName name="trc_Y3COMMONEQ">#REF!</definedName>
    <definedName name="trc_Y3DILSHR">#REF!</definedName>
    <definedName name="trc_Y3DPS">#REF!</definedName>
    <definedName name="trc_Y3EBIT">#REF!</definedName>
    <definedName name="trc_Y3EBITDA">#REF!</definedName>
    <definedName name="trc_Y3EBITDABYYR">#REF!</definedName>
    <definedName name="trc_y3eps_cy">#REF!</definedName>
    <definedName name="trc_Y3EVBYEBITDA">#REF!</definedName>
    <definedName name="trc_Y3EVBYREV">#REF!</definedName>
    <definedName name="trc_Y3FREE_CFPS">#REF!</definedName>
    <definedName name="trc_Y3LTDEBT">#REF!</definedName>
    <definedName name="trc_Y3NETINC">#REF!</definedName>
    <definedName name="trc_Y3Q1">#REF!</definedName>
    <definedName name="trc_y3q1s1">#REF!</definedName>
    <definedName name="trc_y3q1s2">#REF!</definedName>
    <definedName name="trc_Y3Q2">#REF!</definedName>
    <definedName name="trc_y3q2s1">#REF!</definedName>
    <definedName name="trc_y3q2s2">#REF!</definedName>
    <definedName name="trc_Y3Q3">#REF!</definedName>
    <definedName name="trc_y3q3s1">#REF!</definedName>
    <definedName name="trc_y3q3s2">#REF!</definedName>
    <definedName name="trc_Y3Q4">#REF!</definedName>
    <definedName name="trc_y3q4s1">#REF!</definedName>
    <definedName name="trc_y3q4s2">#REF!</definedName>
    <definedName name="trc_Y3REVENUE">#REF!</definedName>
    <definedName name="trc_Y3REVENUE_CY">#REF!</definedName>
    <definedName name="trc_Y3ROE">#REF!</definedName>
    <definedName name="trc_y3s1total">#REF!</definedName>
    <definedName name="trc_y3s2total">#REF!</definedName>
    <definedName name="trc_Y3TAXRATE">#REF!</definedName>
    <definedName name="trc_Y3Total">#REF!</definedName>
    <definedName name="trc_Y4">#REF!</definedName>
    <definedName name="trc_Y4COMMONEQ">#REF!</definedName>
    <definedName name="trc_Y4DILSHR">#REF!</definedName>
    <definedName name="trc_Y4DPS">#REF!</definedName>
    <definedName name="trc_Y4EBIT">#REF!</definedName>
    <definedName name="trc_Y4EBITDA">#REF!</definedName>
    <definedName name="trc_Y4FREE_CFPS">#REF!</definedName>
    <definedName name="trc_Y4LTDEBT">#REF!</definedName>
    <definedName name="trc_Y4NETINC">#REF!</definedName>
    <definedName name="trc_Y4Q1">#REF!</definedName>
    <definedName name="trc_Y4Q2">#REF!</definedName>
    <definedName name="trc_Y4Q3">#REF!</definedName>
    <definedName name="trc_Y4Q4">#REF!</definedName>
    <definedName name="trc_Y4REVENUE">#REF!</definedName>
    <definedName name="trc_Y4ROE">#REF!</definedName>
    <definedName name="trc_Y4TAXRATE">#REF!</definedName>
    <definedName name="trc_Y4Total">#REF!</definedName>
    <definedName name="trc_YrsOfCash">#REF!</definedName>
    <definedName name="tresonet00">#REF!</definedName>
    <definedName name="tresonet01">#REF!</definedName>
    <definedName name="tresonet02">#REF!</definedName>
    <definedName name="tresonet95">#REF!</definedName>
    <definedName name="tresonet96">#REF!</definedName>
    <definedName name="tresonet97">#REF!</definedName>
    <definedName name="tresonet98">#REF!</definedName>
    <definedName name="tresonet99">#REF!</definedName>
    <definedName name="TREV00">#REF!</definedName>
    <definedName name="TREV00PF">#REF!</definedName>
    <definedName name="TREV01">#REF!</definedName>
    <definedName name="TREV02">#REF!</definedName>
    <definedName name="TREV98">#REF!</definedName>
    <definedName name="TREV99">#REF!</definedName>
    <definedName name="trk_avail_act" localSheetId="9">'[46]Inputs - Act &amp; F''cast'!$C$11:$T$11</definedName>
    <definedName name="trk_avail_act" localSheetId="10">'[46]Inputs - Act &amp; F''cast'!$C$11:$T$11</definedName>
    <definedName name="trk_avail_act" localSheetId="11">'[46]Inputs - Act &amp; F''cast'!$C$11:$T$11</definedName>
    <definedName name="trk_avail_act" localSheetId="8">'[46]Inputs - Act &amp; F''cast'!$C$11:$T$11</definedName>
    <definedName name="trk_avail_act">#REF!</definedName>
    <definedName name="trk_avail_act_ytd" localSheetId="9">'[46]Inputs - Act &amp; F''cast'!$C$447:$T$447</definedName>
    <definedName name="trk_avail_act_ytd" localSheetId="10">'[46]Inputs - Act &amp; F''cast'!$C$447:$T$447</definedName>
    <definedName name="trk_avail_act_ytd" localSheetId="11">'[46]Inputs - Act &amp; F''cast'!$C$447:$T$447</definedName>
    <definedName name="trk_avail_act_ytd" localSheetId="8">'[46]Inputs - Act &amp; F''cast'!$C$447:$T$447</definedName>
    <definedName name="trk_avail_act_ytd">#REF!</definedName>
    <definedName name="trk_avail_bud" localSheetId="9">'[46]Inputs - Budget'!$C$11:$T$11</definedName>
    <definedName name="trk_avail_bud" localSheetId="10">'[46]Inputs - Budget'!$C$11:$T$11</definedName>
    <definedName name="trk_avail_bud" localSheetId="11">'[46]Inputs - Budget'!$C$11:$T$11</definedName>
    <definedName name="trk_avail_bud" localSheetId="8">'[46]Inputs - Budget'!$C$11:$T$11</definedName>
    <definedName name="trk_avail_bud">#REF!</definedName>
    <definedName name="trk_avail_bud_ytd" localSheetId="9">'[46]Inputs - Budget'!$C$447:$T$447</definedName>
    <definedName name="trk_avail_bud_ytd" localSheetId="10">'[46]Inputs - Budget'!$C$447:$T$447</definedName>
    <definedName name="trk_avail_bud_ytd" localSheetId="11">'[46]Inputs - Budget'!$C$447:$T$447</definedName>
    <definedName name="trk_avail_bud_ytd" localSheetId="8">'[46]Inputs - Budget'!$C$447:$T$447</definedName>
    <definedName name="trk_avail_bud_ytd">#REF!</definedName>
    <definedName name="trk_avail_hf" localSheetId="9">'[46]Inputs - Hist &amp; Future'!$C$11:$T$11</definedName>
    <definedName name="trk_avail_hf" localSheetId="10">'[46]Inputs - Hist &amp; Future'!$C$11:$T$11</definedName>
    <definedName name="trk_avail_hf" localSheetId="11">'[46]Inputs - Hist &amp; Future'!$C$11:$T$11</definedName>
    <definedName name="trk_avail_hf" localSheetId="8">'[46]Inputs - Hist &amp; Future'!$C$11:$T$11</definedName>
    <definedName name="trk_avail_hf">#REF!</definedName>
    <definedName name="trk_mtbf_act" localSheetId="9">'[46]Inputs - Act &amp; F''cast'!$C$13:$T$13</definedName>
    <definedName name="trk_mtbf_act" localSheetId="10">'[46]Inputs - Act &amp; F''cast'!$C$13:$T$13</definedName>
    <definedName name="trk_mtbf_act" localSheetId="11">'[46]Inputs - Act &amp; F''cast'!$C$13:$T$13</definedName>
    <definedName name="trk_mtbf_act" localSheetId="8">'[46]Inputs - Act &amp; F''cast'!$C$13:$T$13</definedName>
    <definedName name="trk_mtbf_act">#REF!</definedName>
    <definedName name="trk_mtbf_act_ytd" localSheetId="9">'[46]Inputs - Act &amp; F''cast'!$C$449:$T$449</definedName>
    <definedName name="trk_mtbf_act_ytd" localSheetId="10">'[46]Inputs - Act &amp; F''cast'!$C$449:$T$449</definedName>
    <definedName name="trk_mtbf_act_ytd" localSheetId="11">'[46]Inputs - Act &amp; F''cast'!$C$449:$T$449</definedName>
    <definedName name="trk_mtbf_act_ytd" localSheetId="8">'[46]Inputs - Act &amp; F''cast'!$C$449:$T$449</definedName>
    <definedName name="trk_mtbf_act_ytd">#REF!</definedName>
    <definedName name="trk_mtbf_bud" localSheetId="9">'[46]Inputs - Budget'!$C$13:$T$13</definedName>
    <definedName name="trk_mtbf_bud" localSheetId="10">'[46]Inputs - Budget'!$C$13:$T$13</definedName>
    <definedName name="trk_mtbf_bud" localSheetId="11">'[46]Inputs - Budget'!$C$13:$T$13</definedName>
    <definedName name="trk_mtbf_bud" localSheetId="8">'[46]Inputs - Budget'!$C$13:$T$13</definedName>
    <definedName name="trk_mtbf_bud">#REF!</definedName>
    <definedName name="trk_mtbf_bud_ytd" localSheetId="9">'[46]Inputs - Budget'!$C$449:$T$449</definedName>
    <definedName name="trk_mtbf_bud_ytd" localSheetId="10">'[46]Inputs - Budget'!$C$449:$T$449</definedName>
    <definedName name="trk_mtbf_bud_ytd" localSheetId="11">'[46]Inputs - Budget'!$C$449:$T$449</definedName>
    <definedName name="trk_mtbf_bud_ytd" localSheetId="8">'[46]Inputs - Budget'!$C$449:$T$449</definedName>
    <definedName name="trk_mtbf_bud_ytd">#REF!</definedName>
    <definedName name="trk_mtbf_hf" localSheetId="9">'[46]Inputs - Hist &amp; Future'!$C$13:$T$13</definedName>
    <definedName name="trk_mtbf_hf" localSheetId="10">'[46]Inputs - Hist &amp; Future'!$C$13:$T$13</definedName>
    <definedName name="trk_mtbf_hf" localSheetId="11">'[46]Inputs - Hist &amp; Future'!$C$13:$T$13</definedName>
    <definedName name="trk_mtbf_hf" localSheetId="8">'[46]Inputs - Hist &amp; Future'!$C$13:$T$13</definedName>
    <definedName name="trk_mtbf_hf">#REF!</definedName>
    <definedName name="trk_mttr_act" localSheetId="9">'[46]Inputs - Act &amp; F''cast'!$C$14:$T$14</definedName>
    <definedName name="trk_mttr_act" localSheetId="10">'[46]Inputs - Act &amp; F''cast'!$C$14:$T$14</definedName>
    <definedName name="trk_mttr_act" localSheetId="11">'[46]Inputs - Act &amp; F''cast'!$C$14:$T$14</definedName>
    <definedName name="trk_mttr_act" localSheetId="8">'[46]Inputs - Act &amp; F''cast'!$C$14:$T$14</definedName>
    <definedName name="trk_mttr_act">#REF!</definedName>
    <definedName name="trk_mttr_act_ytd" localSheetId="9">'[46]Inputs - Act &amp; F''cast'!$C$450:$T$450</definedName>
    <definedName name="trk_mttr_act_ytd" localSheetId="10">'[46]Inputs - Act &amp; F''cast'!$C$450:$T$450</definedName>
    <definedName name="trk_mttr_act_ytd" localSheetId="11">'[46]Inputs - Act &amp; F''cast'!$C$450:$T$450</definedName>
    <definedName name="trk_mttr_act_ytd" localSheetId="8">'[46]Inputs - Act &amp; F''cast'!$C$450:$T$450</definedName>
    <definedName name="trk_mttr_act_ytd">#REF!</definedName>
    <definedName name="trk_mttr_bud" localSheetId="9">'[46]Inputs - Budget'!$C$14:$T$14</definedName>
    <definedName name="trk_mttr_bud" localSheetId="10">'[46]Inputs - Budget'!$C$14:$T$14</definedName>
    <definedName name="trk_mttr_bud" localSheetId="11">'[46]Inputs - Budget'!$C$14:$T$14</definedName>
    <definedName name="trk_mttr_bud" localSheetId="8">'[46]Inputs - Budget'!$C$14:$T$14</definedName>
    <definedName name="trk_mttr_bud">#REF!</definedName>
    <definedName name="trk_mttr_bud_ytd" localSheetId="9">'[46]Inputs - Budget'!$C$450:$T$450</definedName>
    <definedName name="trk_mttr_bud_ytd" localSheetId="10">'[46]Inputs - Budget'!$C$450:$T$450</definedName>
    <definedName name="trk_mttr_bud_ytd" localSheetId="11">'[46]Inputs - Budget'!$C$450:$T$450</definedName>
    <definedName name="trk_mttr_bud_ytd" localSheetId="8">'[46]Inputs - Budget'!$C$450:$T$450</definedName>
    <definedName name="trk_mttr_bud_ytd">#REF!</definedName>
    <definedName name="trk_mttr_hf" localSheetId="9">'[46]Inputs - Hist &amp; Future'!$C$14:$T$14</definedName>
    <definedName name="trk_mttr_hf" localSheetId="10">'[46]Inputs - Hist &amp; Future'!$C$14:$T$14</definedName>
    <definedName name="trk_mttr_hf" localSheetId="11">'[46]Inputs - Hist &amp; Future'!$C$14:$T$14</definedName>
    <definedName name="trk_mttr_hf" localSheetId="8">'[46]Inputs - Hist &amp; Future'!$C$14:$T$14</definedName>
    <definedName name="trk_mttr_hf">#REF!</definedName>
    <definedName name="trk_util_act" localSheetId="9">'[46]Inputs - Act &amp; F''cast'!$C$12:$T$12</definedName>
    <definedName name="trk_util_act" localSheetId="10">'[46]Inputs - Act &amp; F''cast'!$C$12:$T$12</definedName>
    <definedName name="trk_util_act" localSheetId="11">'[46]Inputs - Act &amp; F''cast'!$C$12:$T$12</definedName>
    <definedName name="trk_util_act" localSheetId="8">'[46]Inputs - Act &amp; F''cast'!$C$12:$T$12</definedName>
    <definedName name="trk_util_act">#REF!</definedName>
    <definedName name="trk_util_act_ytd" localSheetId="9">'[46]Inputs - Act &amp; F''cast'!$C$448:$T$448</definedName>
    <definedName name="trk_util_act_ytd" localSheetId="10">'[46]Inputs - Act &amp; F''cast'!$C$448:$T$448</definedName>
    <definedName name="trk_util_act_ytd" localSheetId="11">'[46]Inputs - Act &amp; F''cast'!$C$448:$T$448</definedName>
    <definedName name="trk_util_act_ytd" localSheetId="8">'[46]Inputs - Act &amp; F''cast'!$C$448:$T$448</definedName>
    <definedName name="trk_util_act_ytd">#REF!</definedName>
    <definedName name="trk_util_bud" localSheetId="9">'[46]Inputs - Budget'!$C$12:$T$12</definedName>
    <definedName name="trk_util_bud" localSheetId="10">'[46]Inputs - Budget'!$C$12:$T$12</definedName>
    <definedName name="trk_util_bud" localSheetId="11">'[46]Inputs - Budget'!$C$12:$T$12</definedName>
    <definedName name="trk_util_bud" localSheetId="8">'[46]Inputs - Budget'!$C$12:$T$12</definedName>
    <definedName name="trk_util_bud">#REF!</definedName>
    <definedName name="trk_util_bud_ytd" localSheetId="9">'[46]Inputs - Budget'!$C$448:$T$448</definedName>
    <definedName name="trk_util_bud_ytd" localSheetId="10">'[46]Inputs - Budget'!$C$448:$T$448</definedName>
    <definedName name="trk_util_bud_ytd" localSheetId="11">'[46]Inputs - Budget'!$C$448:$T$448</definedName>
    <definedName name="trk_util_bud_ytd" localSheetId="8">'[46]Inputs - Budget'!$C$448:$T$448</definedName>
    <definedName name="trk_util_bud_ytd">#REF!</definedName>
    <definedName name="trk_util_hf" localSheetId="9">'[46]Inputs - Hist &amp; Future'!$C$12:$T$12</definedName>
    <definedName name="trk_util_hf" localSheetId="10">'[46]Inputs - Hist &amp; Future'!$C$12:$T$12</definedName>
    <definedName name="trk_util_hf" localSheetId="11">'[46]Inputs - Hist &amp; Future'!$C$12:$T$12</definedName>
    <definedName name="trk_util_hf" localSheetId="8">'[46]Inputs - Hist &amp; Future'!$C$12:$T$12</definedName>
    <definedName name="trk_util_hf">#REF!</definedName>
    <definedName name="Trt_dur">[126]Sepsis!$D$10</definedName>
    <definedName name="ttt" localSheetId="9">#REF!</definedName>
    <definedName name="ttt" localSheetId="16">#REF!</definedName>
    <definedName name="ttt" localSheetId="7">#REF!</definedName>
    <definedName name="ttt" localSheetId="6">#REF!</definedName>
    <definedName name="ttt">#REF!</definedName>
    <definedName name="tvEBITDA01">#REF!</definedName>
    <definedName name="TWO">#REF!</definedName>
    <definedName name="ucst_cath_act" localSheetId="9">'[46]Calcs - Act &amp; F''cast'!$C$544:$T$544</definedName>
    <definedName name="ucst_cath_act" localSheetId="10">'[46]Calcs - Act &amp; F''cast'!$C$544:$T$544</definedName>
    <definedName name="ucst_cath_act" localSheetId="11">'[46]Calcs - Act &amp; F''cast'!$C$544:$T$544</definedName>
    <definedName name="ucst_cath_act" localSheetId="8">'[46]Calcs - Act &amp; F''cast'!$C$544:$T$544</definedName>
    <definedName name="ucst_cath_act">#REF!</definedName>
    <definedName name="ucst_cath_act_ytd" localSheetId="9">'[46]Calcs - Act &amp; F''cast'!$C$669:$T$669</definedName>
    <definedName name="ucst_cath_act_ytd" localSheetId="10">'[46]Calcs - Act &amp; F''cast'!$C$669:$T$669</definedName>
    <definedName name="ucst_cath_act_ytd" localSheetId="11">'[46]Calcs - Act &amp; F''cast'!$C$669:$T$669</definedName>
    <definedName name="ucst_cath_act_ytd" localSheetId="8">'[46]Calcs - Act &amp; F''cast'!$C$669:$T$669</definedName>
    <definedName name="ucst_cath_act_ytd">#REF!</definedName>
    <definedName name="ucst_cath_bud" localSheetId="9">'[46]Calcs - Budget'!$C$544:$T$544</definedName>
    <definedName name="ucst_cath_bud" localSheetId="10">'[46]Calcs - Budget'!$C$544:$T$544</definedName>
    <definedName name="ucst_cath_bud" localSheetId="11">'[46]Calcs - Budget'!$C$544:$T$544</definedName>
    <definedName name="ucst_cath_bud" localSheetId="8">'[46]Calcs - Budget'!$C$544:$T$544</definedName>
    <definedName name="ucst_cath_bud">#REF!</definedName>
    <definedName name="ucst_cath_bud_ytd" localSheetId="9">'[46]Calcs - Budget'!$C$669:$T$669</definedName>
    <definedName name="ucst_cath_bud_ytd" localSheetId="10">'[46]Calcs - Budget'!$C$669:$T$669</definedName>
    <definedName name="ucst_cath_bud_ytd" localSheetId="11">'[46]Calcs - Budget'!$C$669:$T$669</definedName>
    <definedName name="ucst_cath_bud_ytd" localSheetId="8">'[46]Calcs - Budget'!$C$669:$T$669</definedName>
    <definedName name="ucst_cath_bud_ytd">#REF!</definedName>
    <definedName name="ucst_cath_hf" localSheetId="9">'[46]Inputs - Hist &amp; Future'!$C$502:$T$502</definedName>
    <definedName name="ucst_cath_hf" localSheetId="10">'[46]Inputs - Hist &amp; Future'!$C$502:$T$502</definedName>
    <definedName name="ucst_cath_hf" localSheetId="11">'[46]Inputs - Hist &amp; Future'!$C$502:$T$502</definedName>
    <definedName name="ucst_cath_hf" localSheetId="8">'[46]Inputs - Hist &amp; Future'!$C$502:$T$502</definedName>
    <definedName name="ucst_cath_hf">#REF!</definedName>
    <definedName name="ucst_fil_act" localSheetId="9">'[46]Calcs - Act &amp; F''cast'!$C$541:$T$541</definedName>
    <definedName name="ucst_fil_act" localSheetId="10">'[46]Calcs - Act &amp; F''cast'!$C$541:$T$541</definedName>
    <definedName name="ucst_fil_act" localSheetId="11">'[46]Calcs - Act &amp; F''cast'!$C$541:$T$541</definedName>
    <definedName name="ucst_fil_act" localSheetId="8">'[46]Calcs - Act &amp; F''cast'!$C$541:$T$541</definedName>
    <definedName name="ucst_fil_act">#REF!</definedName>
    <definedName name="ucst_fil_act_ytd" localSheetId="9">'[46]Calcs - Act &amp; F''cast'!$C$666:$T$666</definedName>
    <definedName name="ucst_fil_act_ytd" localSheetId="10">'[46]Calcs - Act &amp; F''cast'!$C$666:$T$666</definedName>
    <definedName name="ucst_fil_act_ytd" localSheetId="11">'[46]Calcs - Act &amp; F''cast'!$C$666:$T$666</definedName>
    <definedName name="ucst_fil_act_ytd" localSheetId="8">'[46]Calcs - Act &amp; F''cast'!$C$666:$T$666</definedName>
    <definedName name="ucst_fil_act_ytd">#REF!</definedName>
    <definedName name="ucst_fil_bud" localSheetId="9">'[46]Calcs - Budget'!$C$541:$T$541</definedName>
    <definedName name="ucst_fil_bud" localSheetId="10">'[46]Calcs - Budget'!$C$541:$T$541</definedName>
    <definedName name="ucst_fil_bud" localSheetId="11">'[46]Calcs - Budget'!$C$541:$T$541</definedName>
    <definedName name="ucst_fil_bud" localSheetId="8">'[46]Calcs - Budget'!$C$541:$T$541</definedName>
    <definedName name="ucst_fil_bud">#REF!</definedName>
    <definedName name="ucst_fil_bud_ytd" localSheetId="9">'[46]Calcs - Budget'!$C$666:$T$666</definedName>
    <definedName name="ucst_fil_bud_ytd" localSheetId="10">'[46]Calcs - Budget'!$C$666:$T$666</definedName>
    <definedName name="ucst_fil_bud_ytd" localSheetId="11">'[46]Calcs - Budget'!$C$666:$T$666</definedName>
    <definedName name="ucst_fil_bud_ytd" localSheetId="8">'[46]Calcs - Budget'!$C$666:$T$666</definedName>
    <definedName name="ucst_fil_bud_ytd">#REF!</definedName>
    <definedName name="ucst_fil_hf" localSheetId="9">'[46]Inputs - Hist &amp; Future'!$C$499:$T$499</definedName>
    <definedName name="ucst_fil_hf" localSheetId="10">'[46]Inputs - Hist &amp; Future'!$C$499:$T$499</definedName>
    <definedName name="ucst_fil_hf" localSheetId="11">'[46]Inputs - Hist &amp; Future'!$C$499:$T$499</definedName>
    <definedName name="ucst_fil_hf" localSheetId="8">'[46]Inputs - Hist &amp; Future'!$C$499:$T$499</definedName>
    <definedName name="ucst_fil_hf">#REF!</definedName>
    <definedName name="ucst_ga_act" localSheetId="9">'[46]Calcs - Act &amp; F''cast'!$C$546:$T$546</definedName>
    <definedName name="ucst_ga_act" localSheetId="10">'[46]Calcs - Act &amp; F''cast'!$C$546:$T$546</definedName>
    <definedName name="ucst_ga_act" localSheetId="11">'[46]Calcs - Act &amp; F''cast'!$C$546:$T$546</definedName>
    <definedName name="ucst_ga_act" localSheetId="8">'[46]Calcs - Act &amp; F''cast'!$C$546:$T$546</definedName>
    <definedName name="ucst_ga_act">#REF!</definedName>
    <definedName name="ucst_ga_act_ytd" localSheetId="9">'[46]Calcs - Act &amp; F''cast'!$C$671:$T$671</definedName>
    <definedName name="ucst_ga_act_ytd" localSheetId="10">'[46]Calcs - Act &amp; F''cast'!$C$671:$T$671</definedName>
    <definedName name="ucst_ga_act_ytd" localSheetId="11">'[46]Calcs - Act &amp; F''cast'!$C$671:$T$671</definedName>
    <definedName name="ucst_ga_act_ytd" localSheetId="8">'[46]Calcs - Act &amp; F''cast'!$C$671:$T$671</definedName>
    <definedName name="ucst_ga_act_ytd">#REF!</definedName>
    <definedName name="ucst_ga_bud" localSheetId="9">'[46]Calcs - Budget'!$C$546:$T$546</definedName>
    <definedName name="ucst_ga_bud" localSheetId="10">'[46]Calcs - Budget'!$C$546:$T$546</definedName>
    <definedName name="ucst_ga_bud" localSheetId="11">'[46]Calcs - Budget'!$C$546:$T$546</definedName>
    <definedName name="ucst_ga_bud" localSheetId="8">'[46]Calcs - Budget'!$C$546:$T$546</definedName>
    <definedName name="ucst_ga_bud">#REF!</definedName>
    <definedName name="ucst_ga_bud_ytd" localSheetId="9">'[46]Calcs - Budget'!$C$671:$T$671</definedName>
    <definedName name="ucst_ga_bud_ytd" localSheetId="10">'[46]Calcs - Budget'!$C$671:$T$671</definedName>
    <definedName name="ucst_ga_bud_ytd" localSheetId="11">'[46]Calcs - Budget'!$C$671:$T$671</definedName>
    <definedName name="ucst_ga_bud_ytd" localSheetId="8">'[46]Calcs - Budget'!$C$671:$T$671</definedName>
    <definedName name="ucst_ga_bud_ytd">#REF!</definedName>
    <definedName name="ucst_ga_hf" localSheetId="9">'[46]Inputs - Hist &amp; Future'!$C$504:$T$504</definedName>
    <definedName name="ucst_ga_hf" localSheetId="10">'[46]Inputs - Hist &amp; Future'!$C$504:$T$504</definedName>
    <definedName name="ucst_ga_hf" localSheetId="11">'[46]Inputs - Hist &amp; Future'!$C$504:$T$504</definedName>
    <definedName name="ucst_ga_hf" localSheetId="8">'[46]Inputs - Hist &amp; Future'!$C$504:$T$504</definedName>
    <definedName name="ucst_ga_hf">#REF!</definedName>
    <definedName name="ucst_mill_act" localSheetId="9">'[46]Calcs - Act &amp; F''cast'!$C$537:$T$537</definedName>
    <definedName name="ucst_mill_act" localSheetId="10">'[46]Calcs - Act &amp; F''cast'!$C$537:$T$537</definedName>
    <definedName name="ucst_mill_act" localSheetId="11">'[46]Calcs - Act &amp; F''cast'!$C$537:$T$537</definedName>
    <definedName name="ucst_mill_act" localSheetId="8">'[46]Calcs - Act &amp; F''cast'!$C$537:$T$537</definedName>
    <definedName name="ucst_mill_act">#REF!</definedName>
    <definedName name="ucst_mill_act_ytd" localSheetId="9">'[46]Calcs - Act &amp; F''cast'!$C$662:$T$662</definedName>
    <definedName name="ucst_mill_act_ytd" localSheetId="10">'[46]Calcs - Act &amp; F''cast'!$C$662:$T$662</definedName>
    <definedName name="ucst_mill_act_ytd" localSheetId="11">'[46]Calcs - Act &amp; F''cast'!$C$662:$T$662</definedName>
    <definedName name="ucst_mill_act_ytd" localSheetId="8">'[46]Calcs - Act &amp; F''cast'!$C$662:$T$662</definedName>
    <definedName name="ucst_mill_act_ytd">#REF!</definedName>
    <definedName name="ucst_mill_bud" localSheetId="9">'[46]Calcs - Budget'!$C$537:$T$537</definedName>
    <definedName name="ucst_mill_bud" localSheetId="10">'[46]Calcs - Budget'!$C$537:$T$537</definedName>
    <definedName name="ucst_mill_bud" localSheetId="11">'[46]Calcs - Budget'!$C$537:$T$537</definedName>
    <definedName name="ucst_mill_bud" localSheetId="8">'[46]Calcs - Budget'!$C$537:$T$537</definedName>
    <definedName name="ucst_mill_bud">#REF!</definedName>
    <definedName name="ucst_mill_bud_ytd" localSheetId="9">'[46]Calcs - Budget'!$C$662:$T$662</definedName>
    <definedName name="ucst_mill_bud_ytd" localSheetId="10">'[46]Calcs - Budget'!$C$662:$T$662</definedName>
    <definedName name="ucst_mill_bud_ytd" localSheetId="11">'[46]Calcs - Budget'!$C$662:$T$662</definedName>
    <definedName name="ucst_mill_bud_ytd" localSheetId="8">'[46]Calcs - Budget'!$C$662:$T$662</definedName>
    <definedName name="ucst_mill_bud_ytd">#REF!</definedName>
    <definedName name="ucst_mill_comb_act" localSheetId="9">'[46]Calcs - Act &amp; F''cast'!$C$548:$T$548</definedName>
    <definedName name="ucst_mill_comb_act" localSheetId="10">'[46]Calcs - Act &amp; F''cast'!$C$548:$T$548</definedName>
    <definedName name="ucst_mill_comb_act" localSheetId="11">'[46]Calcs - Act &amp; F''cast'!$C$548:$T$548</definedName>
    <definedName name="ucst_mill_comb_act" localSheetId="8">'[46]Calcs - Act &amp; F''cast'!$C$548:$T$548</definedName>
    <definedName name="ucst_mill_comb_act">#REF!</definedName>
    <definedName name="ucst_mill_comb_act_ytd" localSheetId="9">'[46]Calcs - Act &amp; F''cast'!$C$673:$T$673</definedName>
    <definedName name="ucst_mill_comb_act_ytd" localSheetId="10">'[46]Calcs - Act &amp; F''cast'!$C$673:$T$673</definedName>
    <definedName name="ucst_mill_comb_act_ytd" localSheetId="11">'[46]Calcs - Act &amp; F''cast'!$C$673:$T$673</definedName>
    <definedName name="ucst_mill_comb_act_ytd" localSheetId="8">'[46]Calcs - Act &amp; F''cast'!$C$673:$T$673</definedName>
    <definedName name="ucst_mill_comb_act_ytd">#REF!</definedName>
    <definedName name="ucst_mill_comb_bud" localSheetId="9">'[46]Calcs - Budget'!$C$548:$T$548</definedName>
    <definedName name="ucst_mill_comb_bud" localSheetId="10">'[46]Calcs - Budget'!$C$548:$T$548</definedName>
    <definedName name="ucst_mill_comb_bud" localSheetId="11">'[46]Calcs - Budget'!$C$548:$T$548</definedName>
    <definedName name="ucst_mill_comb_bud" localSheetId="8">'[46]Calcs - Budget'!$C$548:$T$548</definedName>
    <definedName name="ucst_mill_comb_bud">#REF!</definedName>
    <definedName name="ucst_mill_comb_bud_ytd" localSheetId="9">'[46]Calcs - Budget'!$C$673:$T$673</definedName>
    <definedName name="ucst_mill_comb_bud_ytd" localSheetId="10">'[46]Calcs - Budget'!$C$673:$T$673</definedName>
    <definedName name="ucst_mill_comb_bud_ytd" localSheetId="11">'[46]Calcs - Budget'!$C$673:$T$673</definedName>
    <definedName name="ucst_mill_comb_bud_ytd" localSheetId="8">'[46]Calcs - Budget'!$C$673:$T$673</definedName>
    <definedName name="ucst_mill_comb_bud_ytd">#REF!</definedName>
    <definedName name="ucst_mill_comb_hf" localSheetId="9">'[46]Inputs - Hist &amp; Future'!$C$506:$T$506</definedName>
    <definedName name="ucst_mill_comb_hf" localSheetId="10">'[46]Inputs - Hist &amp; Future'!$C$506:$T$506</definedName>
    <definedName name="ucst_mill_comb_hf" localSheetId="11">'[46]Inputs - Hist &amp; Future'!$C$506:$T$506</definedName>
    <definedName name="ucst_mill_comb_hf" localSheetId="8">'[46]Inputs - Hist &amp; Future'!$C$506:$T$506</definedName>
    <definedName name="ucst_mill_comb_hf">#REF!</definedName>
    <definedName name="ucst_mill_hf" localSheetId="9">'[46]Inputs - Hist &amp; Future'!$C$495:$T$495</definedName>
    <definedName name="ucst_mill_hf" localSheetId="10">'[46]Inputs - Hist &amp; Future'!$C$495:$T$495</definedName>
    <definedName name="ucst_mill_hf" localSheetId="11">'[46]Inputs - Hist &amp; Future'!$C$495:$T$495</definedName>
    <definedName name="ucst_mill_hf" localSheetId="8">'[46]Inputs - Hist &amp; Future'!$C$495:$T$495</definedName>
    <definedName name="ucst_mill_hf">#REF!</definedName>
    <definedName name="ucst_mill_ls_act" localSheetId="9">'[46]Calcs - Act &amp; F''cast'!$C$539:$T$539</definedName>
    <definedName name="ucst_mill_ls_act" localSheetId="10">'[46]Calcs - Act &amp; F''cast'!$C$539:$T$539</definedName>
    <definedName name="ucst_mill_ls_act" localSheetId="11">'[46]Calcs - Act &amp; F''cast'!$C$539:$T$539</definedName>
    <definedName name="ucst_mill_ls_act" localSheetId="8">'[46]Calcs - Act &amp; F''cast'!$C$539:$T$539</definedName>
    <definedName name="ucst_mill_ls_act">#REF!</definedName>
    <definedName name="ucst_mill_ls_act_ytd" localSheetId="9">'[46]Calcs - Act &amp; F''cast'!$C$664:$T$664</definedName>
    <definedName name="ucst_mill_ls_act_ytd" localSheetId="10">'[46]Calcs - Act &amp; F''cast'!$C$664:$T$664</definedName>
    <definedName name="ucst_mill_ls_act_ytd" localSheetId="11">'[46]Calcs - Act &amp; F''cast'!$C$664:$T$664</definedName>
    <definedName name="ucst_mill_ls_act_ytd" localSheetId="8">'[46]Calcs - Act &amp; F''cast'!$C$664:$T$664</definedName>
    <definedName name="ucst_mill_ls_act_ytd">#REF!</definedName>
    <definedName name="ucst_mill_ls_bud" localSheetId="9">'[46]Calcs - Budget'!$C$539:$T$539</definedName>
    <definedName name="ucst_mill_ls_bud" localSheetId="10">'[46]Calcs - Budget'!$C$539:$T$539</definedName>
    <definedName name="ucst_mill_ls_bud" localSheetId="11">'[46]Calcs - Budget'!$C$539:$T$539</definedName>
    <definedName name="ucst_mill_ls_bud" localSheetId="8">'[46]Calcs - Budget'!$C$539:$T$539</definedName>
    <definedName name="ucst_mill_ls_bud">#REF!</definedName>
    <definedName name="ucst_mill_ls_bud_ytd" localSheetId="9">'[46]Calcs - Budget'!$C$664:$T$664</definedName>
    <definedName name="ucst_mill_ls_bud_ytd" localSheetId="10">'[46]Calcs - Budget'!$C$664:$T$664</definedName>
    <definedName name="ucst_mill_ls_bud_ytd" localSheetId="11">'[46]Calcs - Budget'!$C$664:$T$664</definedName>
    <definedName name="ucst_mill_ls_bud_ytd" localSheetId="8">'[46]Calcs - Budget'!$C$664:$T$664</definedName>
    <definedName name="ucst_mill_ls_bud_ytd">#REF!</definedName>
    <definedName name="ucst_mill_ls_hf" localSheetId="9">'[46]Inputs - Hist &amp; Future'!$C$497:$T$497</definedName>
    <definedName name="ucst_mill_ls_hf" localSheetId="10">'[46]Inputs - Hist &amp; Future'!$C$497:$T$497</definedName>
    <definedName name="ucst_mill_ls_hf" localSheetId="11">'[46]Inputs - Hist &amp; Future'!$C$497:$T$497</definedName>
    <definedName name="ucst_mill_ls_hf" localSheetId="8">'[46]Inputs - Hist &amp; Future'!$C$497:$T$497</definedName>
    <definedName name="ucst_mill_ls_hf">#REF!</definedName>
    <definedName name="ucst_mine_act" localSheetId="9">'[46]Calcs - Act &amp; F''cast'!$C$535:$T$535</definedName>
    <definedName name="ucst_mine_act" localSheetId="10">'[46]Calcs - Act &amp; F''cast'!$C$535:$T$535</definedName>
    <definedName name="ucst_mine_act" localSheetId="11">'[46]Calcs - Act &amp; F''cast'!$C$535:$T$535</definedName>
    <definedName name="ucst_mine_act" localSheetId="8">'[46]Calcs - Act &amp; F''cast'!$C$535:$T$535</definedName>
    <definedName name="ucst_mine_act">#REF!</definedName>
    <definedName name="ucst_mine_act_ytd" localSheetId="9">'[46]Calcs - Act &amp; F''cast'!$C$660:$T$660</definedName>
    <definedName name="ucst_mine_act_ytd" localSheetId="10">'[46]Calcs - Act &amp; F''cast'!$C$660:$T$660</definedName>
    <definedName name="ucst_mine_act_ytd" localSheetId="11">'[46]Calcs - Act &amp; F''cast'!$C$660:$T$660</definedName>
    <definedName name="ucst_mine_act_ytd" localSheetId="8">'[46]Calcs - Act &amp; F''cast'!$C$660:$T$660</definedName>
    <definedName name="ucst_mine_act_ytd">#REF!</definedName>
    <definedName name="ucst_mine_bud" localSheetId="9">'[46]Calcs - Budget'!$C$535:$T$535</definedName>
    <definedName name="ucst_mine_bud" localSheetId="10">'[46]Calcs - Budget'!$C$535:$T$535</definedName>
    <definedName name="ucst_mine_bud" localSheetId="11">'[46]Calcs - Budget'!$C$535:$T$535</definedName>
    <definedName name="ucst_mine_bud" localSheetId="8">'[46]Calcs - Budget'!$C$535:$T$535</definedName>
    <definedName name="ucst_mine_bud">#REF!</definedName>
    <definedName name="ucst_mine_bud_ytd" localSheetId="9">'[46]Calcs - Budget'!$C$660:$T$660</definedName>
    <definedName name="ucst_mine_bud_ytd" localSheetId="10">'[46]Calcs - Budget'!$C$660:$T$660</definedName>
    <definedName name="ucst_mine_bud_ytd" localSheetId="11">'[46]Calcs - Budget'!$C$660:$T$660</definedName>
    <definedName name="ucst_mine_bud_ytd" localSheetId="8">'[46]Calcs - Budget'!$C$660:$T$660</definedName>
    <definedName name="ucst_mine_bud_ytd">#REF!</definedName>
    <definedName name="ucst_mine_hf" localSheetId="9">'[46]Inputs - Hist &amp; Future'!$C$493:$T$493</definedName>
    <definedName name="ucst_mine_hf" localSheetId="10">'[46]Inputs - Hist &amp; Future'!$C$493:$T$493</definedName>
    <definedName name="ucst_mine_hf" localSheetId="11">'[46]Inputs - Hist &amp; Future'!$C$493:$T$493</definedName>
    <definedName name="ucst_mine_hf" localSheetId="8">'[46]Inputs - Hist &amp; Future'!$C$493:$T$493</definedName>
    <definedName name="ucst_mine_hf">#REF!</definedName>
    <definedName name="ULCER">[1]Sheet1!$C$629:$L$629</definedName>
    <definedName name="Ulcogant00">[29]Products!#REF!</definedName>
    <definedName name="Ulcogant01">[29]Products!#REF!</definedName>
    <definedName name="Ulcogant02">[29]Products!#REF!</definedName>
    <definedName name="Ulcogant03">[29]Products!#REF!</definedName>
    <definedName name="Ulcogant04">[29]Products!#REF!</definedName>
    <definedName name="Ulcogant05">[29]Products!#REF!</definedName>
    <definedName name="Ulcogant97">[29]Products!#REF!</definedName>
    <definedName name="Ulcogant98">[29]Products!#REF!</definedName>
    <definedName name="Ulcogant99">[29]Products!#REF!</definedName>
    <definedName name="unbilled" localSheetId="9">#REF!</definedName>
    <definedName name="unbilled" localSheetId="16">#REF!</definedName>
    <definedName name="unbilled" localSheetId="7">#REF!</definedName>
    <definedName name="unbilled" localSheetId="6">#REF!</definedName>
    <definedName name="unbilled">#REF!</definedName>
    <definedName name="Unconsol_revs">#REF!</definedName>
    <definedName name="UniqueRange_15">#REF!</definedName>
    <definedName name="UniqueRange_16">#REF!</definedName>
    <definedName name="UniqueRange_17">#REF!</definedName>
    <definedName name="UniqueRange_18">#REF!</definedName>
    <definedName name="UniqueRange_19">#REF!</definedName>
    <definedName name="UniqueRange_20">#REF!</definedName>
    <definedName name="UniqueRange_21">#REF!</definedName>
    <definedName name="UniqueRange_22">#REF!</definedName>
    <definedName name="UniqueRange_23">#REF!</definedName>
    <definedName name="UniqueRange_24">#REF!</definedName>
    <definedName name="UniqueRange_25">#REF!</definedName>
    <definedName name="UniqueRange_26">#REF!</definedName>
    <definedName name="UniqueRange_27">#REF!</definedName>
    <definedName name="UniqueRange_28">#REF!</definedName>
    <definedName name="UniqueRange_29">#REF!</definedName>
    <definedName name="UniqueRange_30">#REF!</definedName>
    <definedName name="UniqueRange_31">#REF!</definedName>
    <definedName name="UniqueRange_32">#REF!</definedName>
    <definedName name="UniqueRange_33">#REF!</definedName>
    <definedName name="UniqueRange_34">#REF!</definedName>
    <definedName name="UniqueRange_35">#REF!</definedName>
    <definedName name="UniqueRange_36">#REF!</definedName>
    <definedName name="UniqueRange_37">#REF!</definedName>
    <definedName name="UniqueRange_38">#REF!</definedName>
    <definedName name="UniqueRange_39">#REF!</definedName>
    <definedName name="UniqueRange_394">[207]BS!#REF!</definedName>
    <definedName name="UniqueRange_40">#REF!</definedName>
    <definedName name="UniqueRange_41">#REF!</definedName>
    <definedName name="UniqueRange_66">#REF!</definedName>
    <definedName name="UnitFlag" localSheetId="9">'[43]Model Assumptions'!$C$12</definedName>
    <definedName name="UnitFlag">#REF!</definedName>
    <definedName name="Units">#REF!</definedName>
    <definedName name="unlev_fcf_rate">#REF!</definedName>
    <definedName name="USMS">#REF!</definedName>
    <definedName name="USNat">#REF!</definedName>
    <definedName name="USPsoriasis">#REF!</definedName>
    <definedName name="USSAL" localSheetId="9">'[51]Control Sheet'!$C$8</definedName>
    <definedName name="USSAL" localSheetId="10">'[51]Control Sheet'!$C$8</definedName>
    <definedName name="USSAL" localSheetId="11">'[51]Control Sheet'!$C$8</definedName>
    <definedName name="USSAL" localSheetId="8">'[51]Control Sheet'!$C$8</definedName>
    <definedName name="USSAL">#REF!</definedName>
    <definedName name="USVireadEmtriva" localSheetId="9">[66]viread!$B$2:$Y$102</definedName>
    <definedName name="USVireadEmtriva">#REF!</definedName>
    <definedName name="Utah" localSheetId="9">#REF!</definedName>
    <definedName name="Utah" localSheetId="16">#REF!</definedName>
    <definedName name="Utah" localSheetId="7">#REF!</definedName>
    <definedName name="Utah" localSheetId="6">#REF!</definedName>
    <definedName name="Utah">#REF!</definedName>
    <definedName name="UVSGA_NonE00">#REF!</definedName>
    <definedName name="V">#REF!</definedName>
    <definedName name="V_eqval">'[79]V-Data'!$G$69</definedName>
    <definedName name="va">#REF!</definedName>
    <definedName name="val_ass_top">#REF!</definedName>
    <definedName name="VAL_BOX1">#REF!</definedName>
    <definedName name="VAL_BOX2">#REF!</definedName>
    <definedName name="VAL_BOX3">#REF!</definedName>
    <definedName name="val_ltc_top">#REF!</definedName>
    <definedName name="VALASS_STICK0">#REF!</definedName>
    <definedName name="VALASS_TICK0">#REF!</definedName>
    <definedName name="Vald_Cel">'[45]Pain &amp; arthritis TRx Model'!$D$81</definedName>
    <definedName name="Valde_Acet">'[45]Pain &amp; arthritis TRx Model'!$D$78</definedName>
    <definedName name="Valde_Cel">'[45]Pain &amp; arthritis TRx Model'!$D$81</definedName>
    <definedName name="Valde_lnch">'[45]Pain &amp; arthritis TRx Model'!$D$84</definedName>
    <definedName name="Valde_Mkt">'[45]Pain &amp; arthritis TRx Model'!$D$77</definedName>
    <definedName name="Valde_NNA">'[45]Pain &amp; arthritis TRx Model'!$D$79</definedName>
    <definedName name="Valde_NSAID">'[45]Pain &amp; arthritis TRx Model'!$D$80</definedName>
    <definedName name="Valde_time">'[45]Pain &amp; arthritis TRx Model'!$D$83</definedName>
    <definedName name="Valde_Vioxx">'[45]Pain &amp; arthritis TRx Model'!$D$82</definedName>
    <definedName name="Validation">"MAM"</definedName>
    <definedName name="ValidDrugco" localSheetId="9">[208]Sheet3!$C$1:$C$65536</definedName>
    <definedName name="ValidDrugco" localSheetId="10">[208]Sheet3!$C$1:$C$65536</definedName>
    <definedName name="ValidDrugco" localSheetId="11">[208]Sheet3!$C$1:$C$65536</definedName>
    <definedName name="ValidDrugco" localSheetId="8">[208]Sheet3!$C$1:$C$65536</definedName>
    <definedName name="ValidDrugco">#REF!</definedName>
    <definedName name="ValidLabD" localSheetId="9">[208]Sheet3!#REF!</definedName>
    <definedName name="ValidLabD" localSheetId="10">[208]Sheet3!#REF!</definedName>
    <definedName name="ValidLabD" localSheetId="11">[208]Sheet3!#REF!</definedName>
    <definedName name="ValidLabD" localSheetId="8">[208]Sheet3!#REF!</definedName>
    <definedName name="ValidLabD">#REF!</definedName>
    <definedName name="ValidLoc" localSheetId="9">[208]Sheet3!$D$1:$D$4</definedName>
    <definedName name="ValidLoc" localSheetId="10">[208]Sheet3!$D$1:$D$4</definedName>
    <definedName name="ValidLoc" localSheetId="11">[208]Sheet3!$D$1:$D$4</definedName>
    <definedName name="ValidLoc" localSheetId="8">[208]Sheet3!$D$1:$D$4</definedName>
    <definedName name="ValidLoc">#REF!</definedName>
    <definedName name="ValidNames" localSheetId="9">[208]Sheet3!$A$1:$A$7</definedName>
    <definedName name="ValidNames" localSheetId="10">[208]Sheet3!$A$1:$A$7</definedName>
    <definedName name="ValidNames" localSheetId="11">[208]Sheet3!$A$1:$A$7</definedName>
    <definedName name="ValidNames" localSheetId="8">[208]Sheet3!$A$1:$A$7</definedName>
    <definedName name="ValidNames">#REF!</definedName>
    <definedName name="ValidStatus" localSheetId="9">[208]Sheet3!$B$1:$B$8</definedName>
    <definedName name="ValidStatus" localSheetId="10">[208]Sheet3!$B$1:$B$8</definedName>
    <definedName name="ValidStatus" localSheetId="11">[208]Sheet3!$B$1:$B$8</definedName>
    <definedName name="ValidStatus" localSheetId="8">[208]Sheet3!$B$1:$B$8</definedName>
    <definedName name="ValidStatus">#REF!</definedName>
    <definedName name="valtop">#REF!</definedName>
    <definedName name="Valuation">#REF!</definedName>
    <definedName name="VALUATION_TICK0">#REF!</definedName>
    <definedName name="VALUATN_STICK0">#REF!</definedName>
    <definedName name="VALUE">#REF!</definedName>
    <definedName name="value_ass_box1">#REF!</definedName>
    <definedName name="value_ass_box2">#REF!</definedName>
    <definedName name="value_ass_box3">#REF!</definedName>
    <definedName name="value_date">#REF!</definedName>
    <definedName name="VALUE_LTC_BOX1">#REF!</definedName>
    <definedName name="VALUE_LTC_BOX2">#REF!</definedName>
    <definedName name="VALUE_LTC_BOX3">#REF!</definedName>
    <definedName name="VALUE_LTC_TOP">#REF!</definedName>
    <definedName name="Value_of_Equity">#REF!</definedName>
    <definedName name="Value_of_Firm" localSheetId="9">[42]Data_Download!$C$58:$BZ$58</definedName>
    <definedName name="Value_of_Firm" localSheetId="10">[42]Data_Download!$C$58:$BZ$58</definedName>
    <definedName name="Value_of_Firm" localSheetId="11">[42]Data_Download!$C$58:$BZ$58</definedName>
    <definedName name="Value_of_Firm" localSheetId="8">[42]Data_Download!$C$58:$BZ$58</definedName>
    <definedName name="Value_of_Firm">#REF!</definedName>
    <definedName name="Value_of_Unconsol._Subs" localSheetId="9">[42]Data_Download!$C$34:$AZ$34</definedName>
    <definedName name="Value_of_Unconsol._Subs" localSheetId="10">[42]Data_Download!$C$34:$AZ$34</definedName>
    <definedName name="Value_of_Unconsol._Subs" localSheetId="11">[42]Data_Download!$C$34:$AZ$34</definedName>
    <definedName name="Value_of_Unconsol._Subs" localSheetId="8">[42]Data_Download!$C$34:$AZ$34</definedName>
    <definedName name="Value_of_Unconsol._Subs">#REF!</definedName>
    <definedName name="Value_per_share" localSheetId="9">[42]Data_Download!$C$39:$AZ$39</definedName>
    <definedName name="Value_per_share" localSheetId="10">[42]Data_Download!$C$39:$AZ$39</definedName>
    <definedName name="Value_per_share" localSheetId="11">[42]Data_Download!$C$39:$AZ$39</definedName>
    <definedName name="Value_per_share" localSheetId="8">[42]Data_Download!$C$39:$AZ$39</definedName>
    <definedName name="Value_per_share">#REF!</definedName>
    <definedName name="VALUE_STICK0">#REF!</definedName>
    <definedName name="VALUE_SUB" localSheetId="9">[44]PROJECTION!#REF!</definedName>
    <definedName name="VALUE_SUB" localSheetId="10">[44]PROJECTION!#REF!</definedName>
    <definedName name="VALUE_SUB" localSheetId="11">[44]PROJECTION!#REF!</definedName>
    <definedName name="VALUE_SUB" localSheetId="8">[44]PROJECTION!#REF!</definedName>
    <definedName name="VALUE_SUB">#REF!</definedName>
    <definedName name="VALUE_TICK0">#REF!</definedName>
    <definedName name="Variable_Cost" localSheetId="9">'[94]CIII &amp; OKC AR'!$A$340:$M$353</definedName>
    <definedName name="Variable_Cost" localSheetId="10">'[94]CIII &amp; OKC AR'!$A$340:$M$353</definedName>
    <definedName name="Variable_Cost" localSheetId="11">'[94]CIII &amp; OKC AR'!$A$340:$M$353</definedName>
    <definedName name="Variable_Cost" localSheetId="8">'[94]CIII &amp; OKC AR'!$A$340:$M$353</definedName>
    <definedName name="Variable_Cost">#REF!</definedName>
    <definedName name="Variable_Costs__US__Million" localSheetId="9">[44]PROJECTION!#REF!</definedName>
    <definedName name="Variable_Costs__US__Million" localSheetId="10">[44]PROJECTION!#REF!</definedName>
    <definedName name="Variable_Costs__US__Million" localSheetId="11">[44]PROJECTION!#REF!</definedName>
    <definedName name="Variable_Costs__US__Million" localSheetId="8">[44]PROJECTION!#REF!</definedName>
    <definedName name="Variable_Costs__US__Million">#REF!</definedName>
    <definedName name="Variable_Costs_Ratio" localSheetId="9">[44]PROJECTION!#REF!</definedName>
    <definedName name="Variable_Costs_Ratio" localSheetId="10">[44]PROJECTION!#REF!</definedName>
    <definedName name="Variable_Costs_Ratio" localSheetId="11">[44]PROJECTION!#REF!</definedName>
    <definedName name="Variable_Costs_Ratio" localSheetId="8">[44]PROJECTION!#REF!</definedName>
    <definedName name="Variable_Costs_Ratio">#REF!</definedName>
    <definedName name="Variation_in_other_provisions">#REF!</definedName>
    <definedName name="Variation_in_Pension_Provisions">#REF!</definedName>
    <definedName name="Variation_Special_reserve">#REF!</definedName>
    <definedName name="Version" localSheetId="9">'[98]Control Sheet'!$C$22</definedName>
    <definedName name="Version" localSheetId="10">'[98]Control Sheet'!$C$22</definedName>
    <definedName name="Version" localSheetId="11">'[98]Control Sheet'!$C$22</definedName>
    <definedName name="Version" localSheetId="8">'[98]Control Sheet'!$C$22</definedName>
    <definedName name="Version">#REF!</definedName>
    <definedName name="VI">#REF!</definedName>
    <definedName name="videoEBITDA01">#REF!</definedName>
    <definedName name="View" localSheetId="9">'[98]Control Sheet'!$C$10</definedName>
    <definedName name="View" localSheetId="10">'[98]Control Sheet'!$C$10</definedName>
    <definedName name="View" localSheetId="11">'[98]Control Sheet'!$C$10</definedName>
    <definedName name="View" localSheetId="8">'[98]Control Sheet'!$C$10</definedName>
    <definedName name="View">#REF!</definedName>
    <definedName name="VIGIMED" localSheetId="9">'[53]Master Control'!$H$31</definedName>
    <definedName name="VIGIMED" localSheetId="10">'[53]Master Control'!$H$31</definedName>
    <definedName name="VIGIMED" localSheetId="11">'[53]Master Control'!$H$31</definedName>
    <definedName name="VIGIMED" localSheetId="8">'[53]Master Control'!$H$31</definedName>
    <definedName name="VIGIMED">#REF!</definedName>
    <definedName name="VII">#REF!</definedName>
    <definedName name="VIII">#REF!</definedName>
    <definedName name="Viracept" localSheetId="9">'[129]Roche Sales (from G.Parry)'!$C$176:$IV$176</definedName>
    <definedName name="Viracept">#REF!</definedName>
    <definedName name="Virginia" localSheetId="9">#REF!</definedName>
    <definedName name="Virginia" localSheetId="16">#REF!</definedName>
    <definedName name="Virginia" localSheetId="7">#REF!</definedName>
    <definedName name="Virginia" localSheetId="6">#REF!</definedName>
    <definedName name="Virginia">#REF!</definedName>
    <definedName name="vm_a1" localSheetId="9">[43]ValMatrix_Eq!$H$23</definedName>
    <definedName name="vm_a1">#REF!</definedName>
    <definedName name="vm_a2" localSheetId="9">[43]ValMatrix_Eq!$I$23</definedName>
    <definedName name="vm_a2">#REF!</definedName>
    <definedName name="vm_a3" localSheetId="9">[43]ValMatrix_Eq!$J$23</definedName>
    <definedName name="vm_a3">#REF!</definedName>
    <definedName name="vm_a4" localSheetId="9">[43]ValMatrix_Eq!$K$23</definedName>
    <definedName name="vm_a4">#REF!</definedName>
    <definedName name="vm_a5" localSheetId="9">[43]ValMatrix_Eq!$L$23</definedName>
    <definedName name="vm_a5">#REF!</definedName>
    <definedName name="vm_exc1" localSheetId="9">[43]ValMatrix_Eq!$H$24</definedName>
    <definedName name="vm_exc1">#REF!</definedName>
    <definedName name="vm_exc2" localSheetId="9">[43]ValMatrix_Eq!$I$24</definedName>
    <definedName name="vm_exc2">#REF!</definedName>
    <definedName name="vm_exc3" localSheetId="9">[43]ValMatrix_Eq!$J$24</definedName>
    <definedName name="vm_exc3">#REF!</definedName>
    <definedName name="vm_exc4" localSheetId="9">[43]ValMatrix_Eq!$K$24</definedName>
    <definedName name="vm_exc4">#REF!</definedName>
    <definedName name="vm_exc5" localSheetId="9">[43]ValMatrix_Eq!$L$24</definedName>
    <definedName name="vm_exc5">#REF!</definedName>
    <definedName name="vm_fd1" localSheetId="9">[43]ValMatrix_Eq!$H$22</definedName>
    <definedName name="vm_fd1">#REF!</definedName>
    <definedName name="vm_fd2" localSheetId="9">[43]ValMatrix_Eq!$I$22</definedName>
    <definedName name="vm_fd2">#REF!</definedName>
    <definedName name="vm_fd3" localSheetId="9">[43]ValMatrix_Eq!$J$22</definedName>
    <definedName name="vm_fd3">#REF!</definedName>
    <definedName name="vm_fd4" localSheetId="9">[43]ValMatrix_Eq!$K$22</definedName>
    <definedName name="vm_fd4">#REF!</definedName>
    <definedName name="vm_fd5" localSheetId="9">[43]ValMatrix_Eq!$L$22</definedName>
    <definedName name="vm_fd5">#REF!</definedName>
    <definedName name="vm_issued1" localSheetId="9">[43]ValMatrix_Eq!$H$19</definedName>
    <definedName name="vm_issued1">#REF!</definedName>
    <definedName name="vm_issued2" localSheetId="9">[43]ValMatrix_Eq!$I$19</definedName>
    <definedName name="vm_issued2">#REF!</definedName>
    <definedName name="vm_issued3" localSheetId="9">[43]ValMatrix_Eq!$J$19</definedName>
    <definedName name="vm_issued3">#REF!</definedName>
    <definedName name="vm_issued4" localSheetId="9">[43]ValMatrix_Eq!$K$19</definedName>
    <definedName name="vm_issued4">#REF!</definedName>
    <definedName name="vm_issued5" localSheetId="9">[43]ValMatrix_Eq!$L$19</definedName>
    <definedName name="vm_issued5">#REF!</definedName>
    <definedName name="vma_a1" localSheetId="9">[43]ValMatrix_Ent!$H$40</definedName>
    <definedName name="vma_a1">#REF!</definedName>
    <definedName name="vma_a2" localSheetId="9">[43]ValMatrix_Ent!$I$40</definedName>
    <definedName name="vma_a2">#REF!</definedName>
    <definedName name="vma_a3" localSheetId="9">[43]ValMatrix_Ent!$J$40</definedName>
    <definedName name="vma_a3">#REF!</definedName>
    <definedName name="vma_a4" localSheetId="9">[43]ValMatrix_Ent!$K$40</definedName>
    <definedName name="vma_a4">#REF!</definedName>
    <definedName name="vma_a5" localSheetId="9">[43]ValMatrix_Ent!$L$40</definedName>
    <definedName name="vma_a5">#REF!</definedName>
    <definedName name="vma_exc1" localSheetId="9">[43]ValMatrix_Ent!$H$41</definedName>
    <definedName name="vma_exc1">#REF!</definedName>
    <definedName name="vma_exc2" localSheetId="9">[43]ValMatrix_Ent!$I$41</definedName>
    <definedName name="vma_exc2">#REF!</definedName>
    <definedName name="vma_exc3" localSheetId="9">[43]ValMatrix_Ent!$J$41</definedName>
    <definedName name="vma_exc3">#REF!</definedName>
    <definedName name="vma_exc4" localSheetId="9">[43]ValMatrix_Ent!$K$41</definedName>
    <definedName name="vma_exc4">#REF!</definedName>
    <definedName name="vma_exc5" localSheetId="9">[43]ValMatrix_Ent!$L$41</definedName>
    <definedName name="vma_exc5">#REF!</definedName>
    <definedName name="vo">[41]HS!#REF!</definedName>
    <definedName name="VolumeCell" localSheetId="9">[65]Sheet1!$X$8</definedName>
    <definedName name="VolumeCell">#REF!</definedName>
    <definedName name="VolumeComplement" localSheetId="9">[65]Sheet1!$Y$8</definedName>
    <definedName name="VolumeComplement">#REF!</definedName>
    <definedName name="VOX_NonE00">#REF!</definedName>
    <definedName name="VRX_1">#REF!</definedName>
    <definedName name="VRX_2">#REF!</definedName>
    <definedName name="vxcz"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 localSheetId="9">'[209]Avonex analysis'!$B$24</definedName>
    <definedName name="WAC">#REF!</definedName>
    <definedName name="WACC" localSheetId="9">[44]PROJECTION!#REF!</definedName>
    <definedName name="WACC" localSheetId="10">[44]PROJECTION!#REF!</definedName>
    <definedName name="WACC" localSheetId="11">[44]PROJECTION!#REF!</definedName>
    <definedName name="WACC" localSheetId="8">[44]PROJECTION!#REF!</definedName>
    <definedName name="WACC">#REF!</definedName>
    <definedName name="WACC_1" localSheetId="9">[42]Data_Download!$Q$44</definedName>
    <definedName name="WACC_1" localSheetId="10">[42]Data_Download!$Q$44</definedName>
    <definedName name="WACC_1" localSheetId="11">[42]Data_Download!$Q$44</definedName>
    <definedName name="WACC_1" localSheetId="8">[42]Data_Download!$Q$44</definedName>
    <definedName name="WACC_1">#REF!</definedName>
    <definedName name="WACC_10" localSheetId="9">[42]Data_Download!$H$44</definedName>
    <definedName name="WACC_10" localSheetId="10">[42]Data_Download!$H$44</definedName>
    <definedName name="WACC_10" localSheetId="11">[42]Data_Download!$H$44</definedName>
    <definedName name="WACC_10" localSheetId="8">[42]Data_Download!$H$44</definedName>
    <definedName name="WACC_10">#REF!</definedName>
    <definedName name="WACC_11" localSheetId="9">[42]Data_Download!$G$44</definedName>
    <definedName name="WACC_11" localSheetId="10">[42]Data_Download!$G$44</definedName>
    <definedName name="WACC_11" localSheetId="11">[42]Data_Download!$G$44</definedName>
    <definedName name="WACC_11" localSheetId="8">[42]Data_Download!$G$44</definedName>
    <definedName name="WACC_11">#REF!</definedName>
    <definedName name="WACC_12" localSheetId="9">[42]Data_Download!$F$44</definedName>
    <definedName name="WACC_12" localSheetId="10">[42]Data_Download!$F$44</definedName>
    <definedName name="WACC_12" localSheetId="11">[42]Data_Download!$F$44</definedName>
    <definedName name="WACC_12" localSheetId="8">[42]Data_Download!$F$44</definedName>
    <definedName name="WACC_12">#REF!</definedName>
    <definedName name="WACC_13" localSheetId="9">[42]Data_Download!$E$44</definedName>
    <definedName name="WACC_13" localSheetId="10">[42]Data_Download!$E$44</definedName>
    <definedName name="WACC_13" localSheetId="11">[42]Data_Download!$E$44</definedName>
    <definedName name="WACC_13" localSheetId="8">[42]Data_Download!$E$44</definedName>
    <definedName name="WACC_13">#REF!</definedName>
    <definedName name="WACC_14" localSheetId="9">[42]Data_Download!$D$44</definedName>
    <definedName name="WACC_14" localSheetId="10">[42]Data_Download!$D$44</definedName>
    <definedName name="WACC_14" localSheetId="11">[42]Data_Download!$D$44</definedName>
    <definedName name="WACC_14" localSheetId="8">[42]Data_Download!$D$44</definedName>
    <definedName name="WACC_14">#REF!</definedName>
    <definedName name="WACC_2" localSheetId="9">[44]PROJECTION!#REF!</definedName>
    <definedName name="WACC_2" localSheetId="10">[44]PROJECTION!#REF!</definedName>
    <definedName name="WACC_2" localSheetId="11">[44]PROJECTION!#REF!</definedName>
    <definedName name="WACC_2" localSheetId="8">[44]PROJECTION!#REF!</definedName>
    <definedName name="WACC_2">#REF!</definedName>
    <definedName name="WACC_3" localSheetId="9">[44]PROJECTION!#REF!</definedName>
    <definedName name="WACC_3" localSheetId="10">[44]PROJECTION!#REF!</definedName>
    <definedName name="WACC_3" localSheetId="11">[44]PROJECTION!#REF!</definedName>
    <definedName name="WACC_3" localSheetId="8">[44]PROJECTION!#REF!</definedName>
    <definedName name="WACC_3">#REF!</definedName>
    <definedName name="WACC_4" localSheetId="9">[42]Data_Download!$N$44</definedName>
    <definedName name="WACC_4" localSheetId="10">[42]Data_Download!$N$44</definedName>
    <definedName name="WACC_4" localSheetId="11">[42]Data_Download!$N$44</definedName>
    <definedName name="WACC_4" localSheetId="8">[42]Data_Download!$N$44</definedName>
    <definedName name="WACC_4">#REF!</definedName>
    <definedName name="WACC_5" localSheetId="9">[42]Data_Download!$M$44</definedName>
    <definedName name="WACC_5" localSheetId="10">[42]Data_Download!$M$44</definedName>
    <definedName name="WACC_5" localSheetId="11">[42]Data_Download!$M$44</definedName>
    <definedName name="WACC_5" localSheetId="8">[42]Data_Download!$M$44</definedName>
    <definedName name="WACC_5">#REF!</definedName>
    <definedName name="WACC_6" localSheetId="9">[42]Data_Download!$L$44</definedName>
    <definedName name="WACC_6" localSheetId="10">[42]Data_Download!$L$44</definedName>
    <definedName name="WACC_6" localSheetId="11">[42]Data_Download!$L$44</definedName>
    <definedName name="WACC_6" localSheetId="8">[42]Data_Download!$L$44</definedName>
    <definedName name="WACC_6">#REF!</definedName>
    <definedName name="WACC_7" localSheetId="9">[42]Data_Download!$K$44</definedName>
    <definedName name="WACC_7" localSheetId="10">[42]Data_Download!$K$44</definedName>
    <definedName name="WACC_7" localSheetId="11">[42]Data_Download!$K$44</definedName>
    <definedName name="WACC_7" localSheetId="8">[42]Data_Download!$K$44</definedName>
    <definedName name="WACC_7">#REF!</definedName>
    <definedName name="WACC_8" localSheetId="9">[42]Data_Download!$J$44</definedName>
    <definedName name="WACC_8" localSheetId="10">[42]Data_Download!$J$44</definedName>
    <definedName name="WACC_8" localSheetId="11">[42]Data_Download!$J$44</definedName>
    <definedName name="WACC_8" localSheetId="8">[42]Data_Download!$J$44</definedName>
    <definedName name="WACC_8">#REF!</definedName>
    <definedName name="WACC_9" localSheetId="9">[42]Data_Download!$I$44</definedName>
    <definedName name="WACC_9" localSheetId="10">[42]Data_Download!$I$44</definedName>
    <definedName name="WACC_9" localSheetId="11">[42]Data_Download!$I$44</definedName>
    <definedName name="WACC_9" localSheetId="8">[42]Data_Download!$I$44</definedName>
    <definedName name="WACC_9">#REF!</definedName>
    <definedName name="WACC_fore" localSheetId="9">[42]Data_Download!$S$44</definedName>
    <definedName name="WACC_fore" localSheetId="10">[42]Data_Download!$S$44</definedName>
    <definedName name="WACC_fore" localSheetId="11">[42]Data_Download!$S$44</definedName>
    <definedName name="WACC_fore" localSheetId="8">[42]Data_Download!$S$44</definedName>
    <definedName name="WACC_fore">#REF!</definedName>
    <definedName name="WACC_P" localSheetId="9">[42]Data_Download!$R$44</definedName>
    <definedName name="WACC_P" localSheetId="10">[42]Data_Download!$R$44</definedName>
    <definedName name="WACC_P" localSheetId="11">[42]Data_Download!$R$44</definedName>
    <definedName name="WACC_P" localSheetId="8">[42]Data_Download!$R$44</definedName>
    <definedName name="WACC_P">#REF!</definedName>
    <definedName name="WACC_P_1" localSheetId="9">[42]Data_Download!$U$23</definedName>
    <definedName name="WACC_P_1" localSheetId="10">[42]Data_Download!$U$23</definedName>
    <definedName name="WACC_P_1" localSheetId="11">[42]Data_Download!$U$23</definedName>
    <definedName name="WACC_P_1" localSheetId="8">[42]Data_Download!$U$23</definedName>
    <definedName name="WACC_P_1">#REF!</definedName>
    <definedName name="WACC_P_10" localSheetId="9">[42]Data_Download!$U$11</definedName>
    <definedName name="WACC_P_10" localSheetId="10">[42]Data_Download!$U$11</definedName>
    <definedName name="WACC_P_10" localSheetId="11">[42]Data_Download!$U$11</definedName>
    <definedName name="WACC_P_10" localSheetId="8">[42]Data_Download!$U$11</definedName>
    <definedName name="WACC_P_10">#REF!</definedName>
    <definedName name="WACC_P_11" localSheetId="9">[42]Data_Download!$U$10</definedName>
    <definedName name="WACC_P_11" localSheetId="10">[42]Data_Download!$U$10</definedName>
    <definedName name="WACC_P_11" localSheetId="11">[42]Data_Download!$U$10</definedName>
    <definedName name="WACC_P_11" localSheetId="8">[42]Data_Download!$U$10</definedName>
    <definedName name="WACC_P_11">#REF!</definedName>
    <definedName name="WACC_P_12" localSheetId="9">[42]Data_Download!$U$9</definedName>
    <definedName name="WACC_P_12" localSheetId="10">[42]Data_Download!$U$9</definedName>
    <definedName name="WACC_P_12" localSheetId="11">[42]Data_Download!$U$9</definedName>
    <definedName name="WACC_P_12" localSheetId="8">[42]Data_Download!$U$9</definedName>
    <definedName name="WACC_P_12">#REF!</definedName>
    <definedName name="WACC_P_13" localSheetId="9">[42]Data_Download!$U$8</definedName>
    <definedName name="WACC_P_13" localSheetId="10">[42]Data_Download!$U$8</definedName>
    <definedName name="WACC_P_13" localSheetId="11">[42]Data_Download!$U$8</definedName>
    <definedName name="WACC_P_13" localSheetId="8">[42]Data_Download!$U$8</definedName>
    <definedName name="WACC_P_13">#REF!</definedName>
    <definedName name="WACC_P_14" localSheetId="9">[42]Data_Download!$U$7</definedName>
    <definedName name="WACC_P_14" localSheetId="10">[42]Data_Download!$U$7</definedName>
    <definedName name="WACC_P_14" localSheetId="11">[42]Data_Download!$U$7</definedName>
    <definedName name="WACC_P_14" localSheetId="8">[42]Data_Download!$U$7</definedName>
    <definedName name="WACC_P_14">#REF!</definedName>
    <definedName name="WACC_P_2" localSheetId="9">[42]Data_Download!$U$19</definedName>
    <definedName name="WACC_P_2" localSheetId="10">[42]Data_Download!$U$19</definedName>
    <definedName name="WACC_P_2" localSheetId="11">[42]Data_Download!$U$19</definedName>
    <definedName name="WACC_P_2" localSheetId="8">[42]Data_Download!$U$19</definedName>
    <definedName name="WACC_P_2">#REF!</definedName>
    <definedName name="WACC_P_3" localSheetId="9">[42]Data_Download!$U$18</definedName>
    <definedName name="WACC_P_3" localSheetId="10">[42]Data_Download!$U$18</definedName>
    <definedName name="WACC_P_3" localSheetId="11">[42]Data_Download!$U$18</definedName>
    <definedName name="WACC_P_3" localSheetId="8">[42]Data_Download!$U$18</definedName>
    <definedName name="WACC_P_3">#REF!</definedName>
    <definedName name="WACC_P_4" localSheetId="9">[42]Data_Download!$U$17</definedName>
    <definedName name="WACC_P_4" localSheetId="10">[42]Data_Download!$U$17</definedName>
    <definedName name="WACC_P_4" localSheetId="11">[42]Data_Download!$U$17</definedName>
    <definedName name="WACC_P_4" localSheetId="8">[42]Data_Download!$U$17</definedName>
    <definedName name="WACC_P_4">#REF!</definedName>
    <definedName name="WACC_P_5" localSheetId="9">[42]Data_Download!$U$16</definedName>
    <definedName name="WACC_P_5" localSheetId="10">[42]Data_Download!$U$16</definedName>
    <definedName name="WACC_P_5" localSheetId="11">[42]Data_Download!$U$16</definedName>
    <definedName name="WACC_P_5" localSheetId="8">[42]Data_Download!$U$16</definedName>
    <definedName name="WACC_P_5">#REF!</definedName>
    <definedName name="WACC_P_6" localSheetId="9">[42]Data_Download!$U$15</definedName>
    <definedName name="WACC_P_6" localSheetId="10">[42]Data_Download!$U$15</definedName>
    <definedName name="WACC_P_6" localSheetId="11">[42]Data_Download!$U$15</definedName>
    <definedName name="WACC_P_6" localSheetId="8">[42]Data_Download!$U$15</definedName>
    <definedName name="WACC_P_6">#REF!</definedName>
    <definedName name="WACC_P_7" localSheetId="9">[42]Data_Download!$U$14</definedName>
    <definedName name="WACC_P_7" localSheetId="10">[42]Data_Download!$U$14</definedName>
    <definedName name="WACC_P_7" localSheetId="11">[42]Data_Download!$U$14</definedName>
    <definedName name="WACC_P_7" localSheetId="8">[42]Data_Download!$U$14</definedName>
    <definedName name="WACC_P_7">#REF!</definedName>
    <definedName name="WACC_P_8" localSheetId="9">[42]Data_Download!#REF!</definedName>
    <definedName name="WACC_P_8" localSheetId="10">[42]Data_Download!#REF!</definedName>
    <definedName name="WACC_P_8" localSheetId="11">[42]Data_Download!#REF!</definedName>
    <definedName name="WACC_P_8" localSheetId="8">[42]Data_Download!#REF!</definedName>
    <definedName name="WACC_P_8">#REF!</definedName>
    <definedName name="WACC_P_9" localSheetId="9">[42]Data_Download!$U$12</definedName>
    <definedName name="WACC_P_9" localSheetId="10">[42]Data_Download!$U$12</definedName>
    <definedName name="WACC_P_9" localSheetId="11">[42]Data_Download!$U$12</definedName>
    <definedName name="WACC_P_9" localSheetId="8">[42]Data_Download!$U$12</definedName>
    <definedName name="WACC_P_9">#REF!</definedName>
    <definedName name="WACC_sen">#REF!</definedName>
    <definedName name="Wacol_P" localSheetId="9">'[64]Branch Budget 2008_09'!$D$427:$O$427</definedName>
    <definedName name="Wacol_P" localSheetId="10">'[64]Branch Budget 2008_09'!$D$427:$O$427</definedName>
    <definedName name="Wacol_P" localSheetId="11">'[64]Branch Budget 2008_09'!$D$427:$O$427</definedName>
    <definedName name="Wacol_P" localSheetId="8">'[64]Branch Budget 2008_09'!$D$427:$O$427</definedName>
    <definedName name="Wacol_P">#REF!</definedName>
    <definedName name="Washington" localSheetId="9">#REF!</definedName>
    <definedName name="Washington" localSheetId="16">#REF!</definedName>
    <definedName name="Washington" localSheetId="7">#REF!</definedName>
    <definedName name="Washington" localSheetId="6">#REF!</definedName>
    <definedName name="Washington">#REF!</definedName>
    <definedName name="waste_mine_act" localSheetId="9">'[153]Comments - Bus Srvcs'!$C$8:$T$8</definedName>
    <definedName name="waste_mine_act" localSheetId="10">'[153]Comments - Bus Srvcs'!$C$8:$T$8</definedName>
    <definedName name="waste_mine_act" localSheetId="11">'[153]Comments - Bus Srvcs'!$C$8:$T$8</definedName>
    <definedName name="waste_mine_act" localSheetId="8">'[153]Comments - Bus Srvcs'!$C$8:$T$8</definedName>
    <definedName name="waste_mine_act">#REF!</definedName>
    <definedName name="waste_mine_act_ytd" localSheetId="9">[153]Defn!$C$8:$T$8</definedName>
    <definedName name="waste_mine_act_ytd" localSheetId="10">[153]Defn!$C$8:$T$8</definedName>
    <definedName name="waste_mine_act_ytd" localSheetId="11">[153]Defn!$C$8:$T$8</definedName>
    <definedName name="waste_mine_act_ytd" localSheetId="8">[153]Defn!$C$8:$T$8</definedName>
    <definedName name="waste_mine_act_ytd">#REF!</definedName>
    <definedName name="waste_mine_bud" localSheetId="9">[153]Inventories!$C$8:$T$8</definedName>
    <definedName name="waste_mine_bud" localSheetId="10">[153]Inventories!$C$8:$T$8</definedName>
    <definedName name="waste_mine_bud" localSheetId="11">[153]Inventories!$C$8:$T$8</definedName>
    <definedName name="waste_mine_bud" localSheetId="8">[153]Inventories!$C$8:$T$8</definedName>
    <definedName name="waste_mine_bud">#REF!</definedName>
    <definedName name="waste_mine_bud_ytd" localSheetId="9">[153]HR!$C$8:$T$8</definedName>
    <definedName name="waste_mine_bud_ytd" localSheetId="10">[153]HR!$C$8:$T$8</definedName>
    <definedName name="waste_mine_bud_ytd" localSheetId="11">[153]HR!$C$8:$T$8</definedName>
    <definedName name="waste_mine_bud_ytd" localSheetId="8">[153]HR!$C$8:$T$8</definedName>
    <definedName name="waste_mine_bud_ytd">#REF!</definedName>
    <definedName name="waste_mine_hf" localSheetId="9">'[46]Inputs - Hist &amp; Future'!$C$8:$T$8</definedName>
    <definedName name="waste_mine_hf" localSheetId="10">'[46]Inputs - Hist &amp; Future'!$C$8:$T$8</definedName>
    <definedName name="waste_mine_hf" localSheetId="11">'[46]Inputs - Hist &amp; Future'!$C$8:$T$8</definedName>
    <definedName name="waste_mine_hf" localSheetId="8">'[46]Inputs - Hist &amp; Future'!$C$8:$T$8</definedName>
    <definedName name="waste_mine_hf">#REF!</definedName>
    <definedName name="waste_per_mth_hf" localSheetId="9">'[46]Inputs - Hist &amp; Future'!$C$423:$T$423</definedName>
    <definedName name="waste_per_mth_hf" localSheetId="10">'[46]Inputs - Hist &amp; Future'!$C$423:$T$423</definedName>
    <definedName name="waste_per_mth_hf" localSheetId="11">'[46]Inputs - Hist &amp; Future'!$C$423:$T$423</definedName>
    <definedName name="waste_per_mth_hf" localSheetId="8">'[46]Inputs - Hist &amp; Future'!$C$423:$T$423</definedName>
    <definedName name="waste_per_mth_hf">#REF!</definedName>
    <definedName name="WDB" localSheetId="9">[188]Weekly!$A$6:$FK$59</definedName>
    <definedName name="WDB" localSheetId="10">[188]Weekly!$A$6:$FK$59</definedName>
    <definedName name="WDB" localSheetId="11">[188]Weekly!$A$6:$FK$59</definedName>
    <definedName name="WDB" localSheetId="8">[188]Weekly!$A$6:$FK$59</definedName>
    <definedName name="WDB">#REF!</definedName>
    <definedName name="WDBYTD" localSheetId="9">[188]Weekly!$A$68:$FK$123</definedName>
    <definedName name="WDBYTD" localSheetId="10">[188]Weekly!$A$68:$FK$123</definedName>
    <definedName name="WDBYTD" localSheetId="11">[188]Weekly!$A$68:$FK$123</definedName>
    <definedName name="WDBYTD" localSheetId="8">[188]Weekly!$A$68:$FK$123</definedName>
    <definedName name="WDBYTD">#REF!</definedName>
    <definedName name="we"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klyNRx" localSheetId="9">[210]WeeklyNRx!$B$3:$IV$132</definedName>
    <definedName name="WeeklyNRx" localSheetId="10">[210]WeeklyNRx!$B$3:$IV$132</definedName>
    <definedName name="WeeklyNRx" localSheetId="11">[210]WeeklyNRx!$B$3:$IV$132</definedName>
    <definedName name="WeeklyNRx" localSheetId="8">[210]WeeklyNRx!$B$3:$IV$132</definedName>
    <definedName name="WeeklyNRx">#REF!</definedName>
    <definedName name="WeeklyRx" localSheetId="9">[210]WeeklyTRx!$B$3:$B$131</definedName>
    <definedName name="WeeklyRx" localSheetId="10">[210]WeeklyTRx!$B$3:$B$131</definedName>
    <definedName name="WeeklyRx" localSheetId="11">[210]WeeklyTRx!$B$3:$B$131</definedName>
    <definedName name="WeeklyRx" localSheetId="8">[210]WeeklyTRx!$B$3:$B$131</definedName>
    <definedName name="WeeklyRx">#REF!</definedName>
    <definedName name="WeeklyTRx" localSheetId="9">[210]WeeklyTRx!$B$3:$IV$130</definedName>
    <definedName name="WeeklyTRx" localSheetId="10">[210]WeeklyTRx!$B$3:$IV$130</definedName>
    <definedName name="WeeklyTRx" localSheetId="11">[210]WeeklyTRx!$B$3:$IV$130</definedName>
    <definedName name="WeeklyTRx" localSheetId="8">[210]WeeklyTRx!$B$3:$IV$130</definedName>
    <definedName name="WeeklyTRx">#REF!</definedName>
    <definedName name="weeks_in_qtr">#REF!</definedName>
    <definedName name="weeks_in_year">#REF!</definedName>
    <definedName name="WIZARD_3YRATCF">#REF!</definedName>
    <definedName name="WIZARD_3YREBITDA">#REF!</definedName>
    <definedName name="WIZARD_3YRSECGROWTH">#REF!</definedName>
    <definedName name="WIZARD_AVERAGETRADINGVOLUME">#REF!</definedName>
    <definedName name="WIZARD_AVGTRADINGVOLUME">#REF!</definedName>
    <definedName name="WIZARD_BKVALSHR">#REF!</definedName>
    <definedName name="WIZARD_BOOKVALUEPERSHARE">#REF!</definedName>
    <definedName name="WIZARD_BURNRATE">#REF!</definedName>
    <definedName name="WIZARD_CASH">#REF!</definedName>
    <definedName name="WIZARD_CURRENTRATING">#REF!</definedName>
    <definedName name="WIZARD_DATEOFSUBMISSION">#REF!</definedName>
    <definedName name="WIZARD_DEBTEBITDA">#REF!</definedName>
    <definedName name="WIZARD_DIVYIELD">#REF!</definedName>
    <definedName name="WIZARD_EARNINGS">#REF!</definedName>
    <definedName name="WIZARD_EBITDABYSHROO">#REF!</definedName>
    <definedName name="WIZARD_EVBYEBITDAOO">#REF!</definedName>
    <definedName name="WIZARD_EVINVCAP">#REF!</definedName>
    <definedName name="WIZARD_INTCOVERAGE">#REF!</definedName>
    <definedName name="WIZARD_LTDEBT">#REF!</definedName>
    <definedName name="WIZARD_MARKETCAP">#REF!</definedName>
    <definedName name="WIZARD_NETCASHPERSHARE">#REF!</definedName>
    <definedName name="WIZARD_NETCASHSHR">#REF!</definedName>
    <definedName name="WIZARD_NETDEBTCAP">#REF!</definedName>
    <definedName name="WIZARD_OPERMARGIN">#REF!</definedName>
    <definedName name="WIZARD_PACINGS">#REF!</definedName>
    <definedName name="WIZARD_PRICEESTNAV">#REF!</definedName>
    <definedName name="WIZARD_RATING">#REF!</definedName>
    <definedName name="WIZARD_REVENUES">#REF!</definedName>
    <definedName name="WIZARD_ROAA">#REF!</definedName>
    <definedName name="WIZARD_ROAE">#REF!</definedName>
    <definedName name="WIZARD_ROE">#REF!</definedName>
    <definedName name="WIZARD_ROIC">#REF!</definedName>
    <definedName name="WIZARD_SECULARGROWTHRATE">#REF!</definedName>
    <definedName name="WIZARD_SHARESOUT">#REF!</definedName>
    <definedName name="WIZARD_SHARESOUTSTANDING">#REF!</definedName>
    <definedName name="WIZARD_STATIONBCF">#REF!</definedName>
    <definedName name="WIZARD_STATIONREV">#REF!</definedName>
    <definedName name="WIZARD_TICKER">#REF!</definedName>
    <definedName name="WIZARD_TOTDEBTCAP">#REF!</definedName>
    <definedName name="WIZARD_Y1CAPREVR">#REF!</definedName>
    <definedName name="WIZARD_Y1CAPREVS2">#REF!</definedName>
    <definedName name="WIZARD_Y1CASHCYEPSS1">#REF!</definedName>
    <definedName name="WIZARD_Y1CASHCYPES1">#REF!</definedName>
    <definedName name="WIZARD_Y1CYE" localSheetId="9">[3]Sheet1!#REF!</definedName>
    <definedName name="WIZARD_Y1CYE" localSheetId="10">[3]Sheet1!#REF!</definedName>
    <definedName name="WIZARD_Y1CYE" localSheetId="11">[3]Sheet1!#REF!</definedName>
    <definedName name="WIZARD_Y1CYE" localSheetId="8">[3]Sheet1!#REF!</definedName>
    <definedName name="WIZARD_Y1CYE">#REF!</definedName>
    <definedName name="WIZARD_Y1CYPEE" localSheetId="9">[3]Sheet1!#REF!</definedName>
    <definedName name="WIZARD_Y1CYPEE" localSheetId="10">[3]Sheet1!#REF!</definedName>
    <definedName name="WIZARD_Y1CYPEE" localSheetId="11">[3]Sheet1!#REF!</definedName>
    <definedName name="WIZARD_Y1CYPEE" localSheetId="8">[3]Sheet1!#REF!</definedName>
    <definedName name="WIZARD_Y1CYPEE">#REF!</definedName>
    <definedName name="WIZARD_Y1CYPES1">#REF!</definedName>
    <definedName name="WIZARD_Y1CYREVS2">#REF!</definedName>
    <definedName name="WIZARD_Y1CYS1">#REF!</definedName>
    <definedName name="WIZARD_Y1E">#REF!</definedName>
    <definedName name="WIZARD_Y1EBITDAYRS2">#REF!</definedName>
    <definedName name="WIZARD_Y1EMVBYREV">#REF!</definedName>
    <definedName name="WIZARD_Y1EVEBITDAS2">#REF!</definedName>
    <definedName name="WIZARD_Y1PEE">#REF!</definedName>
    <definedName name="WIZARD_Y1PES1">#REF!</definedName>
    <definedName name="WIZARD_Y1Q1E">#REF!</definedName>
    <definedName name="WIZARD_Y1Q1R">#REF!</definedName>
    <definedName name="WIZARD_Y1Q1S1">#REF!</definedName>
    <definedName name="WIZARD_Y1Q1S2">#REF!</definedName>
    <definedName name="WIZARD_Y1Q2E">#REF!</definedName>
    <definedName name="WIZARD_Y1Q2R">#REF!</definedName>
    <definedName name="WIZARD_Y1Q2S1">#REF!</definedName>
    <definedName name="WIZARD_Y1Q2S2">#REF!</definedName>
    <definedName name="WIZARD_Y1Q3E">#REF!</definedName>
    <definedName name="WIZARD_Y1Q3R">#REF!</definedName>
    <definedName name="WIZARD_Y1Q3S1">#REF!</definedName>
    <definedName name="WIZARD_Y1Q3S2">#REF!</definedName>
    <definedName name="WIZARD_Y1Q4E">#REF!</definedName>
    <definedName name="WIZARD_Y1Q4R">#REF!</definedName>
    <definedName name="WIZARD_Y1Q4S1">#REF!</definedName>
    <definedName name="WIZARD_Y1Q4S2">#REF!</definedName>
    <definedName name="WIZARD_Y1R">#REF!</definedName>
    <definedName name="WIZARD_Y1S1">#REF!</definedName>
    <definedName name="WIZARD_Y1S2">#REF!</definedName>
    <definedName name="WIZARD_Y1YEARE" localSheetId="9">#REF!</definedName>
    <definedName name="WIZARD_Y1YEARE" localSheetId="16">#REF!</definedName>
    <definedName name="WIZARD_Y1YEARE" localSheetId="7">#REF!</definedName>
    <definedName name="WIZARD_Y1YEARE" localSheetId="6">#REF!</definedName>
    <definedName name="WIZARD_Y1YEARE">#REF!</definedName>
    <definedName name="WIZARD_Y1YEARR">#REF!</definedName>
    <definedName name="WIZARD_Y1YEARS1">#REF!</definedName>
    <definedName name="WIZARD_Y1YEARS2">#REF!</definedName>
    <definedName name="WIZARD_Y2CAPREVR">#REF!</definedName>
    <definedName name="WIZARD_Y2E">#REF!</definedName>
    <definedName name="WIZARD_Y2EMVBYREV">#REF!</definedName>
    <definedName name="WIZARD_Y2PEE">#REF!</definedName>
    <definedName name="WIZARD_Y2PES1">#REF!</definedName>
    <definedName name="WIZARD_Y2Q1E">#REF!</definedName>
    <definedName name="WIZARD_Y2Q1R">#REF!</definedName>
    <definedName name="WIZARD_Y2Q1S1">#REF!</definedName>
    <definedName name="WIZARD_Y2Q1S2">#REF!</definedName>
    <definedName name="WIZARD_Y2Q2E">#REF!</definedName>
    <definedName name="WIZARD_Y2Q2R">#REF!</definedName>
    <definedName name="WIZARD_Y2Q2S1">#REF!</definedName>
    <definedName name="WIZARD_Y2Q2S2">#REF!</definedName>
    <definedName name="WIZARD_Y2Q3E">#REF!</definedName>
    <definedName name="WIZARD_Y2Q3R">#REF!</definedName>
    <definedName name="WIZARD_Y2Q3S1">#REF!</definedName>
    <definedName name="WIZARD_Y2Q3S2">#REF!</definedName>
    <definedName name="WIZARD_Y2Q4E">#REF!</definedName>
    <definedName name="WIZARD_Y2Q4R">#REF!</definedName>
    <definedName name="WIZARD_Y2Q4S1">#REF!</definedName>
    <definedName name="WIZARD_Y2Q4S2">#REF!</definedName>
    <definedName name="WIZARD_Y2R">#REF!</definedName>
    <definedName name="WIZARD_Y2S1">#REF!</definedName>
    <definedName name="WIZARD_Y2S2">#REF!</definedName>
    <definedName name="WIZARD_Y2YEARE" localSheetId="9">#REF!</definedName>
    <definedName name="WIZARD_Y2YEARE" localSheetId="16">#REF!</definedName>
    <definedName name="WIZARD_Y2YEARE" localSheetId="7">#REF!</definedName>
    <definedName name="WIZARD_Y2YEARE" localSheetId="6">#REF!</definedName>
    <definedName name="WIZARD_Y2YEARE">#REF!</definedName>
    <definedName name="WIZARD_Y2YEARR">#REF!</definedName>
    <definedName name="WIZARD_Y2YEARS2">#REF!</definedName>
    <definedName name="WIZARD_Y3CAPREVR">#REF!</definedName>
    <definedName name="WIZARD_Y3E">#REF!</definedName>
    <definedName name="WIZARD_Y3EMVBYREV">#REF!</definedName>
    <definedName name="WIZARD_Y3PEE">#REF!</definedName>
    <definedName name="WIZARD_Y3PES1">#REF!</definedName>
    <definedName name="WIZARD_Y3Q1E">#REF!</definedName>
    <definedName name="WIZARD_Y3Q1R">#REF!</definedName>
    <definedName name="WIZARD_Y3Q1S1">#REF!</definedName>
    <definedName name="WIZARD_Y3Q1S2">#REF!</definedName>
    <definedName name="WIZARD_Y3Q2E">#REF!</definedName>
    <definedName name="WIZARD_Y3Q2R">#REF!</definedName>
    <definedName name="WIZARD_Y3Q2S1">#REF!</definedName>
    <definedName name="WIZARD_Y3Q2S2">#REF!</definedName>
    <definedName name="WIZARD_Y3Q3E">#REF!</definedName>
    <definedName name="WIZARD_Y3Q3R">#REF!</definedName>
    <definedName name="WIZARD_Y3Q3S1">#REF!</definedName>
    <definedName name="WIZARD_Y3Q3S2">#REF!</definedName>
    <definedName name="WIZARD_Y3Q4E">#REF!</definedName>
    <definedName name="WIZARD_Y3Q4R">#REF!</definedName>
    <definedName name="WIZARD_Y3Q4S1">#REF!</definedName>
    <definedName name="WIZARD_Y3Q4S2">#REF!</definedName>
    <definedName name="WIZARD_Y3R">#REF!</definedName>
    <definedName name="WIZARD_Y3S1">#REF!</definedName>
    <definedName name="WIZARD_Y3S2">#REF!</definedName>
    <definedName name="WIZARD_Y3YEARE" localSheetId="9">#REF!</definedName>
    <definedName name="WIZARD_Y3YEARE" localSheetId="16">#REF!</definedName>
    <definedName name="WIZARD_Y3YEARE" localSheetId="7">#REF!</definedName>
    <definedName name="WIZARD_Y3YEARE" localSheetId="6">#REF!</definedName>
    <definedName name="WIZARD_Y3YEARE">#REF!</definedName>
    <definedName name="WIZARD_Y3YEARR">#REF!</definedName>
    <definedName name="WIZARD_Y3YEARS2">#REF!</definedName>
    <definedName name="WIZARD_YEARSOFCASH">#REF!</definedName>
    <definedName name="Woodridge_S" localSheetId="9">'[64]Branch Budget 2008_09'!$D$437:$O$437</definedName>
    <definedName name="Woodridge_S" localSheetId="10">'[64]Branch Budget 2008_09'!$D$437:$O$437</definedName>
    <definedName name="Woodridge_S" localSheetId="11">'[64]Branch Budget 2008_09'!$D$437:$O$437</definedName>
    <definedName name="Woodridge_S" localSheetId="8">'[64]Branch Budget 2008_09'!$D$437:$O$437</definedName>
    <definedName name="Woodridge_S">#REF!</definedName>
    <definedName name="work" localSheetId="9">[211]SWEDEN!#REF!</definedName>
    <definedName name="work" localSheetId="10">[211]SWEDEN!#REF!</definedName>
    <definedName name="work" localSheetId="11">[211]SWEDEN!#REF!</definedName>
    <definedName name="work" localSheetId="8">[211]SWEDEN!#REF!</definedName>
    <definedName name="work">#REF!</definedName>
    <definedName name="work2" localSheetId="9">[211]SWEDEN!$I$9:$L$48</definedName>
    <definedName name="work2" localSheetId="10">[211]SWEDEN!$I$9:$L$48</definedName>
    <definedName name="work2" localSheetId="11">[211]SWEDEN!$I$9:$L$48</definedName>
    <definedName name="work2" localSheetId="8">[211]SWEDEN!$I$9:$L$48</definedName>
    <definedName name="work2">#REF!</definedName>
    <definedName name="workbookconstant" localSheetId="9">[105]UnifierQuery!$AY$11</definedName>
    <definedName name="workbookconstant" localSheetId="10">[105]UnifierQuery!$AY$11</definedName>
    <definedName name="workbookconstant" localSheetId="11">[105]UnifierQuery!$AY$11</definedName>
    <definedName name="workbookconstant" localSheetId="8">[105]UnifierQuery!$AY$11</definedName>
    <definedName name="workbookconstant">#REF!</definedName>
    <definedName name="Workforce_reduction_program" localSheetId="9">[44]PROJECTION!#REF!</definedName>
    <definedName name="Workforce_reduction_program" localSheetId="10">[44]PROJECTION!#REF!</definedName>
    <definedName name="Workforce_reduction_program" localSheetId="11">[44]PROJECTION!#REF!</definedName>
    <definedName name="Workforce_reduction_program" localSheetId="8">[44]PROJECTION!#REF!</definedName>
    <definedName name="Workforce_reduction_program">#REF!</definedName>
    <definedName name="WORKFORCE_REDUCTION_PROGRAM____of_Rev" localSheetId="9">[44]PROJECTION!#REF!</definedName>
    <definedName name="WORKFORCE_REDUCTION_PROGRAM____of_Rev" localSheetId="10">[44]PROJECTION!#REF!</definedName>
    <definedName name="WORKFORCE_REDUCTION_PROGRAM____of_Rev" localSheetId="11">[44]PROJECTION!#REF!</definedName>
    <definedName name="WORKFORCE_REDUCTION_PROGRAM____of_Rev" localSheetId="8">[44]PROJECTION!#REF!</definedName>
    <definedName name="WORKFORCE_REDUCTION_PROGRAM____of_Rev">#REF!</definedName>
    <definedName name="WORKSHEET">#REF!</definedName>
    <definedName name="WORKSHEET2">#REF!</definedName>
    <definedName name="WPI_1">#REF!</definedName>
    <definedName name="WPI_2">#REF!</definedName>
    <definedName name="WPI_3">#REF!</definedName>
    <definedName name="WPI_4">#REF!</definedName>
    <definedName name="WPI_5" localSheetId="9">[212]IMS!$A$250:$CB$310</definedName>
    <definedName name="WPI_5">#REF!</definedName>
    <definedName name="WriteUp_inventories">#REF!</definedName>
    <definedName name="WriteUp_otherCA">#REF!</definedName>
    <definedName name="WriteUp_otherCL">#REF!</definedName>
    <definedName name="WriteUp_otherLTA">#REF!</definedName>
    <definedName name="WriteUp_otherLTL">#REF!</definedName>
    <definedName name="WriteUp_payables">#REF!</definedName>
    <definedName name="WriteUP_PPE">#REF!</definedName>
    <definedName name="WriteUp_receivables">#REF!</definedName>
    <definedName name="writeupdeprec">#REF!</definedName>
    <definedName name="wrn.abt." localSheetId="9" hidden="1">{"ww",#N/A,FALSE,"Hospital Products";"us",#N/A,FALSE,"Hospital Products";"in",#N/A,FALSE,"Hospital Products"}</definedName>
    <definedName name="wrn.abt." localSheetId="10" hidden="1">{"ww",#N/A,FALSE,"Hospital Products";"us",#N/A,FALSE,"Hospital Products";"in",#N/A,FALSE,"Hospital Products"}</definedName>
    <definedName name="wrn.abt." localSheetId="7" hidden="1">{"ww",#N/A,FALSE,"Hospital Products";"us",#N/A,FALSE,"Hospital Products";"in",#N/A,FALSE,"Hospital Products"}</definedName>
    <definedName name="wrn.abt." localSheetId="6" hidden="1">{"ww",#N/A,FALSE,"Hospital Products";"us",#N/A,FALSE,"Hospital Products";"in",#N/A,FALSE,"Hospital Products"}</definedName>
    <definedName name="wrn.abt." localSheetId="11" hidden="1">{"ww",#N/A,FALSE,"Hospital Products";"us",#N/A,FALSE,"Hospital Products";"in",#N/A,FALSE,"Hospital Products"}</definedName>
    <definedName name="wrn.abt." localSheetId="8" hidden="1">{"ww",#N/A,FALSE,"Hospital Products";"us",#N/A,FALSE,"Hospital Products";"in",#N/A,FALSE,"Hospital Products"}</definedName>
    <definedName name="wrn.abt." hidden="1">{"ww",#N/A,FALSE,"Hospital Products";"us",#N/A,FALSE,"Hospital Products";"in",#N/A,FALSE,"Hospital Products"}</definedName>
    <definedName name="wrn.Aging._.and._.Trend._.Analysis." hidden="1">{#N/A,#N/A,FALSE,"Aging Summary";#N/A,#N/A,FALSE,"Ratio Analysis";#N/A,#N/A,FALSE,"Test 120 Day Accts";#N/A,#N/A,FALSE,"Tickmarks"}</definedName>
    <definedName name="wrn.ALL." localSheetId="9" hidden="1">{#N/A,#N/A,FALSE,"vs Budget";#N/A,#N/A,FALSE,"Summary";#N/A,#N/A,FALSE,"Belgium";#N/A,#N/A,FALSE,"Czech";#N/A,#N/A,FALSE,"France";#N/A,#N/A,FALSE,"Germany";#N/A,#N/A,FALSE,"Poland";#N/A,#N/A,FALSE,"SA";#N/A,#N/A,FALSE,"Spain";#N/A,#N/A,FALSE,"Sweden";#N/A,#N/A,FALSE,"UK"}</definedName>
    <definedName name="wrn.ALL." localSheetId="10" hidden="1">{#N/A,#N/A,FALSE,"vs Budget";#N/A,#N/A,FALSE,"Summary";#N/A,#N/A,FALSE,"Belgium";#N/A,#N/A,FALSE,"Czech";#N/A,#N/A,FALSE,"France";#N/A,#N/A,FALSE,"Germany";#N/A,#N/A,FALSE,"Poland";#N/A,#N/A,FALSE,"SA";#N/A,#N/A,FALSE,"Spain";#N/A,#N/A,FALSE,"Sweden";#N/A,#N/A,FALSE,"UK"}</definedName>
    <definedName name="wrn.ALL." localSheetId="16" hidden="1">{#N/A,#N/A,FALSE,"vs Budget";#N/A,#N/A,FALSE,"Summary";#N/A,#N/A,FALSE,"Belgium";#N/A,#N/A,FALSE,"Czech";#N/A,#N/A,FALSE,"France";#N/A,#N/A,FALSE,"Germany";#N/A,#N/A,FALSE,"Poland";#N/A,#N/A,FALSE,"SA";#N/A,#N/A,FALSE,"Spain";#N/A,#N/A,FALSE,"Sweden";#N/A,#N/A,FALSE,"UK"}</definedName>
    <definedName name="wrn.ALL." localSheetId="7" hidden="1">{#N/A,#N/A,FALSE,"vs Budget";#N/A,#N/A,FALSE,"Summary";#N/A,#N/A,FALSE,"Belgium";#N/A,#N/A,FALSE,"Czech";#N/A,#N/A,FALSE,"France";#N/A,#N/A,FALSE,"Germany";#N/A,#N/A,FALSE,"Poland";#N/A,#N/A,FALSE,"SA";#N/A,#N/A,FALSE,"Spain";#N/A,#N/A,FALSE,"Sweden";#N/A,#N/A,FALSE,"UK"}</definedName>
    <definedName name="wrn.ALL." localSheetId="6" hidden="1">{#N/A,#N/A,FALSE,"vs Budget";#N/A,#N/A,FALSE,"Summary";#N/A,#N/A,FALSE,"Belgium";#N/A,#N/A,FALSE,"Czech";#N/A,#N/A,FALSE,"France";#N/A,#N/A,FALSE,"Germany";#N/A,#N/A,FALSE,"Poland";#N/A,#N/A,FALSE,"SA";#N/A,#N/A,FALSE,"Spain";#N/A,#N/A,FALSE,"Sweden";#N/A,#N/A,FALSE,"UK"}</definedName>
    <definedName name="wrn.ALL." localSheetId="11" hidden="1">{#N/A,#N/A,FALSE,"vs Budget";#N/A,#N/A,FALSE,"Summary";#N/A,#N/A,FALSE,"Belgium";#N/A,#N/A,FALSE,"Czech";#N/A,#N/A,FALSE,"France";#N/A,#N/A,FALSE,"Germany";#N/A,#N/A,FALSE,"Poland";#N/A,#N/A,FALSE,"SA";#N/A,#N/A,FALSE,"Spain";#N/A,#N/A,FALSE,"Sweden";#N/A,#N/A,FALSE,"UK"}</definedName>
    <definedName name="wrn.ALL." localSheetId="8" hidden="1">{#N/A,#N/A,FALSE,"vs Budget";#N/A,#N/A,FALSE,"Summary";#N/A,#N/A,FALSE,"Belgium";#N/A,#N/A,FALSE,"Czech";#N/A,#N/A,FALSE,"France";#N/A,#N/A,FALSE,"Germany";#N/A,#N/A,FALSE,"Poland";#N/A,#N/A,FALSE,"SA";#N/A,#N/A,FALSE,"Spain";#N/A,#N/A,FALSE,"Sweden";#N/A,#N/A,FALSE,"UK"}</definedName>
    <definedName name="wrn.ALL." hidden="1">{#N/A,#N/A,FALSE,"vs Budget";#N/A,#N/A,FALSE,"Summary";#N/A,#N/A,FALSE,"Belgium";#N/A,#N/A,FALSE,"Czech";#N/A,#N/A,FALSE,"France";#N/A,#N/A,FALSE,"Germany";#N/A,#N/A,FALSE,"Poland";#N/A,#N/A,FALSE,"SA";#N/A,#N/A,FALSE,"Spain";#N/A,#N/A,FALSE,"Sweden";#N/A,#N/A,FALSE,"UK"}</definedName>
    <definedName name="wrn.Back._.Page." localSheetId="9" hidden="1">{"Back Page",#N/A,FALSE,"Front and Back"}</definedName>
    <definedName name="wrn.Back._.Page." localSheetId="10" hidden="1">{"Back Page",#N/A,FALSE,"Front and Back"}</definedName>
    <definedName name="wrn.Back._.Page." localSheetId="7" hidden="1">{"Back Page",#N/A,FALSE,"Front and Back"}</definedName>
    <definedName name="wrn.Back._.Page." localSheetId="6" hidden="1">{"Back Page",#N/A,FALSE,"Front and Back"}</definedName>
    <definedName name="wrn.Back._.Page." localSheetId="11" hidden="1">{"Back Page",#N/A,FALSE,"Front and Back"}</definedName>
    <definedName name="wrn.Back._.Page." localSheetId="8" hidden="1">{"Back Page",#N/A,FALSE,"Front and Back"}</definedName>
    <definedName name="wrn.Back._.Page." hidden="1">{"Back Page",#N/A,FALSE,"Front and Back"}</definedName>
    <definedName name="wrn.backup." localSheetId="9" hidden="1">{"financials",#N/A,FALSE,"BASIC";"interest",#N/A,FALSE,"BASIC";"leasing and financing",#N/A,FALSE,"BASIC";"returns back up",#N/A,FALSE,"BASIC"}</definedName>
    <definedName name="wrn.backup." localSheetId="10" hidden="1">{"financials",#N/A,FALSE,"BASIC";"interest",#N/A,FALSE,"BASIC";"leasing and financing",#N/A,FALSE,"BASIC";"returns back up",#N/A,FALSE,"BASIC"}</definedName>
    <definedName name="wrn.backup." localSheetId="16" hidden="1">{"financials",#N/A,FALSE,"BASIC";"interest",#N/A,FALSE,"BASIC";"leasing and financing",#N/A,FALSE,"BASIC";"returns back up",#N/A,FALSE,"BASIC"}</definedName>
    <definedName name="wrn.backup." localSheetId="7" hidden="1">{"financials",#N/A,FALSE,"BASIC";"interest",#N/A,FALSE,"BASIC";"leasing and financing",#N/A,FALSE,"BASIC";"returns back up",#N/A,FALSE,"BASIC"}</definedName>
    <definedName name="wrn.backup." localSheetId="6" hidden="1">{"financials",#N/A,FALSE,"BASIC";"interest",#N/A,FALSE,"BASIC";"leasing and financing",#N/A,FALSE,"BASIC";"returns back up",#N/A,FALSE,"BASIC"}</definedName>
    <definedName name="wrn.backup." localSheetId="11" hidden="1">{"financials",#N/A,FALSE,"BASIC";"interest",#N/A,FALSE,"BASIC";"leasing and financing",#N/A,FALSE,"BASIC";"returns back up",#N/A,FALSE,"BASIC"}</definedName>
    <definedName name="wrn.backup." localSheetId="8"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9" hidden="1">{"banks",#N/A,FALSE,"BASIC"}</definedName>
    <definedName name="wrn.bank._.model." localSheetId="10" hidden="1">{"banks",#N/A,FALSE,"BASIC"}</definedName>
    <definedName name="wrn.bank._.model." localSheetId="16" hidden="1">{"banks",#N/A,FALSE,"BASIC"}</definedName>
    <definedName name="wrn.bank._.model." localSheetId="7" hidden="1">{"banks",#N/A,FALSE,"BASIC"}</definedName>
    <definedName name="wrn.bank._.model." localSheetId="6" hidden="1">{"banks",#N/A,FALSE,"BASIC"}</definedName>
    <definedName name="wrn.bank._.model." localSheetId="11" hidden="1">{"banks",#N/A,FALSE,"BASIC"}</definedName>
    <definedName name="wrn.bank._.model." localSheetId="8" hidden="1">{"banks",#N/A,FALSE,"BASIC"}</definedName>
    <definedName name="wrn.bank._.model." hidden="1">{"banks",#N/A,FALSE,"BASIC"}</definedName>
    <definedName name="wrn.BasicModel." localSheetId="9" hidden="1">{"MacroCo",#N/A,FALSE,"masmode";"IncomeS",#N/A,FALSE,"masmode";"BalanceS",#N/A,FALSE,"masmode";"CashF",#N/A,FALSE,"masmode";"Ratios",#N/A,FALSE,"masmode";"DebtFC",#N/A,FALSE,"masmode"}</definedName>
    <definedName name="wrn.BasicModel." localSheetId="15" hidden="1">{"MacroCo",#N/A,FALSE,"masmode";"IncomeS",#N/A,FALSE,"masmode";"BalanceS",#N/A,FALSE,"masmode";"CashF",#N/A,FALSE,"masmode";"Ratios",#N/A,FALSE,"masmode";"DebtFC",#N/A,FALSE,"masmode"}</definedName>
    <definedName name="wrn.BasicModel." localSheetId="10" hidden="1">{"MacroCo",#N/A,FALSE,"masmode";"IncomeS",#N/A,FALSE,"masmode";"BalanceS",#N/A,FALSE,"masmode";"CashF",#N/A,FALSE,"masmode";"Ratios",#N/A,FALSE,"masmode";"DebtFC",#N/A,FALSE,"masmode"}</definedName>
    <definedName name="wrn.BasicModel." localSheetId="16" hidden="1">{"MacroCo",#N/A,FALSE,"masmode";"IncomeS",#N/A,FALSE,"masmode";"BalanceS",#N/A,FALSE,"masmode";"CashF",#N/A,FALSE,"masmode";"Ratios",#N/A,FALSE,"masmode";"DebtFC",#N/A,FALSE,"masmode"}</definedName>
    <definedName name="wrn.BasicModel." localSheetId="7" hidden="1">{"MacroCo",#N/A,FALSE,"masmode";"IncomeS",#N/A,FALSE,"masmode";"BalanceS",#N/A,FALSE,"masmode";"CashF",#N/A,FALSE,"masmode";"Ratios",#N/A,FALSE,"masmode";"DebtFC",#N/A,FALSE,"masmode"}</definedName>
    <definedName name="wrn.BasicModel." localSheetId="6" hidden="1">{"MacroCo",#N/A,FALSE,"masmode";"IncomeS",#N/A,FALSE,"masmode";"BalanceS",#N/A,FALSE,"masmode";"CashF",#N/A,FALSE,"masmode";"Ratios",#N/A,FALSE,"masmode";"DebtFC",#N/A,FALSE,"masmode"}</definedName>
    <definedName name="wrn.BasicModel." localSheetId="11" hidden="1">{"MacroCo",#N/A,FALSE,"masmode";"IncomeS",#N/A,FALSE,"masmode";"BalanceS",#N/A,FALSE,"masmode";"CashF",#N/A,FALSE,"masmode";"Ratios",#N/A,FALSE,"masmode";"DebtFC",#N/A,FALSE,"masmode"}</definedName>
    <definedName name="wrn.BasicModel." localSheetId="8" hidden="1">{"MacroCo",#N/A,FALSE,"masmode";"IncomeS",#N/A,FALSE,"masmode";"BalanceS",#N/A,FALSE,"masmode";"CashF",#N/A,FALSE,"masmode";"Ratios",#N/A,FALSE,"masmode";"DebtFC",#N/A,FALSE,"masmode"}</definedName>
    <definedName name="wrn.BasicModel." localSheetId="5" hidden="1">{"MacroCo",#N/A,FALSE,"masmode";"IncomeS",#N/A,FALSE,"masmode";"BalanceS",#N/A,FALSE,"masmode";"CashF",#N/A,FALSE,"masmode";"Ratios",#N/A,FALSE,"masmode";"DebtFC",#N/A,FALSE,"masmode"}</definedName>
    <definedName name="wrn.BasicModel." hidden="1">{"MacroCo",#N/A,FALSE,"masmode";"IncomeS",#N/A,FALSE,"masmode";"BalanceS",#N/A,FALSE,"masmode";"CashF",#N/A,FALSE,"masmode";"Ratios",#N/A,FALSE,"masmode";"DebtFC",#N/A,FALSE,"masmode"}</definedName>
    <definedName name="wrn.BGEN." localSheetId="9" hidden="1">{"Revenue",#N/A,FALSE,"Revenue";"QEarn1",#N/A,FALSE,"Qearn";"QEarn2",#N/A,FALSE,"Qearn";"QMargin",#N/A,FALSE,"Margin";"Cashflow",#N/A,FALSE,"Cashflow";"Product Pipeline",#N/A,FALSE,"Product Pipeline";"Comment Model",#N/A,FALSE,"Comment P&amp;L"}</definedName>
    <definedName name="wrn.BGEN." hidden="1">{"Revenue",#N/A,FALSE,"Revenue";"QEarn1",#N/A,FALSE,"Qearn";"QEarn2",#N/A,FALSE,"Qearn";"QMargin",#N/A,FALSE,"Margin";"Cashflow",#N/A,FALSE,"Cashflow";"Product Pipeline",#N/A,FALSE,"Product Pipeline";"Comment Model",#N/A,FALSE,"Comment P&amp;L"}</definedName>
    <definedName name="wrn.Biogen._.model." localSheetId="9" hidden="1">{#N/A,#N/A,FALSE,"Inc";#N/A,#N/A,FALSE,"QInc";#N/A,#N/A,FALSE,"Pro";#N/A,#N/A,FALSE,"QPro"}</definedName>
    <definedName name="wrn.Biogen._.model." localSheetId="10" hidden="1">{#N/A,#N/A,FALSE,"Inc";#N/A,#N/A,FALSE,"QInc";#N/A,#N/A,FALSE,"Pro";#N/A,#N/A,FALSE,"QPro"}</definedName>
    <definedName name="wrn.Biogen._.model." localSheetId="7" hidden="1">{#N/A,#N/A,FALSE,"Inc";#N/A,#N/A,FALSE,"QInc";#N/A,#N/A,FALSE,"Pro";#N/A,#N/A,FALSE,"QPro"}</definedName>
    <definedName name="wrn.Biogen._.model." localSheetId="11" hidden="1">{#N/A,#N/A,FALSE,"Inc";#N/A,#N/A,FALSE,"QInc";#N/A,#N/A,FALSE,"Pro";#N/A,#N/A,FALSE,"QPro"}</definedName>
    <definedName name="wrn.Biogen._.model." localSheetId="8" hidden="1">{#N/A,#N/A,FALSE,"Inc";#N/A,#N/A,FALSE,"QInc";#N/A,#N/A,FALSE,"Pro";#N/A,#N/A,FALSE,"QPro"}</definedName>
    <definedName name="wrn.Biogen._.model." hidden="1">{#N/A,#N/A,FALSE,"Inc";#N/A,#N/A,FALSE,"QInc";#N/A,#N/A,FALSE,"Pro";#N/A,#N/A,FALSE,"QPro"}</definedName>
    <definedName name="wrn.BUDGET." localSheetId="9"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b." localSheetId="9"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complete." localSheetId="9" hidden="1">{"sales",#N/A,FALSE,"AGN Model";"p&amp;L growth",#N/A,FALSE,"AGN Model";"cash flow",#N/A,FALSE,"AGN Model";"balance sheet",#N/A,FALSE,"AGN Model"}</definedName>
    <definedName name="wrn.complete." localSheetId="10" hidden="1">{"sales",#N/A,FALSE,"AGN Model";"p&amp;L growth",#N/A,FALSE,"AGN Model";"cash flow",#N/A,FALSE,"AGN Model";"balance sheet",#N/A,FALSE,"AGN Model"}</definedName>
    <definedName name="wrn.complete." localSheetId="7" hidden="1">{"sales",#N/A,FALSE,"AGN Model";"p&amp;L growth",#N/A,FALSE,"AGN Model";"cash flow",#N/A,FALSE,"AGN Model";"balance sheet",#N/A,FALSE,"AGN Model"}</definedName>
    <definedName name="wrn.complete." localSheetId="6" hidden="1">{"sales",#N/A,FALSE,"AGN Model";"p&amp;L growth",#N/A,FALSE,"AGN Model";"cash flow",#N/A,FALSE,"AGN Model";"balance sheet",#N/A,FALSE,"AGN Model"}</definedName>
    <definedName name="wrn.complete." localSheetId="11" hidden="1">{"sales",#N/A,FALSE,"AGN Model";"p&amp;L growth",#N/A,FALSE,"AGN Model";"cash flow",#N/A,FALSE,"AGN Model";"balance sheet",#N/A,FALSE,"AGN Model"}</definedName>
    <definedName name="wrn.complete." localSheetId="8" hidden="1">{"sales",#N/A,FALSE,"AGN Model";"p&amp;L growth",#N/A,FALSE,"AGN Model";"cash flow",#N/A,FALSE,"AGN Model";"balance sheet",#N/A,FALSE,"AGN Model"}</definedName>
    <definedName name="wrn.complete." hidden="1">{"sales",#N/A,FALSE,"AGN Model";"p&amp;L growth",#N/A,FALSE,"AGN Model";"cash flow",#N/A,FALSE,"AGN Model";"balance sheet",#N/A,FALSE,"AGN Model"}</definedName>
    <definedName name="wrn.CORR." localSheetId="9" hidden="1">{"INCSTMT1",#N/A,FALSE,"COR";"INCSTMT2",#N/A,FALSE,"COR"}</definedName>
    <definedName name="wrn.CORR." hidden="1">{"INCSTMT1",#N/A,FALSE,"COR";"INCSTMT2",#N/A,FALSE,"COR"}</definedName>
    <definedName name="wrn.Detailed._.P._.and._.L." localSheetId="9" hidden="1">{"P and L Detail Page 1",#N/A,FALSE,"Data";"P and L Detail Page 2",#N/A,FALSE,"Data"}</definedName>
    <definedName name="wrn.Detailed._.P._.and._.L." localSheetId="10" hidden="1">{"P and L Detail Page 1",#N/A,FALSE,"Data";"P and L Detail Page 2",#N/A,FALSE,"Data"}</definedName>
    <definedName name="wrn.Detailed._.P._.and._.L." localSheetId="7" hidden="1">{"P and L Detail Page 1",#N/A,FALSE,"Data";"P and L Detail Page 2",#N/A,FALSE,"Data"}</definedName>
    <definedName name="wrn.Detailed._.P._.and._.L." localSheetId="6" hidden="1">{"P and L Detail Page 1",#N/A,FALSE,"Data";"P and L Detail Page 2",#N/A,FALSE,"Data"}</definedName>
    <definedName name="wrn.Detailed._.P._.and._.L." localSheetId="11" hidden="1">{"P and L Detail Page 1",#N/A,FALSE,"Data";"P and L Detail Page 2",#N/A,FALSE,"Data"}</definedName>
    <definedName name="wrn.Detailed._.P._.and._.L." localSheetId="8" hidden="1">{"P and L Detail Page 1",#N/A,FALSE,"Data";"P and L Detail Page 2",#N/A,FALSE,"Data"}</definedName>
    <definedName name="wrn.Detailed._.P._.and._.L." hidden="1">{"P and L Detail Page 1",#N/A,FALSE,"Data";"P and L Detail Page 2",#N/A,FALSE,"Data"}</definedName>
    <definedName name="wrn.Earnings._.Model." localSheetId="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inancial._.Output." localSheetId="9" hidden="1">{"P and L",#N/A,FALSE,"Financial Output";"Cashflow",#N/A,FALSE,"Financial Output";"Balance Sheet",#N/A,FALSE,"Financial Output"}</definedName>
    <definedName name="wrn.Financial._.Output." localSheetId="10" hidden="1">{"P and L",#N/A,FALSE,"Financial Output";"Cashflow",#N/A,FALSE,"Financial Output";"Balance Sheet",#N/A,FALSE,"Financial Output"}</definedName>
    <definedName name="wrn.Financial._.Output." localSheetId="7" hidden="1">{"P and L",#N/A,FALSE,"Financial Output";"Cashflow",#N/A,FALSE,"Financial Output";"Balance Sheet",#N/A,FALSE,"Financial Output"}</definedName>
    <definedName name="wrn.Financial._.Output." localSheetId="6" hidden="1">{"P and L",#N/A,FALSE,"Financial Output";"Cashflow",#N/A,FALSE,"Financial Output";"Balance Sheet",#N/A,FALSE,"Financial Output"}</definedName>
    <definedName name="wrn.Financial._.Output." localSheetId="11" hidden="1">{"P and L",#N/A,FALSE,"Financial Output";"Cashflow",#N/A,FALSE,"Financial Output";"Balance Sheet",#N/A,FALSE,"Financial Output"}</definedName>
    <definedName name="wrn.Financial._.Output." localSheetId="8"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stat." localSheetId="9" hidden="1">{"ass",#N/A,FALSE,"finstat";"inc",#N/A,FALSE,"finstat";"bs",#N/A,FALSE,"finstat";"cf",#N/A,FALSE,"finstat";"ratios",#N/A,FALSE,"finstat"}</definedName>
    <definedName name="wrn.finstat." localSheetId="15" hidden="1">{"ass",#N/A,FALSE,"finstat";"inc",#N/A,FALSE,"finstat";"bs",#N/A,FALSE,"finstat";"cf",#N/A,FALSE,"finstat";"ratios",#N/A,FALSE,"finstat"}</definedName>
    <definedName name="wrn.finstat." localSheetId="10" hidden="1">{"ass",#N/A,FALSE,"finstat";"inc",#N/A,FALSE,"finstat";"bs",#N/A,FALSE,"finstat";"cf",#N/A,FALSE,"finstat";"ratios",#N/A,FALSE,"finstat"}</definedName>
    <definedName name="wrn.finstat." localSheetId="16" hidden="1">{"ass",#N/A,FALSE,"finstat";"inc",#N/A,FALSE,"finstat";"bs",#N/A,FALSE,"finstat";"cf",#N/A,FALSE,"finstat";"ratios",#N/A,FALSE,"finstat"}</definedName>
    <definedName name="wrn.finstat." localSheetId="7" hidden="1">{"ass",#N/A,FALSE,"finstat";"inc",#N/A,FALSE,"finstat";"bs",#N/A,FALSE,"finstat";"cf",#N/A,FALSE,"finstat";"ratios",#N/A,FALSE,"finstat"}</definedName>
    <definedName name="wrn.finstat." localSheetId="6" hidden="1">{"ass",#N/A,FALSE,"finstat";"inc",#N/A,FALSE,"finstat";"bs",#N/A,FALSE,"finstat";"cf",#N/A,FALSE,"finstat";"ratios",#N/A,FALSE,"finstat"}</definedName>
    <definedName name="wrn.finstat." localSheetId="11" hidden="1">{"ass",#N/A,FALSE,"finstat";"inc",#N/A,FALSE,"finstat";"bs",#N/A,FALSE,"finstat";"cf",#N/A,FALSE,"finstat";"ratios",#N/A,FALSE,"finstat"}</definedName>
    <definedName name="wrn.finstat." localSheetId="8" hidden="1">{"ass",#N/A,FALSE,"finstat";"inc",#N/A,FALSE,"finstat";"bs",#N/A,FALSE,"finstat";"cf",#N/A,FALSE,"finstat";"ratios",#N/A,FALSE,"finstat"}</definedName>
    <definedName name="wrn.finstat." localSheetId="5" hidden="1">{"ass",#N/A,FALSE,"finstat";"inc",#N/A,FALSE,"finstat";"bs",#N/A,FALSE,"finstat";"cf",#N/A,FALSE,"finstat";"ratios",#N/A,FALSE,"finstat"}</definedName>
    <definedName name="wrn.finstat." hidden="1">{"ass",#N/A,FALSE,"finstat";"inc",#N/A,FALSE,"finstat";"bs",#N/A,FALSE,"finstat";"cf",#N/A,FALSE,"finstat";"ratios",#N/A,FALSE,"finstat"}</definedName>
    <definedName name="wrn.Five._.Year._.Record." localSheetId="9" hidden="1">{"Five Year Record",#N/A,FALSE,"Front and Back"}</definedName>
    <definedName name="wrn.Five._.Year._.Record." localSheetId="10" hidden="1">{"Five Year Record",#N/A,FALSE,"Front and Back"}</definedName>
    <definedName name="wrn.Five._.Year._.Record." localSheetId="7" hidden="1">{"Five Year Record",#N/A,FALSE,"Front and Back"}</definedName>
    <definedName name="wrn.Five._.Year._.Record." localSheetId="6" hidden="1">{"Five Year Record",#N/A,FALSE,"Front and Back"}</definedName>
    <definedName name="wrn.Five._.Year._.Record." localSheetId="11" hidden="1">{"Five Year Record",#N/A,FALSE,"Front and Back"}</definedName>
    <definedName name="wrn.Five._.Year._.Record." localSheetId="8" hidden="1">{"Five Year Record",#N/A,FALSE,"Front and Back"}</definedName>
    <definedName name="wrn.Five._.Year._.Record." hidden="1">{"Five Year Record",#N/A,FALSE,"Front and Back"}</definedName>
    <definedName name="wrn.Front._.Page." localSheetId="9" hidden="1">{"Front Page",#N/A,FALSE,"Front and Back"}</definedName>
    <definedName name="wrn.Front._.Page." localSheetId="10" hidden="1">{"Front Page",#N/A,FALSE,"Front and Back"}</definedName>
    <definedName name="wrn.Front._.Page." localSheetId="7" hidden="1">{"Front Page",#N/A,FALSE,"Front and Back"}</definedName>
    <definedName name="wrn.Front._.Page." localSheetId="6" hidden="1">{"Front Page",#N/A,FALSE,"Front and Back"}</definedName>
    <definedName name="wrn.Front._.Page." localSheetId="11" hidden="1">{"Front Page",#N/A,FALSE,"Front and Back"}</definedName>
    <definedName name="wrn.Front._.Page." localSheetId="8" hidden="1">{"Front Page",#N/A,FALSE,"Front and Back"}</definedName>
    <definedName name="wrn.Front._.Page." hidden="1">{"Front Page",#N/A,FALSE,"Front and Back"}</definedName>
    <definedName name="wrn.GELX." localSheetId="9" hidden="1">{"RenaGel Revenue",#N/A,FALSE,"RenaGel";"QEarn1",#N/A,FALSE,"Qearn";"QEarn2",#N/A,FALSE,"Qearn";"Cashflow",#N/A,FALSE,"Cashflow";"Product Pipeline",#N/A,FALSE,"Product Pipeline";"First Call Tables",#N/A,FALSE,"First Call Table";"Comment P&amp;L",#N/A,FALSE,"Comment P&amp;L"}</definedName>
    <definedName name="wrn.GELX." hidden="1">{"RenaGel Revenue",#N/A,FALSE,"RenaGel";"QEarn1",#N/A,FALSE,"Qearn";"QEarn2",#N/A,FALSE,"Qearn";"Cashflow",#N/A,FALSE,"Cashflow";"Product Pipeline",#N/A,FALSE,"Product Pipeline";"First Call Tables",#N/A,FALSE,"First Call Table";"Comment P&amp;L",#N/A,FALSE,"Comment P&amp;L"}</definedName>
    <definedName name="wrn.Genentech._.Model." localSheetId="9" hidden="1">{#N/A,#N/A,FALSE,"Inc";#N/A,#N/A,FALSE,"Prod";#N/A,#N/A,FALSE,"QInc";#N/A,#N/A,FALSE,"QProd"}</definedName>
    <definedName name="wrn.Genentech._.Model." localSheetId="10" hidden="1">{#N/A,#N/A,FALSE,"Inc";#N/A,#N/A,FALSE,"Prod";#N/A,#N/A,FALSE,"QInc";#N/A,#N/A,FALSE,"QProd"}</definedName>
    <definedName name="wrn.Genentech._.Model." localSheetId="7" hidden="1">{#N/A,#N/A,FALSE,"Inc";#N/A,#N/A,FALSE,"Prod";#N/A,#N/A,FALSE,"QInc";#N/A,#N/A,FALSE,"QProd"}</definedName>
    <definedName name="wrn.Genentech._.Model." localSheetId="11" hidden="1">{#N/A,#N/A,FALSE,"Inc";#N/A,#N/A,FALSE,"Prod";#N/A,#N/A,FALSE,"QInc";#N/A,#N/A,FALSE,"QProd"}</definedName>
    <definedName name="wrn.Genentech._.Model." localSheetId="8" hidden="1">{#N/A,#N/A,FALSE,"Inc";#N/A,#N/A,FALSE,"Prod";#N/A,#N/A,FALSE,"QInc";#N/A,#N/A,FALSE,"QProd"}</definedName>
    <definedName name="wrn.Genentech._.Model." hidden="1">{#N/A,#N/A,FALSE,"Inc";#N/A,#N/A,FALSE,"Prod";#N/A,#N/A,FALSE,"QInc";#N/A,#N/A,FALSE,"QProd"}</definedName>
    <definedName name="wrn.Genzyme._.Full._.Report." localSheetId="9" hidden="1">{"revenue",#N/A,FALSE,"Revenue";"qearn1",#N/A,FALSE,"Qearn";"qearn2",#N/A,FALSE,"Qearn";"qmargin",#N/A,FALSE,"Qmargin";"cashflow",#N/A,FALSE,"Cashflow"}</definedName>
    <definedName name="wrn.Genzyme._.Full._.Report." hidden="1">{"revenue",#N/A,FALSE,"Revenue";"qearn1",#N/A,FALSE,"Qearn";"qearn2",#N/A,FALSE,"Qearn";"qmargin",#N/A,FALSE,"Qmargin";"cashflow",#N/A,FALSE,"Cashflow"}</definedName>
    <definedName name="wrn.Geographic._.Trends." localSheetId="9" hidden="1">{"Geographic P1",#N/A,FALSE,"Division &amp; Geog"}</definedName>
    <definedName name="wrn.Geographic._.Trends." localSheetId="10" hidden="1">{"Geographic P1",#N/A,FALSE,"Division &amp; Geog"}</definedName>
    <definedName name="wrn.Geographic._.Trends." localSheetId="7" hidden="1">{"Geographic P1",#N/A,FALSE,"Division &amp; Geog"}</definedName>
    <definedName name="wrn.Geographic._.Trends." localSheetId="6" hidden="1">{"Geographic P1",#N/A,FALSE,"Division &amp; Geog"}</definedName>
    <definedName name="wrn.Geographic._.Trends." localSheetId="11" hidden="1">{"Geographic P1",#N/A,FALSE,"Division &amp; Geog"}</definedName>
    <definedName name="wrn.Geographic._.Trends." localSheetId="8" hidden="1">{"Geographic P1",#N/A,FALSE,"Division &amp; Geog"}</definedName>
    <definedName name="wrn.Geographic._.Trends." hidden="1">{"Geographic P1",#N/A,FALSE,"Division &amp; Geog"}</definedName>
    <definedName name="wrn.IDPH." localSheetId="9" hidden="1">{"Rituxan Revenues",#N/A,FALSE,"B cell Revenues";"QEarn1",#N/A,FALSE,"Qearn";"QEarn2",#N/A,FALSE,"Qearn";"QMargin",#N/A,FALSE,"qmargin";"Cashflow",#N/A,FALSE,"cashflow";"Product Pipeline",#N/A,FALSE,"Product Pipeline"}</definedName>
    <definedName name="wrn.IDPH." hidden="1">{"Rituxan Revenues",#N/A,FALSE,"B cell Revenues";"QEarn1",#N/A,FALSE,"Qearn";"QEarn2",#N/A,FALSE,"Qearn";"QMargin",#N/A,FALSE,"qmargin";"Cashflow",#N/A,FALSE,"cashflow";"Product Pipeline",#N/A,FALSE,"Product Pipeline"}</definedName>
    <definedName name="wrn.inc." localSheetId="9" hidden="1">{"inc",#N/A,FALSE,"finstat"}</definedName>
    <definedName name="wrn.inc." localSheetId="15" hidden="1">{"inc",#N/A,FALSE,"finstat"}</definedName>
    <definedName name="wrn.inc." localSheetId="10" hidden="1">{"inc",#N/A,FALSE,"finstat"}</definedName>
    <definedName name="wrn.inc." localSheetId="16" hidden="1">{"inc",#N/A,FALSE,"finstat"}</definedName>
    <definedName name="wrn.inc." localSheetId="7" hidden="1">{"inc",#N/A,FALSE,"finstat"}</definedName>
    <definedName name="wrn.inc." localSheetId="6" hidden="1">{"inc",#N/A,FALSE,"finstat"}</definedName>
    <definedName name="wrn.inc." localSheetId="11" hidden="1">{"inc",#N/A,FALSE,"finstat"}</definedName>
    <definedName name="wrn.inc." localSheetId="8" hidden="1">{"inc",#N/A,FALSE,"finstat"}</definedName>
    <definedName name="wrn.inc." localSheetId="5" hidden="1">{"inc",#N/A,FALSE,"finstat"}</definedName>
    <definedName name="wrn.inc." hidden="1">{"inc",#N/A,FALSE,"finstat"}</definedName>
    <definedName name="wrn.Income._.Statement." localSheetId="9" hidden="1">{#N/A,#N/A,FALSE,"Report Print"}</definedName>
    <definedName name="wrn.Income._.Statement." hidden="1">{#N/A,#N/A,FALSE,"Report Print"}</definedName>
    <definedName name="wrn.MEDI." localSheetId="9" hidden="1">{"Revenues",#N/A,FALSE,"Revenues";"QEarn1",#N/A,FALSE,"Qearn";"QEarn2",#N/A,FALSE,"Qearn";"QMargin",#N/A,FALSE,"Qmargin";"Cashflow",#N/A,FALSE,"Cashflow";"Product Pipeline",#N/A,FALSE,"Product Pipeline";"First Call Tables",#N/A,FALSE,"First Call Tables";"Comment P&amp;L",#N/A,FALSE,"Comment P&amp;L"}</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odel." localSheetId="9" hidden="1">{"basic",#N/A,FALSE,"BASIC"}</definedName>
    <definedName name="wrn.model." localSheetId="10" hidden="1">{"basic",#N/A,FALSE,"BASIC"}</definedName>
    <definedName name="wrn.model." localSheetId="16" hidden="1">{"basic",#N/A,FALSE,"BASIC"}</definedName>
    <definedName name="wrn.model." localSheetId="7" hidden="1">{"basic",#N/A,FALSE,"BASIC"}</definedName>
    <definedName name="wrn.model." localSheetId="6" hidden="1">{"basic",#N/A,FALSE,"BASIC"}</definedName>
    <definedName name="wrn.model." localSheetId="11" hidden="1">{"basic",#N/A,FALSE,"BASIC"}</definedName>
    <definedName name="wrn.model." localSheetId="8" hidden="1">{"basic",#N/A,FALSE,"BASIC"}</definedName>
    <definedName name="wrn.model." hidden="1">{"basic",#N/A,FALSE,"BASIC"}</definedName>
    <definedName name="wrn.monthlyunits." localSheetId="9" hidden="1">{"monthlyunits",#N/A,FALSE,"openings"}</definedName>
    <definedName name="wrn.monthlyunits." localSheetId="15" hidden="1">{"monthlyunits",#N/A,FALSE,"openings"}</definedName>
    <definedName name="wrn.monthlyunits." localSheetId="10" hidden="1">{"monthlyunits",#N/A,FALSE,"openings"}</definedName>
    <definedName name="wrn.monthlyunits." localSheetId="16" hidden="1">{"monthlyunits",#N/A,FALSE,"openings"}</definedName>
    <definedName name="wrn.monthlyunits." localSheetId="7" hidden="1">{"monthlyunits",#N/A,FALSE,"openings"}</definedName>
    <definedName name="wrn.monthlyunits." localSheetId="6" hidden="1">{"monthlyunits",#N/A,FALSE,"openings"}</definedName>
    <definedName name="wrn.monthlyunits." localSheetId="11" hidden="1">{"monthlyunits",#N/A,FALSE,"openings"}</definedName>
    <definedName name="wrn.monthlyunits." localSheetId="8" hidden="1">{"monthlyunits",#N/A,FALSE,"openings"}</definedName>
    <definedName name="wrn.monthlyunits." localSheetId="5" hidden="1">{"monthlyunits",#N/A,FALSE,"openings"}</definedName>
    <definedName name="wrn.monthlyunits." hidden="1">{"monthlyunits",#N/A,FALSE,"openings"}</definedName>
    <definedName name="wrn.quart." localSheetId="9" hidden="1">{"quart",#N/A,FALSE,"quartfin"}</definedName>
    <definedName name="wrn.quart." localSheetId="15" hidden="1">{"quart",#N/A,FALSE,"quartfin"}</definedName>
    <definedName name="wrn.quart." localSheetId="10" hidden="1">{"quart",#N/A,FALSE,"quartfin"}</definedName>
    <definedName name="wrn.quart." localSheetId="16" hidden="1">{"quart",#N/A,FALSE,"quartfin"}</definedName>
    <definedName name="wrn.quart." localSheetId="7" hidden="1">{"quart",#N/A,FALSE,"quartfin"}</definedName>
    <definedName name="wrn.quart." localSheetId="6" hidden="1">{"quart",#N/A,FALSE,"quartfin"}</definedName>
    <definedName name="wrn.quart." localSheetId="11" hidden="1">{"quart",#N/A,FALSE,"quartfin"}</definedName>
    <definedName name="wrn.quart." localSheetId="8" hidden="1">{"quart",#N/A,FALSE,"quartfin"}</definedName>
    <definedName name="wrn.quart." localSheetId="5" hidden="1">{"quart",#N/A,FALSE,"quartfin"}</definedName>
    <definedName name="wrn.quart." hidden="1">{"quart",#N/A,FALSE,"quartfin"}</definedName>
    <definedName name="wrn.quartfin." localSheetId="9" hidden="1">{"quartfin",#N/A,FALSE,"quartfin"}</definedName>
    <definedName name="wrn.quartfin." localSheetId="15" hidden="1">{"quartfin",#N/A,FALSE,"quartfin"}</definedName>
    <definedName name="wrn.quartfin." localSheetId="10" hidden="1">{"quartfin",#N/A,FALSE,"quartfin"}</definedName>
    <definedName name="wrn.quartfin." localSheetId="16" hidden="1">{"quartfin",#N/A,FALSE,"quartfin"}</definedName>
    <definedName name="wrn.quartfin." localSheetId="7" hidden="1">{"quartfin",#N/A,FALSE,"quartfin"}</definedName>
    <definedName name="wrn.quartfin." localSheetId="6" hidden="1">{"quartfin",#N/A,FALSE,"quartfin"}</definedName>
    <definedName name="wrn.quartfin." localSheetId="11" hidden="1">{"quartfin",#N/A,FALSE,"quartfin"}</definedName>
    <definedName name="wrn.quartfin." localSheetId="8" hidden="1">{"quartfin",#N/A,FALSE,"quartfin"}</definedName>
    <definedName name="wrn.quartfin." localSheetId="5" hidden="1">{"quartfin",#N/A,FALSE,"quartfin"}</definedName>
    <definedName name="wrn.quartfin." hidden="1">{"quartfin",#N/A,FALSE,"quartfin"}</definedName>
    <definedName name="wrn.Quicks." localSheetId="9" hidden="1">{"P1&amp;2",#N/A,FALSE,"Contractual";"P3&amp;4",#N/A,FALSE,"Contractual";"P5",#N/A,FALSE,"Contractual";"P6",#N/A,FALSE,"Contractual";"P7&amp;8",#N/A,FALSE,"Contractual"}</definedName>
    <definedName name="wrn.Quicks." localSheetId="10" hidden="1">{"P1&amp;2",#N/A,FALSE,"Contractual";"P3&amp;4",#N/A,FALSE,"Contractual";"P5",#N/A,FALSE,"Contractual";"P6",#N/A,FALSE,"Contractual";"P7&amp;8",#N/A,FALSE,"Contractual"}</definedName>
    <definedName name="wrn.Quicks." localSheetId="16" hidden="1">{"P1&amp;2",#N/A,FALSE,"Contractual";"P3&amp;4",#N/A,FALSE,"Contractual";"P5",#N/A,FALSE,"Contractual";"P6",#N/A,FALSE,"Contractual";"P7&amp;8",#N/A,FALSE,"Contractual"}</definedName>
    <definedName name="wrn.Quicks." localSheetId="7" hidden="1">{"P1&amp;2",#N/A,FALSE,"Contractual";"P3&amp;4",#N/A,FALSE,"Contractual";"P5",#N/A,FALSE,"Contractual";"P6",#N/A,FALSE,"Contractual";"P7&amp;8",#N/A,FALSE,"Contractual"}</definedName>
    <definedName name="wrn.Quicks." localSheetId="6" hidden="1">{"P1&amp;2",#N/A,FALSE,"Contractual";"P3&amp;4",#N/A,FALSE,"Contractual";"P5",#N/A,FALSE,"Contractual";"P6",#N/A,FALSE,"Contractual";"P7&amp;8",#N/A,FALSE,"Contractual"}</definedName>
    <definedName name="wrn.Quicks." localSheetId="11" hidden="1">{"P1&amp;2",#N/A,FALSE,"Contractual";"P3&amp;4",#N/A,FALSE,"Contractual";"P5",#N/A,FALSE,"Contractual";"P6",#N/A,FALSE,"Contractual";"P7&amp;8",#N/A,FALSE,"Contractual"}</definedName>
    <definedName name="wrn.Quicks." localSheetId="8" hidden="1">{"P1&amp;2",#N/A,FALSE,"Contractual";"P3&amp;4",#N/A,FALSE,"Contractual";"P5",#N/A,FALSE,"Contractual";"P6",#N/A,FALSE,"Contractual";"P7&amp;8",#N/A,FALSE,"Contractual"}</definedName>
    <definedName name="wrn.Quicks." hidden="1">{"P1&amp;2",#N/A,FALSE,"Contractual";"P3&amp;4",#N/A,FALSE,"Contractual";"P5",#N/A,FALSE,"Contractual";"P6",#N/A,FALSE,"Contractual";"P7&amp;8",#N/A,FALSE,"Contractual"}</definedName>
    <definedName name="wrn.Report_PR_1." hidden="1">{"PR1","pr1",TRUE,"Sch PR-1"}</definedName>
    <definedName name="wrn.salesassum." localSheetId="9" hidden="1">{"Salesass",#N/A,FALSE,"assumpt"}</definedName>
    <definedName name="wrn.salesassum." localSheetId="15" hidden="1">{"Salesass",#N/A,FALSE,"assumpt"}</definedName>
    <definedName name="wrn.salesassum." localSheetId="10" hidden="1">{"Salesass",#N/A,FALSE,"assumpt"}</definedName>
    <definedName name="wrn.salesassum." localSheetId="16" hidden="1">{"Salesass",#N/A,FALSE,"assumpt"}</definedName>
    <definedName name="wrn.salesassum." localSheetId="7" hidden="1">{"Salesass",#N/A,FALSE,"assumpt"}</definedName>
    <definedName name="wrn.salesassum." localSheetId="6" hidden="1">{"Salesass",#N/A,FALSE,"assumpt"}</definedName>
    <definedName name="wrn.salesassum." localSheetId="11" hidden="1">{"Salesass",#N/A,FALSE,"assumpt"}</definedName>
    <definedName name="wrn.salesassum." localSheetId="8" hidden="1">{"Salesass",#N/A,FALSE,"assumpt"}</definedName>
    <definedName name="wrn.salesassum." localSheetId="5" hidden="1">{"Salesass",#N/A,FALSE,"assumpt"}</definedName>
    <definedName name="wrn.salesassum." hidden="1">{"Salesass",#N/A,FALSE,"assumpt"}</definedName>
    <definedName name="wrn.Scripts." localSheetId="9" hidden="1">{"ENBREL",#N/A,FALSE,"Sheet1";"RenaGel",#N/A,FALSE,"Sheet1";"HIV PI",#N/A,FALSE,"Sheet1";"MS",#N/A,FALSE,"Sheet1"}</definedName>
    <definedName name="wrn.Scripts." hidden="1">{"ENBREL",#N/A,FALSE,"Sheet1";"RenaGel",#N/A,FALSE,"Sheet1";"HIV PI",#N/A,FALSE,"Sheet1";"MS",#N/A,FALSE,"Sheet1"}</definedName>
    <definedName name="wrn.Short._.Report." localSheetId="9" hidden="1">{"short1",#N/A,FALSE,"masmode";"short2",#N/A,FALSE,"masmode";"qtrres",#N/A,FALSE,"QTR. RES.";"sales",#N/A,FALSE,"Sales &amp; Market Share"}</definedName>
    <definedName name="wrn.Short._.Report." localSheetId="15" hidden="1">{"short1",#N/A,FALSE,"masmode";"short2",#N/A,FALSE,"masmode";"qtrres",#N/A,FALSE,"QTR. RES.";"sales",#N/A,FALSE,"Sales &amp; Market Share"}</definedName>
    <definedName name="wrn.Short._.Report." localSheetId="10" hidden="1">{"short1",#N/A,FALSE,"masmode";"short2",#N/A,FALSE,"masmode";"qtrres",#N/A,FALSE,"QTR. RES.";"sales",#N/A,FALSE,"Sales &amp; Market Share"}</definedName>
    <definedName name="wrn.Short._.Report." localSheetId="16" hidden="1">{"short1",#N/A,FALSE,"masmode";"short2",#N/A,FALSE,"masmode";"qtrres",#N/A,FALSE,"QTR. RES.";"sales",#N/A,FALSE,"Sales &amp; Market Share"}</definedName>
    <definedName name="wrn.Short._.Report." localSheetId="7" hidden="1">{"short1",#N/A,FALSE,"masmode";"short2",#N/A,FALSE,"masmode";"qtrres",#N/A,FALSE,"QTR. RES.";"sales",#N/A,FALSE,"Sales &amp; Market Share"}</definedName>
    <definedName name="wrn.Short._.Report." localSheetId="6" hidden="1">{"short1",#N/A,FALSE,"masmode";"short2",#N/A,FALSE,"masmode";"qtrres",#N/A,FALSE,"QTR. RES.";"sales",#N/A,FALSE,"Sales &amp; Market Share"}</definedName>
    <definedName name="wrn.Short._.Report." localSheetId="11" hidden="1">{"short1",#N/A,FALSE,"masmode";"short2",#N/A,FALSE,"masmode";"qtrres",#N/A,FALSE,"QTR. RES.";"sales",#N/A,FALSE,"Sales &amp; Market Share"}</definedName>
    <definedName name="wrn.Short._.Report." localSheetId="8" hidden="1">{"short1",#N/A,FALSE,"masmode";"short2",#N/A,FALSE,"masmode";"qtrres",#N/A,FALSE,"QTR. RES.";"sales",#N/A,FALSE,"Sales &amp; Market Share"}</definedName>
    <definedName name="wrn.Short._.Report." localSheetId="5" hidden="1">{"short1",#N/A,FALSE,"masmode";"short2",#N/A,FALSE,"masmode";"qtrres",#N/A,FALSE,"QTR. RES.";"sales",#N/A,FALSE,"Sales &amp; Market Share"}</definedName>
    <definedName name="wrn.Short._.Report." hidden="1">{"short1",#N/A,FALSE,"masmode";"short2",#N/A,FALSE,"masmode";"qtrres",#N/A,FALSE,"QTR. RES.";"sales",#N/A,FALSE,"Sales &amp; Market Share"}</definedName>
    <definedName name="wrn.summary." localSheetId="9" hidden="1">{"financials",#N/A,FALSE,"BASIC"}</definedName>
    <definedName name="wrn.summary." localSheetId="10" hidden="1">{"financials",#N/A,FALSE,"BASIC"}</definedName>
    <definedName name="wrn.summary." localSheetId="16" hidden="1">{"financials",#N/A,FALSE,"BASIC"}</definedName>
    <definedName name="wrn.summary." localSheetId="7" hidden="1">{"financials",#N/A,FALSE,"BASIC"}</definedName>
    <definedName name="wrn.summary." localSheetId="6" hidden="1">{"financials",#N/A,FALSE,"BASIC"}</definedName>
    <definedName name="wrn.summary." localSheetId="11" hidden="1">{"financials",#N/A,FALSE,"BASIC"}</definedName>
    <definedName name="wrn.summary." localSheetId="8" hidden="1">{"financials",#N/A,FALSE,"BASIC"}</definedName>
    <definedName name="wrn.summary." hidden="1">{"financials",#N/A,FALSE,"BASIC"}</definedName>
    <definedName name="wrn.VRTX." localSheetId="9" hidden="1">{"Revenues",#N/A,FALSE,"Revenue";"qearn1",#N/A,FALSE,"Qearn";"qearn2",#N/A,FALSE,"Qearn";#N/A,#N/A,FALSE,"Qmargin";"cashflow",#N/A,FALSE,"Cashflow";"Product Pipeline",#N/A,FALSE,"Product Pipeline"}</definedName>
    <definedName name="wrn.VRTX." hidden="1">{"Revenues",#N/A,FALSE,"Revenue";"qearn1",#N/A,FALSE,"Qearn";"qearn2",#N/A,FALSE,"Qearn";#N/A,#N/A,FALSE,"Qmargin";"cashflow",#N/A,FALSE,"Cashflow";"Product Pipeline",#N/A,FALSE,"Product Pipeline"}</definedName>
    <definedName name="wtdavgshares">#REF!</definedName>
    <definedName name="wtr_ore_milled_act" localSheetId="9">'[46]Calcs - Act &amp; F''cast'!$C$495:$T$495</definedName>
    <definedName name="wtr_ore_milled_act" localSheetId="10">'[46]Calcs - Act &amp; F''cast'!$C$495:$T$495</definedName>
    <definedName name="wtr_ore_milled_act" localSheetId="11">'[46]Calcs - Act &amp; F''cast'!$C$495:$T$495</definedName>
    <definedName name="wtr_ore_milled_act" localSheetId="8">'[46]Calcs - Act &amp; F''cast'!$C$495:$T$495</definedName>
    <definedName name="wtr_ore_milled_act">#REF!</definedName>
    <definedName name="wtr_ore_milled_act_ytd" localSheetId="9">'[46]Calcs - Act &amp; F''cast'!$C$620:$T$620</definedName>
    <definedName name="wtr_ore_milled_act_ytd" localSheetId="10">'[46]Calcs - Act &amp; F''cast'!$C$620:$T$620</definedName>
    <definedName name="wtr_ore_milled_act_ytd" localSheetId="11">'[46]Calcs - Act &amp; F''cast'!$C$620:$T$620</definedName>
    <definedName name="wtr_ore_milled_act_ytd" localSheetId="8">'[46]Calcs - Act &amp; F''cast'!$C$620:$T$620</definedName>
    <definedName name="wtr_ore_milled_act_ytd">#REF!</definedName>
    <definedName name="wtr_ore_milled_bud" localSheetId="9">'[46]Calcs - Budget'!$C$495:$T$495</definedName>
    <definedName name="wtr_ore_milled_bud" localSheetId="10">'[46]Calcs - Budget'!$C$495:$T$495</definedName>
    <definedName name="wtr_ore_milled_bud" localSheetId="11">'[46]Calcs - Budget'!$C$495:$T$495</definedName>
    <definedName name="wtr_ore_milled_bud" localSheetId="8">'[46]Calcs - Budget'!$C$495:$T$495</definedName>
    <definedName name="wtr_ore_milled_bud">#REF!</definedName>
    <definedName name="wtr_ore_milled_bud_ytd" localSheetId="9">'[46]Calcs - Budget'!$C$620:$T$620</definedName>
    <definedName name="wtr_ore_milled_bud_ytd" localSheetId="10">'[46]Calcs - Budget'!$C$620:$T$620</definedName>
    <definedName name="wtr_ore_milled_bud_ytd" localSheetId="11">'[46]Calcs - Budget'!$C$620:$T$620</definedName>
    <definedName name="wtr_ore_milled_bud_ytd" localSheetId="8">'[46]Calcs - Budget'!$C$620:$T$620</definedName>
    <definedName name="wtr_ore_milled_bud_ytd">#REF!</definedName>
    <definedName name="wtr_ore_milled_comb_act" localSheetId="9">'[46]Calcs - Act &amp; F''cast'!$C$497:$T$497</definedName>
    <definedName name="wtr_ore_milled_comb_act" localSheetId="10">'[46]Calcs - Act &amp; F''cast'!$C$497:$T$497</definedName>
    <definedName name="wtr_ore_milled_comb_act" localSheetId="11">'[46]Calcs - Act &amp; F''cast'!$C$497:$T$497</definedName>
    <definedName name="wtr_ore_milled_comb_act" localSheetId="8">'[46]Calcs - Act &amp; F''cast'!$C$497:$T$497</definedName>
    <definedName name="wtr_ore_milled_comb_act">#REF!</definedName>
    <definedName name="wtr_ore_milled_comb_act_ytd" localSheetId="9">'[46]Calcs - Act &amp; F''cast'!$C$622:$T$622</definedName>
    <definedName name="wtr_ore_milled_comb_act_ytd" localSheetId="10">'[46]Calcs - Act &amp; F''cast'!$C$622:$T$622</definedName>
    <definedName name="wtr_ore_milled_comb_act_ytd" localSheetId="11">'[46]Calcs - Act &amp; F''cast'!$C$622:$T$622</definedName>
    <definedName name="wtr_ore_milled_comb_act_ytd" localSheetId="8">'[46]Calcs - Act &amp; F''cast'!$C$622:$T$622</definedName>
    <definedName name="wtr_ore_milled_comb_act_ytd">#REF!</definedName>
    <definedName name="wtr_ore_milled_comb_bud" localSheetId="9">'[46]Calcs - Budget'!$C$497:$T$497</definedName>
    <definedName name="wtr_ore_milled_comb_bud" localSheetId="10">'[46]Calcs - Budget'!$C$497:$T$497</definedName>
    <definedName name="wtr_ore_milled_comb_bud" localSheetId="11">'[46]Calcs - Budget'!$C$497:$T$497</definedName>
    <definedName name="wtr_ore_milled_comb_bud" localSheetId="8">'[46]Calcs - Budget'!$C$497:$T$497</definedName>
    <definedName name="wtr_ore_milled_comb_bud">#REF!</definedName>
    <definedName name="wtr_ore_milled_comb_bud_ytd" localSheetId="9">'[46]Calcs - Budget'!$C$622:$T$622</definedName>
    <definedName name="wtr_ore_milled_comb_bud_ytd" localSheetId="10">'[46]Calcs - Budget'!$C$622:$T$622</definedName>
    <definedName name="wtr_ore_milled_comb_bud_ytd" localSheetId="11">'[46]Calcs - Budget'!$C$622:$T$622</definedName>
    <definedName name="wtr_ore_milled_comb_bud_ytd" localSheetId="8">'[46]Calcs - Budget'!$C$622:$T$622</definedName>
    <definedName name="wtr_ore_milled_comb_bud_ytd">#REF!</definedName>
    <definedName name="wtr_ore_milled_comb_hf" localSheetId="9">'[46]Inputs - Hist &amp; Future'!$C$444:$T$444</definedName>
    <definedName name="wtr_ore_milled_comb_hf" localSheetId="10">'[46]Inputs - Hist &amp; Future'!$C$444:$T$444</definedName>
    <definedName name="wtr_ore_milled_comb_hf" localSheetId="11">'[46]Inputs - Hist &amp; Future'!$C$444:$T$444</definedName>
    <definedName name="wtr_ore_milled_comb_hf" localSheetId="8">'[46]Inputs - Hist &amp; Future'!$C$444:$T$444</definedName>
    <definedName name="wtr_ore_milled_comb_hf">#REF!</definedName>
    <definedName name="wtr_ore_milled_hf" localSheetId="9">'[46]Inputs - Hist &amp; Future'!$C$442:$T$442</definedName>
    <definedName name="wtr_ore_milled_hf" localSheetId="10">'[46]Inputs - Hist &amp; Future'!$C$442:$T$442</definedName>
    <definedName name="wtr_ore_milled_hf" localSheetId="11">'[46]Inputs - Hist &amp; Future'!$C$442:$T$442</definedName>
    <definedName name="wtr_ore_milled_hf" localSheetId="8">'[46]Inputs - Hist &amp; Future'!$C$442:$T$442</definedName>
    <definedName name="wtr_ore_milled_hf">#REF!</definedName>
    <definedName name="wtr_ore_milled_ls_act" localSheetId="9">'[46]Calcs - Act &amp; F''cast'!$C$496:$T$496</definedName>
    <definedName name="wtr_ore_milled_ls_act" localSheetId="10">'[46]Calcs - Act &amp; F''cast'!$C$496:$T$496</definedName>
    <definedName name="wtr_ore_milled_ls_act" localSheetId="11">'[46]Calcs - Act &amp; F''cast'!$C$496:$T$496</definedName>
    <definedName name="wtr_ore_milled_ls_act" localSheetId="8">'[46]Calcs - Act &amp; F''cast'!$C$496:$T$496</definedName>
    <definedName name="wtr_ore_milled_ls_act">#REF!</definedName>
    <definedName name="wtr_ore_milled_ls_act_ytd" localSheetId="9">'[46]Calcs - Act &amp; F''cast'!$C$621:$T$621</definedName>
    <definedName name="wtr_ore_milled_ls_act_ytd" localSheetId="10">'[46]Calcs - Act &amp; F''cast'!$C$621:$T$621</definedName>
    <definedName name="wtr_ore_milled_ls_act_ytd" localSheetId="11">'[46]Calcs - Act &amp; F''cast'!$C$621:$T$621</definedName>
    <definedName name="wtr_ore_milled_ls_act_ytd" localSheetId="8">'[46]Calcs - Act &amp; F''cast'!$C$621:$T$621</definedName>
    <definedName name="wtr_ore_milled_ls_act_ytd">#REF!</definedName>
    <definedName name="wtr_ore_milled_ls_bud" localSheetId="9">'[46]Calcs - Budget'!$C$496:$T$496</definedName>
    <definedName name="wtr_ore_milled_ls_bud" localSheetId="10">'[46]Calcs - Budget'!$C$496:$T$496</definedName>
    <definedName name="wtr_ore_milled_ls_bud" localSheetId="11">'[46]Calcs - Budget'!$C$496:$T$496</definedName>
    <definedName name="wtr_ore_milled_ls_bud" localSheetId="8">'[46]Calcs - Budget'!$C$496:$T$496</definedName>
    <definedName name="wtr_ore_milled_ls_bud">#REF!</definedName>
    <definedName name="wtr_ore_milled_ls_bud_ytd" localSheetId="9">'[46]Calcs - Budget'!$C$621:$T$621</definedName>
    <definedName name="wtr_ore_milled_ls_bud_ytd" localSheetId="10">'[46]Calcs - Budget'!$C$621:$T$621</definedName>
    <definedName name="wtr_ore_milled_ls_bud_ytd" localSheetId="11">'[46]Calcs - Budget'!$C$621:$T$621</definedName>
    <definedName name="wtr_ore_milled_ls_bud_ytd" localSheetId="8">'[46]Calcs - Budget'!$C$621:$T$621</definedName>
    <definedName name="wtr_ore_milled_ls_bud_ytd">#REF!</definedName>
    <definedName name="wtr_ore_milled_ls_hf" localSheetId="9">'[46]Inputs - Hist &amp; Future'!$C$443:$T$443</definedName>
    <definedName name="wtr_ore_milled_ls_hf" localSheetId="10">'[46]Inputs - Hist &amp; Future'!$C$443:$T$443</definedName>
    <definedName name="wtr_ore_milled_ls_hf" localSheetId="11">'[46]Inputs - Hist &amp; Future'!$C$443:$T$443</definedName>
    <definedName name="wtr_ore_milled_ls_hf" localSheetId="8">'[46]Inputs - Hist &amp; Future'!$C$443:$T$443</definedName>
    <definedName name="wtr_ore_milled_ls_hf">#REF!</definedName>
    <definedName name="wtr_ox_act" localSheetId="9">'[46]Inputs - Act &amp; F''cast'!$C$55:$T$55</definedName>
    <definedName name="wtr_ox_act" localSheetId="10">'[46]Inputs - Act &amp; F''cast'!$C$55:$T$55</definedName>
    <definedName name="wtr_ox_act" localSheetId="11">'[46]Inputs - Act &amp; F''cast'!$C$55:$T$55</definedName>
    <definedName name="wtr_ox_act" localSheetId="8">'[46]Inputs - Act &amp; F''cast'!$C$55:$T$55</definedName>
    <definedName name="wtr_ox_act">#REF!</definedName>
    <definedName name="wtr_ox_act_ytd" localSheetId="9">'[46]Inputs - Act &amp; F''cast'!$C$469:$T$469</definedName>
    <definedName name="wtr_ox_act_ytd" localSheetId="10">'[46]Inputs - Act &amp; F''cast'!$C$469:$T$469</definedName>
    <definedName name="wtr_ox_act_ytd" localSheetId="11">'[46]Inputs - Act &amp; F''cast'!$C$469:$T$469</definedName>
    <definedName name="wtr_ox_act_ytd" localSheetId="8">'[46]Inputs - Act &amp; F''cast'!$C$469:$T$469</definedName>
    <definedName name="wtr_ox_act_ytd">#REF!</definedName>
    <definedName name="wtr_ox_bud" localSheetId="9">'[46]Inputs - Budget'!$C$55:$T$55</definedName>
    <definedName name="wtr_ox_bud" localSheetId="10">'[46]Inputs - Budget'!$C$55:$T$55</definedName>
    <definedName name="wtr_ox_bud" localSheetId="11">'[46]Inputs - Budget'!$C$55:$T$55</definedName>
    <definedName name="wtr_ox_bud" localSheetId="8">'[46]Inputs - Budget'!$C$55:$T$55</definedName>
    <definedName name="wtr_ox_bud">#REF!</definedName>
    <definedName name="wtr_ox_bud_ytd" localSheetId="9">'[46]Inputs - Budget'!$C$469:$T$469</definedName>
    <definedName name="wtr_ox_bud_ytd" localSheetId="10">'[46]Inputs - Budget'!$C$469:$T$469</definedName>
    <definedName name="wtr_ox_bud_ytd" localSheetId="11">'[46]Inputs - Budget'!$C$469:$T$469</definedName>
    <definedName name="wtr_ox_bud_ytd" localSheetId="8">'[46]Inputs - Budget'!$C$469:$T$469</definedName>
    <definedName name="wtr_ox_bud_ytd">#REF!</definedName>
    <definedName name="wtr_ox_hf" localSheetId="9">'[46]Inputs - Hist &amp; Future'!$C$55:$T$55</definedName>
    <definedName name="wtr_ox_hf" localSheetId="10">'[46]Inputs - Hist &amp; Future'!$C$55:$T$55</definedName>
    <definedName name="wtr_ox_hf" localSheetId="11">'[46]Inputs - Hist &amp; Future'!$C$55:$T$55</definedName>
    <definedName name="wtr_ox_hf" localSheetId="8">'[46]Inputs - Hist &amp; Future'!$C$55:$T$55</definedName>
    <definedName name="wtr_ox_hf">#REF!</definedName>
    <definedName name="wtr_per_ton_act" localSheetId="9">'[46]Inputs - Act &amp; F''cast'!$C$23:$T$23</definedName>
    <definedName name="wtr_per_ton_act" localSheetId="10">'[46]Inputs - Act &amp; F''cast'!$C$23:$T$23</definedName>
    <definedName name="wtr_per_ton_act" localSheetId="11">'[46]Inputs - Act &amp; F''cast'!$C$23:$T$23</definedName>
    <definedName name="wtr_per_ton_act" localSheetId="8">'[46]Inputs - Act &amp; F''cast'!$C$23:$T$23</definedName>
    <definedName name="wtr_per_ton_act">#REF!</definedName>
    <definedName name="wtr_per_ton_act_ytd" localSheetId="9">'[46]Calcs - Act &amp; F''cast'!$C$23:$T$23</definedName>
    <definedName name="wtr_per_ton_act_ytd" localSheetId="10">'[46]Calcs - Act &amp; F''cast'!$C$23:$T$23</definedName>
    <definedName name="wtr_per_ton_act_ytd" localSheetId="11">'[46]Calcs - Act &amp; F''cast'!$C$23:$T$23</definedName>
    <definedName name="wtr_per_ton_act_ytd" localSheetId="8">'[46]Calcs - Act &amp; F''cast'!$C$23:$T$23</definedName>
    <definedName name="wtr_per_ton_act_ytd">#REF!</definedName>
    <definedName name="wtr_per_ton_bud" localSheetId="9">'[46]Inputs - Budget'!$C$23:$T$23</definedName>
    <definedName name="wtr_per_ton_bud" localSheetId="10">'[46]Inputs - Budget'!$C$23:$T$23</definedName>
    <definedName name="wtr_per_ton_bud" localSheetId="11">'[46]Inputs - Budget'!$C$23:$T$23</definedName>
    <definedName name="wtr_per_ton_bud" localSheetId="8">'[46]Inputs - Budget'!$C$23:$T$23</definedName>
    <definedName name="wtr_per_ton_bud">#REF!</definedName>
    <definedName name="wtr_per_ton_bud_ytd" localSheetId="9">'[46]Calcs - Budget'!$C$23:$T$23</definedName>
    <definedName name="wtr_per_ton_bud_ytd" localSheetId="10">'[46]Calcs - Budget'!$C$23:$T$23</definedName>
    <definedName name="wtr_per_ton_bud_ytd" localSheetId="11">'[46]Calcs - Budget'!$C$23:$T$23</definedName>
    <definedName name="wtr_per_ton_bud_ytd" localSheetId="8">'[46]Calcs - Budget'!$C$23:$T$23</definedName>
    <definedName name="wtr_per_ton_bud_ytd">#REF!</definedName>
    <definedName name="wtr_per_ton_comb_act" localSheetId="9">'[46]Inputs - Act &amp; F''cast'!$C$43:$T$43</definedName>
    <definedName name="wtr_per_ton_comb_act" localSheetId="10">'[46]Inputs - Act &amp; F''cast'!$C$43:$T$43</definedName>
    <definedName name="wtr_per_ton_comb_act" localSheetId="11">'[46]Inputs - Act &amp; F''cast'!$C$43:$T$43</definedName>
    <definedName name="wtr_per_ton_comb_act" localSheetId="8">'[46]Inputs - Act &amp; F''cast'!$C$43:$T$43</definedName>
    <definedName name="wtr_per_ton_comb_act">#REF!</definedName>
    <definedName name="wtr_per_ton_comb_act_ytd" localSheetId="9">'[46]Calcs - Act &amp; F''cast'!$C$43:$T$43</definedName>
    <definedName name="wtr_per_ton_comb_act_ytd" localSheetId="10">'[46]Calcs - Act &amp; F''cast'!$C$43:$T$43</definedName>
    <definedName name="wtr_per_ton_comb_act_ytd" localSheetId="11">'[46]Calcs - Act &amp; F''cast'!$C$43:$T$43</definedName>
    <definedName name="wtr_per_ton_comb_act_ytd" localSheetId="8">'[46]Calcs - Act &amp; F''cast'!$C$43:$T$43</definedName>
    <definedName name="wtr_per_ton_comb_act_ytd">#REF!</definedName>
    <definedName name="wtr_per_ton_comb_bud" localSheetId="9">'[46]Inputs - Budget'!$C$43:$T$43</definedName>
    <definedName name="wtr_per_ton_comb_bud" localSheetId="10">'[46]Inputs - Budget'!$C$43:$T$43</definedName>
    <definedName name="wtr_per_ton_comb_bud" localSheetId="11">'[46]Inputs - Budget'!$C$43:$T$43</definedName>
    <definedName name="wtr_per_ton_comb_bud" localSheetId="8">'[46]Inputs - Budget'!$C$43:$T$43</definedName>
    <definedName name="wtr_per_ton_comb_bud">#REF!</definedName>
    <definedName name="wtr_per_ton_comb_bud_ytd" localSheetId="9">'[46]Calcs - Budget'!$C$43:$T$43</definedName>
    <definedName name="wtr_per_ton_comb_bud_ytd" localSheetId="10">'[46]Calcs - Budget'!$C$43:$T$43</definedName>
    <definedName name="wtr_per_ton_comb_bud_ytd" localSheetId="11">'[46]Calcs - Budget'!$C$43:$T$43</definedName>
    <definedName name="wtr_per_ton_comb_bud_ytd" localSheetId="8">'[46]Calcs - Budget'!$C$43:$T$43</definedName>
    <definedName name="wtr_per_ton_comb_bud_ytd">#REF!</definedName>
    <definedName name="wtr_per_ton_comb_calc_hf" localSheetId="9">'[46]Inputs - Hist &amp; Future'!$C$445:$T$445</definedName>
    <definedName name="wtr_per_ton_comb_calc_hf" localSheetId="10">'[46]Inputs - Hist &amp; Future'!$C$445:$T$445</definedName>
    <definedName name="wtr_per_ton_comb_calc_hf" localSheetId="11">'[46]Inputs - Hist &amp; Future'!$C$445:$T$445</definedName>
    <definedName name="wtr_per_ton_comb_calc_hf" localSheetId="8">'[46]Inputs - Hist &amp; Future'!$C$445:$T$445</definedName>
    <definedName name="wtr_per_ton_comb_calc_hf">#REF!</definedName>
    <definedName name="wtr_per_ton_comb_hf" localSheetId="9">'[46]Inputs - Hist &amp; Future'!$C$43:$T$43</definedName>
    <definedName name="wtr_per_ton_comb_hf" localSheetId="10">'[46]Inputs - Hist &amp; Future'!$C$43:$T$43</definedName>
    <definedName name="wtr_per_ton_comb_hf" localSheetId="11">'[46]Inputs - Hist &amp; Future'!$C$43:$T$43</definedName>
    <definedName name="wtr_per_ton_comb_hf" localSheetId="8">'[46]Inputs - Hist &amp; Future'!$C$43:$T$43</definedName>
    <definedName name="wtr_per_ton_comb_hf">#REF!</definedName>
    <definedName name="wtr_per_ton_hf" localSheetId="9">'[46]Inputs - Hist &amp; Future'!$C$23:$T$23</definedName>
    <definedName name="wtr_per_ton_hf" localSheetId="10">'[46]Inputs - Hist &amp; Future'!$C$23:$T$23</definedName>
    <definedName name="wtr_per_ton_hf" localSheetId="11">'[46]Inputs - Hist &amp; Future'!$C$23:$T$23</definedName>
    <definedName name="wtr_per_ton_hf" localSheetId="8">'[46]Inputs - Hist &amp; Future'!$C$23:$T$23</definedName>
    <definedName name="wtr_per_ton_hf">#REF!</definedName>
    <definedName name="wtr_per_ton_ls_act" localSheetId="9">'[46]Inputs - Act &amp; F''cast'!$C$35:$T$35</definedName>
    <definedName name="wtr_per_ton_ls_act" localSheetId="10">'[46]Inputs - Act &amp; F''cast'!$C$35:$T$35</definedName>
    <definedName name="wtr_per_ton_ls_act" localSheetId="11">'[46]Inputs - Act &amp; F''cast'!$C$35:$T$35</definedName>
    <definedName name="wtr_per_ton_ls_act" localSheetId="8">'[46]Inputs - Act &amp; F''cast'!$C$35:$T$35</definedName>
    <definedName name="wtr_per_ton_ls_act">#REF!</definedName>
    <definedName name="wtr_per_ton_ls_act_ytd" localSheetId="9">'[46]Calcs - Act &amp; F''cast'!$C$35:$T$35</definedName>
    <definedName name="wtr_per_ton_ls_act_ytd" localSheetId="10">'[46]Calcs - Act &amp; F''cast'!$C$35:$T$35</definedName>
    <definedName name="wtr_per_ton_ls_act_ytd" localSheetId="11">'[46]Calcs - Act &amp; F''cast'!$C$35:$T$35</definedName>
    <definedName name="wtr_per_ton_ls_act_ytd" localSheetId="8">'[46]Calcs - Act &amp; F''cast'!$C$35:$T$35</definedName>
    <definedName name="wtr_per_ton_ls_act_ytd">#REF!</definedName>
    <definedName name="wtr_per_ton_ls_bud" localSheetId="9">'[46]Inputs - Budget'!$C$35:$T$35</definedName>
    <definedName name="wtr_per_ton_ls_bud" localSheetId="10">'[46]Inputs - Budget'!$C$35:$T$35</definedName>
    <definedName name="wtr_per_ton_ls_bud" localSheetId="11">'[46]Inputs - Budget'!$C$35:$T$35</definedName>
    <definedName name="wtr_per_ton_ls_bud" localSheetId="8">'[46]Inputs - Budget'!$C$35:$T$35</definedName>
    <definedName name="wtr_per_ton_ls_bud">#REF!</definedName>
    <definedName name="wtr_per_ton_ls_bud_ytd" localSheetId="9">'[46]Calcs - Budget'!$C$35:$T$35</definedName>
    <definedName name="wtr_per_ton_ls_bud_ytd" localSheetId="10">'[46]Calcs - Budget'!$C$35:$T$35</definedName>
    <definedName name="wtr_per_ton_ls_bud_ytd" localSheetId="11">'[46]Calcs - Budget'!$C$35:$T$35</definedName>
    <definedName name="wtr_per_ton_ls_bud_ytd" localSheetId="8">'[46]Calcs - Budget'!$C$35:$T$35</definedName>
    <definedName name="wtr_per_ton_ls_bud_ytd">#REF!</definedName>
    <definedName name="wtr_per_ton_ls_hf" localSheetId="9">'[46]Inputs - Hist &amp; Future'!$C$35:$T$35</definedName>
    <definedName name="wtr_per_ton_ls_hf" localSheetId="10">'[46]Inputs - Hist &amp; Future'!$C$35:$T$35</definedName>
    <definedName name="wtr_per_ton_ls_hf" localSheetId="11">'[46]Inputs - Hist &amp; Future'!$C$35:$T$35</definedName>
    <definedName name="wtr_per_ton_ls_hf" localSheetId="8">'[46]Inputs - Hist &amp; Future'!$C$35:$T$35</definedName>
    <definedName name="wtr_per_ton_ls_hf">#REF!</definedName>
    <definedName name="WWNat">#REF!</definedName>
    <definedName name="WWSalesQuarter">#REF!</definedName>
    <definedName name="WWSalesYear">#REF!</definedName>
    <definedName name="X">{#N/A,#N/A,FALSE,"Report Print"}</definedName>
    <definedName name="Xolair">#REF!</definedName>
    <definedName name="Xolair_Cell">#REF!</definedName>
    <definedName name="xrate03" localSheetId="9">[213]Income!#REF!</definedName>
    <definedName name="xrate03">#REF!</definedName>
    <definedName name="xrate1Q" localSheetId="9">[213]Income!#REF!</definedName>
    <definedName name="xrate1Q">#REF!</definedName>
    <definedName name="xxx" localSheetId="9">[3]Sheet1!#REF!</definedName>
    <definedName name="xxx" localSheetId="10">[3]Sheet1!#REF!</definedName>
    <definedName name="xxx" localSheetId="11">[3]Sheet1!#REF!</definedName>
    <definedName name="xxx" localSheetId="8">[3]Sheet1!#REF!</definedName>
    <definedName name="xxx">#REF!</definedName>
    <definedName name="ｙ" localSheetId="9">[8]SWEDEN!$I$9:$L$48</definedName>
    <definedName name="ｙ" localSheetId="10">[8]SWEDEN!$I$9:$L$48</definedName>
    <definedName name="ｙ" localSheetId="11">[8]SWEDEN!$I$9:$L$48</definedName>
    <definedName name="ｙ" localSheetId="8">[8]SWEDEN!$I$9:$L$48</definedName>
    <definedName name="ｙ">#REF!</definedName>
    <definedName name="Year" localSheetId="9">[42]Data_Download!$G$84</definedName>
    <definedName name="Year" localSheetId="10">[42]Data_Download!$G$84</definedName>
    <definedName name="Year" localSheetId="11">[42]Data_Download!$G$84</definedName>
    <definedName name="Year" localSheetId="8">[42]Data_Download!$G$84</definedName>
    <definedName name="Year">#REF!</definedName>
    <definedName name="Year_End_Net_Cash____Debt">#REF!</definedName>
    <definedName name="Year_End_Number_of_Employees">#REF!</definedName>
    <definedName name="yearend" localSheetId="9">[184]Control!$E$8</definedName>
    <definedName name="yearend" localSheetId="10">[184]Control!$E$8</definedName>
    <definedName name="yearend" localSheetId="11">[184]Control!$E$8</definedName>
    <definedName name="yearend" localSheetId="8">[184]Control!$E$8</definedName>
    <definedName name="yearend">#REF!</definedName>
    <definedName name="YearMonths" localSheetId="9">#REF!</definedName>
    <definedName name="YearMonths" localSheetId="16">#REF!</definedName>
    <definedName name="YearMonths" localSheetId="7">#REF!</definedName>
    <definedName name="YearMonths" localSheetId="6">#REF!</definedName>
    <definedName name="YearMonths">#REF!</definedName>
    <definedName name="YearMonthsGrowth" localSheetId="9">#REF!</definedName>
    <definedName name="YearMonthsGrowth" localSheetId="16">#REF!</definedName>
    <definedName name="YearMonthsGrowth" localSheetId="7">#REF!</definedName>
    <definedName name="YearMonthsGrowth" localSheetId="6">#REF!</definedName>
    <definedName name="YearMonthsGrowth">#REF!</definedName>
    <definedName name="Years_in_full_stream" localSheetId="9">[42]Data_Download!$C$15:$AX$15</definedName>
    <definedName name="Years_in_full_stream" localSheetId="10">[42]Data_Download!$C$15:$AX$15</definedName>
    <definedName name="Years_in_full_stream" localSheetId="11">[42]Data_Download!$C$15:$AX$15</definedName>
    <definedName name="Years_in_full_stream" localSheetId="8">[42]Data_Download!$C$15:$AX$15</definedName>
    <definedName name="Years_in_full_stream">#REF!</definedName>
    <definedName name="Years_into_future" localSheetId="9">[42]Data_Download!$C$41:$AZ$41</definedName>
    <definedName name="Years_into_future" localSheetId="10">[42]Data_Download!$C$41:$AZ$41</definedName>
    <definedName name="Years_into_future" localSheetId="11">[42]Data_Download!$C$41:$AZ$41</definedName>
    <definedName name="Years_into_future" localSheetId="8">[42]Data_Download!$C$41:$AZ$41</definedName>
    <definedName name="Years_into_future">#REF!</definedName>
    <definedName name="yearstart" localSheetId="9">[184]Control!$E$6</definedName>
    <definedName name="yearstart" localSheetId="10">[184]Control!$E$6</definedName>
    <definedName name="yearstart" localSheetId="11">[184]Control!$E$6</definedName>
    <definedName name="yearstart" localSheetId="8">[184]Control!$E$6</definedName>
    <definedName name="yearstart">#REF!</definedName>
    <definedName name="YN">[214]Pipeline!$A$116:$A$117</definedName>
    <definedName name="YR_REV" localSheetId="9">'[192]YR-REV'!$A$6:$O$64</definedName>
    <definedName name="YR_REV">#REF!</definedName>
    <definedName name="yrs_mths_tbl" localSheetId="9">'[46]Misc Calcs'!$B$7:$S$7</definedName>
    <definedName name="yrs_mths_tbl" localSheetId="10">'[46]Misc Calcs'!$B$7:$S$7</definedName>
    <definedName name="yrs_mths_tbl" localSheetId="11">'[46]Misc Calcs'!$B$7:$S$7</definedName>
    <definedName name="yrs_mths_tbl" localSheetId="8">'[46]Misc Calcs'!$B$7:$S$7</definedName>
    <definedName name="yrs_mths_tbl">#REF!</definedName>
    <definedName name="YTD" localSheetId="9">'[51]Control Sheet'!$C$20</definedName>
    <definedName name="YTD" localSheetId="10">'[51]Control Sheet'!$C$20</definedName>
    <definedName name="YTD" localSheetId="11">'[51]Control Sheet'!$C$20</definedName>
    <definedName name="YTD" localSheetId="8">'[51]Control Sheet'!$C$20</definedName>
    <definedName name="YTD">#REF!</definedName>
    <definedName name="YTDMos" localSheetId="9">[215]Input!$C$5</definedName>
    <definedName name="YTDMos" localSheetId="10">[215]Input!$C$5</definedName>
    <definedName name="YTDMos" localSheetId="11">[215]Input!$C$5</definedName>
    <definedName name="YTDMos" localSheetId="8">[215]Input!$C$5</definedName>
    <definedName name="YTDMos">#REF!</definedName>
    <definedName name="Z">#N/A</definedName>
    <definedName name="zadrout1993">#REF!</definedName>
    <definedName name="zadrout1994">#REF!</definedName>
    <definedName name="zadrout1995">#REF!</definedName>
    <definedName name="zadrout1996">#REF!</definedName>
    <definedName name="zadrout1997">#REF!</definedName>
    <definedName name="zadrout1998">#REF!</definedName>
    <definedName name="zadrout1999">#REF!</definedName>
    <definedName name="zadrout2000">#REF!</definedName>
    <definedName name="zadrout2001">#REF!</definedName>
    <definedName name="zadrout2003">#REF!</definedName>
    <definedName name="zadrout2004">#REF!</definedName>
    <definedName name="Zaltrap_CRC">#REF!</definedName>
    <definedName name="ZANTAC_SCEN">[1]Sheet1!#REF!</definedName>
    <definedName name="zebit2004">#REF!</definedName>
    <definedName name="Zev_Rituxan_proj">#REF!</definedName>
    <definedName name="znetcashd192">#REF!</definedName>
    <definedName name="znetcashd1993">#REF!</definedName>
    <definedName name="znetcashd1994">#REF!</definedName>
    <definedName name="znetcashd1995">#REF!</definedName>
    <definedName name="znetcashd1996">#REF!</definedName>
    <definedName name="znetcashd1997">#REF!</definedName>
    <definedName name="znetcashd1998">#REF!</definedName>
    <definedName name="znetcashd1999">#REF!</definedName>
    <definedName name="znetcashd2000">#REF!</definedName>
    <definedName name="znetcashd2001">#REF!</definedName>
    <definedName name="znetcashd2002">#REF!</definedName>
    <definedName name="znon_E21999">#REF!</definedName>
    <definedName name="znon_E22000">#REF!</definedName>
    <definedName name="znon_E22001">#REF!</definedName>
    <definedName name="znon_E22002">#REF!</definedName>
    <definedName name="znon_E22003">#REF!</definedName>
    <definedName name="znon_E22004">#REF!</definedName>
    <definedName name="Zone_impres_MI">#REF!</definedName>
    <definedName name="zone11pt" localSheetId="9">[57]zone11PT!$B$5:$E$500</definedName>
    <definedName name="zone11pt" localSheetId="10">[57]zone11PT!$B$5:$E$500</definedName>
    <definedName name="zone11pt" localSheetId="11">[57]zone11PT!$B$5:$E$500</definedName>
    <definedName name="zone11pt" localSheetId="8">[57]zone11PT!$B$5:$E$500</definedName>
    <definedName name="zone11pt">#REF!</definedName>
    <definedName name="zone11svs" localSheetId="9">[57]zone11SVC!$B:$E</definedName>
    <definedName name="zone11svs" localSheetId="10">[57]zone11SVC!$B:$E</definedName>
    <definedName name="zone11svs" localSheetId="11">[57]zone11SVC!$B:$E</definedName>
    <definedName name="zone11svs" localSheetId="8">[57]zone11SVC!$B:$E</definedName>
    <definedName name="zone11svs">#REF!</definedName>
    <definedName name="zone12pt" localSheetId="9">[57]zone12PT!$B:$E</definedName>
    <definedName name="zone12pt" localSheetId="10">[57]zone12PT!$B:$E</definedName>
    <definedName name="zone12pt" localSheetId="11">[57]zone12PT!$B:$E</definedName>
    <definedName name="zone12pt" localSheetId="8">[57]zone12PT!$B:$E</definedName>
    <definedName name="zone12pt">#REF!</definedName>
    <definedName name="zone12svc" localSheetId="9">[57]zone12SVC!$B:$E</definedName>
    <definedName name="zone12svc" localSheetId="10">[57]zone12SVC!$B:$E</definedName>
    <definedName name="zone12svc" localSheetId="11">[57]zone12SVC!$B:$E</definedName>
    <definedName name="zone12svc" localSheetId="8">[57]zone12SVC!$B:$E</definedName>
    <definedName name="zone12svc">#REF!</definedName>
    <definedName name="zpeps1998">#REF!</definedName>
    <definedName name="zpeps1999">#REF!</definedName>
    <definedName name="zpepsusa1993">#REF!</definedName>
    <definedName name="zpepsusa1994">#REF!</definedName>
    <definedName name="zpepsusa1995">#REF!</definedName>
    <definedName name="zpepsusa1996">#REF!</definedName>
    <definedName name="zpepsusa1997">#REF!</definedName>
    <definedName name="zpepsusa1998">#REF!</definedName>
    <definedName name="zpepsusa1999">#REF!</definedName>
    <definedName name="zpepsusa2000">#REF!</definedName>
    <definedName name="zpepsusa2001">#REF!</definedName>
    <definedName name="zpepsusa2002">#REF!</definedName>
    <definedName name="zpepsusa2003">#REF!</definedName>
    <definedName name="zpepsusus1993">#REF!</definedName>
    <definedName name="zpepsusus1994">#REF!</definedName>
    <definedName name="zpepsusus1995">#REF!</definedName>
    <definedName name="zpepsusus1996">#REF!</definedName>
    <definedName name="zroe1997">#REF!</definedName>
    <definedName name="zsharesout1998">#REF!</definedName>
    <definedName name="zsharesout1999">#REF!</definedName>
    <definedName name="zxchgus1993">#REF!</definedName>
    <definedName name="zxchgus1998\">#REF!</definedName>
    <definedName name="zxchgus2004">#REF!</definedName>
    <definedName name="zzz1" localSheetId="9">[10]SWEDEN!#REF!</definedName>
    <definedName name="zzz1" localSheetId="10">[10]SWEDEN!#REF!</definedName>
    <definedName name="zzz1" localSheetId="11">[10]SWEDEN!#REF!</definedName>
    <definedName name="zzz1" localSheetId="8">[10]SWEDEN!#REF!</definedName>
    <definedName name="zzz1">#REF!</definedName>
    <definedName name="zzz2" localSheetId="9">[10]SWEDEN!$I$9:$L$48</definedName>
    <definedName name="zzz2" localSheetId="10">[10]SWEDEN!$I$9:$L$48</definedName>
    <definedName name="zzz2" localSheetId="11">[10]SWEDEN!$I$9:$L$48</definedName>
    <definedName name="zzz2" localSheetId="8">[10]SWEDEN!$I$9:$L$48</definedName>
    <definedName name="zzz2">#REF!</definedName>
    <definedName name="zzz3" localSheetId="9">[11]コウホート出生率実績値!$A$2:$AZ$40</definedName>
    <definedName name="zzz3" localSheetId="10">[11]コウホート出生率実績値!$A$2:$AZ$40</definedName>
    <definedName name="zzz3" localSheetId="11">[11]コウホート出生率実績値!$A$2:$AZ$40</definedName>
    <definedName name="zzz3" localSheetId="8">[11]コウホート出生率実績値!$A$2:$AZ$40</definedName>
    <definedName name="zzz3">#REF!</definedName>
    <definedName name="zzz4" localSheetId="9">[8]SWEDEN!#REF!</definedName>
    <definedName name="zzz4" localSheetId="10">[8]SWEDEN!#REF!</definedName>
    <definedName name="zzz4" localSheetId="11">[8]SWEDEN!#REF!</definedName>
    <definedName name="zzz4" localSheetId="8">[8]SWEDEN!#REF!</definedName>
    <definedName name="zzz4">#REF!</definedName>
    <definedName name="zzz5" localSheetId="9">[8]SWEDEN!$I$9:$L$48</definedName>
    <definedName name="zzz5" localSheetId="10">[8]SWEDEN!$I$9:$L$48</definedName>
    <definedName name="zzz5" localSheetId="11">[8]SWEDEN!$I$9:$L$48</definedName>
    <definedName name="zzz5" localSheetId="8">[8]SWEDEN!$I$9:$L$48</definedName>
    <definedName name="zzz5">#REF!</definedName>
    <definedName name="zzz6" localSheetId="9">[8]SWEDEN!$B$9:$L$48</definedName>
    <definedName name="zzz6" localSheetId="10">[8]SWEDEN!$B$9:$L$48</definedName>
    <definedName name="zzz6" localSheetId="11">[8]SWEDEN!$B$9:$L$48</definedName>
    <definedName name="zzz6" localSheetId="8">[8]SWEDEN!$B$9:$L$48</definedName>
    <definedName name="zzz6">#REF!</definedName>
    <definedName name="おなじ" localSheetId="9">[216]SWEDEN!$I$9:$L$48</definedName>
    <definedName name="おなじ" localSheetId="10">[216]SWEDEN!$I$9:$L$48</definedName>
    <definedName name="おなじ" localSheetId="11">[216]SWEDEN!$I$9:$L$48</definedName>
    <definedName name="おなじ" localSheetId="8">[216]SWEDEN!$I$9:$L$48</definedName>
    <definedName name="おなじ">#REF!</definedName>
  </definedNames>
  <calcPr calcId="191028" iterateCount="10000" iterateDelta="1.0000000000000001E-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0" i="16" l="1"/>
  <c r="L71" i="16" s="1"/>
  <c r="L68" i="16"/>
  <c r="L67" i="16"/>
  <c r="L69" i="16" s="1"/>
  <c r="L65" i="16"/>
  <c r="L64" i="16"/>
  <c r="L63" i="16"/>
  <c r="L62" i="16"/>
  <c r="L61" i="16"/>
  <c r="L60" i="16"/>
  <c r="L59" i="16"/>
  <c r="Q52" i="18"/>
  <c r="Q48" i="18"/>
  <c r="Q45" i="18"/>
  <c r="Q44" i="18"/>
  <c r="Q43" i="18"/>
  <c r="Q42" i="18"/>
  <c r="Q41" i="18"/>
  <c r="Q40" i="18"/>
  <c r="Q46" i="18" s="1"/>
  <c r="Q36" i="18"/>
  <c r="Q35" i="18"/>
  <c r="Q34" i="18"/>
  <c r="Q33" i="18"/>
  <c r="Q37" i="18" s="1"/>
  <c r="Q29" i="18"/>
  <c r="Q28" i="18"/>
  <c r="Q27" i="18"/>
  <c r="Q26" i="18"/>
  <c r="Q25" i="18"/>
  <c r="Q24" i="18"/>
  <c r="Q23" i="18"/>
  <c r="Q22" i="18"/>
  <c r="Q21" i="18"/>
  <c r="Q20" i="18"/>
  <c r="Q17" i="18"/>
  <c r="Q16" i="18"/>
  <c r="Q15" i="18"/>
  <c r="Q14" i="18"/>
  <c r="Q13" i="18"/>
  <c r="Q12" i="18"/>
  <c r="Q11" i="18"/>
  <c r="Q10" i="18"/>
  <c r="Q30" i="18" s="1"/>
  <c r="Q8" i="18"/>
  <c r="L66" i="16" l="1"/>
  <c r="Q50" i="18"/>
  <c r="Q53" i="18" s="1"/>
  <c r="Q54" i="18" s="1"/>
  <c r="AT50" i="18" l="1"/>
  <c r="AT46" i="18"/>
  <c r="AT37" i="18"/>
  <c r="AT30" i="18"/>
  <c r="AT17" i="18"/>
  <c r="Q51" i="17"/>
  <c r="Q53" i="17" s="1"/>
  <c r="Q52" i="17"/>
  <c r="Q57" i="17"/>
  <c r="Q58" i="17"/>
  <c r="Q59" i="17"/>
  <c r="Q60" i="17"/>
  <c r="Q75" i="17" s="1"/>
  <c r="Q63" i="17"/>
  <c r="Q64" i="17"/>
  <c r="Q65" i="17"/>
  <c r="Q68" i="17"/>
  <c r="Q69" i="17"/>
  <c r="Q70" i="17"/>
  <c r="Q71" i="17"/>
  <c r="Q72" i="17"/>
  <c r="Q78" i="17"/>
  <c r="Q40" i="17"/>
  <c r="Q36" i="17"/>
  <c r="K40" i="16"/>
  <c r="M49" i="16"/>
  <c r="L49" i="16"/>
  <c r="L48" i="16"/>
  <c r="G49" i="16"/>
  <c r="G48" i="16"/>
  <c r="M40" i="16"/>
  <c r="H40" i="16"/>
  <c r="F40" i="16"/>
  <c r="M56" i="16"/>
  <c r="D68" i="16"/>
  <c r="O48" i="16"/>
  <c r="P48" i="16" s="1"/>
  <c r="Q48" i="16" s="1"/>
  <c r="R48" i="16" s="1"/>
  <c r="D42" i="16"/>
  <c r="N26" i="67"/>
  <c r="O26" i="67"/>
  <c r="P26" i="67"/>
  <c r="Q26" i="67"/>
  <c r="R26" i="67"/>
  <c r="S26" i="67"/>
  <c r="T26" i="67"/>
  <c r="U26" i="67"/>
  <c r="V26" i="67"/>
  <c r="W26" i="67"/>
  <c r="X26" i="67"/>
  <c r="Y26" i="67"/>
  <c r="Z26" i="67"/>
  <c r="AA26" i="67"/>
  <c r="AB26" i="67"/>
  <c r="AC26" i="67"/>
  <c r="AD26" i="67"/>
  <c r="AE26" i="67"/>
  <c r="AF26" i="67"/>
  <c r="M27" i="67"/>
  <c r="M26" i="67" s="1"/>
  <c r="S30" i="67"/>
  <c r="T30" i="67" s="1"/>
  <c r="U30" i="67" s="1"/>
  <c r="V30" i="67" s="1"/>
  <c r="W30" i="67" s="1"/>
  <c r="X30" i="67" s="1"/>
  <c r="Y30" i="67" s="1"/>
  <c r="Z30" i="67" s="1"/>
  <c r="AA30" i="67" s="1"/>
  <c r="AB30" i="67" s="1"/>
  <c r="AC30" i="67" s="1"/>
  <c r="AD30" i="67" s="1"/>
  <c r="AE30" i="67" s="1"/>
  <c r="AF30" i="67" s="1"/>
  <c r="R30" i="67"/>
  <c r="M53" i="67"/>
  <c r="C26" i="75"/>
  <c r="E32" i="75"/>
  <c r="Q54" i="17" l="1"/>
  <c r="Q5" i="72"/>
  <c r="R5" i="72"/>
  <c r="S5" i="72"/>
  <c r="T5" i="72"/>
  <c r="U5" i="72"/>
  <c r="V5" i="72"/>
  <c r="W5" i="72"/>
  <c r="X5" i="72"/>
  <c r="P5" i="72"/>
  <c r="X7" i="72"/>
  <c r="W7" i="72"/>
  <c r="V7" i="72"/>
  <c r="U7" i="72"/>
  <c r="T7" i="72"/>
  <c r="S7" i="72"/>
  <c r="R7" i="72"/>
  <c r="Q7" i="72"/>
  <c r="P7" i="72"/>
  <c r="W6" i="72"/>
  <c r="V6" i="72"/>
  <c r="U6" i="72"/>
  <c r="T6" i="72"/>
  <c r="S6" i="72"/>
  <c r="R6" i="72"/>
  <c r="Q6" i="72"/>
  <c r="P6" i="72"/>
  <c r="X4" i="72" l="1"/>
  <c r="S4" i="72"/>
  <c r="T4" i="72"/>
  <c r="W4" i="72"/>
  <c r="P4" i="72"/>
  <c r="BS23" i="72"/>
  <c r="BM22" i="72" l="1"/>
  <c r="BN22" i="72" s="1"/>
  <c r="BO22" i="72" s="1"/>
  <c r="BI22" i="72"/>
  <c r="BJ22" i="72" s="1"/>
  <c r="BK22" i="72" s="1"/>
  <c r="BE22" i="72"/>
  <c r="BF22" i="72" s="1"/>
  <c r="BG22" i="72" s="1"/>
  <c r="BA22" i="72"/>
  <c r="BB22" i="72" s="1"/>
  <c r="BC22" i="72" s="1"/>
  <c r="AW22" i="72"/>
  <c r="AX22" i="72" s="1"/>
  <c r="AY22" i="72" s="1"/>
  <c r="AS22" i="72"/>
  <c r="AT22" i="72" s="1"/>
  <c r="AU22" i="72" s="1"/>
  <c r="AO22" i="72"/>
  <c r="AP22" i="72" s="1"/>
  <c r="AQ22" i="72" s="1"/>
  <c r="AK22" i="72"/>
  <c r="AL22" i="72" s="1"/>
  <c r="AM22" i="72" s="1"/>
  <c r="AG22" i="72"/>
  <c r="AH22" i="72" s="1"/>
  <c r="AI22" i="72" s="1"/>
  <c r="AC22" i="72"/>
  <c r="AD22" i="72" s="1"/>
  <c r="AE22" i="72" s="1"/>
  <c r="AA22" i="72"/>
  <c r="T22" i="72"/>
  <c r="U4" i="72" s="1"/>
  <c r="P22" i="72"/>
  <c r="Q4" i="72" s="1"/>
  <c r="Q22" i="72" l="1"/>
  <c r="R4" i="72" s="1"/>
  <c r="U22" i="72"/>
  <c r="V4" i="72" s="1"/>
  <c r="AA35" i="18"/>
  <c r="Q55" i="16"/>
  <c r="Q56" i="16" s="1"/>
  <c r="R55" i="16"/>
  <c r="T55" i="16"/>
  <c r="R56" i="16"/>
  <c r="T56" i="16"/>
  <c r="W86" i="16"/>
  <c r="V86" i="16"/>
  <c r="U86" i="16"/>
  <c r="T86" i="16"/>
  <c r="Q28" i="70"/>
  <c r="R28" i="70" s="1"/>
  <c r="S28" i="70" s="1"/>
  <c r="T28" i="70" s="1"/>
  <c r="U28" i="70" s="1"/>
  <c r="V28" i="70" s="1"/>
  <c r="W28" i="70" s="1"/>
  <c r="X28" i="70" s="1"/>
  <c r="Y28" i="70" s="1"/>
  <c r="Z28" i="70" s="1"/>
  <c r="AA28" i="70" s="1"/>
  <c r="AB28" i="70" s="1"/>
  <c r="P28" i="70"/>
  <c r="O28" i="70"/>
  <c r="J85" i="67"/>
  <c r="F78" i="70"/>
  <c r="M32" i="70"/>
  <c r="L64" i="70"/>
  <c r="W21" i="16"/>
  <c r="V21" i="16"/>
  <c r="U21" i="16"/>
  <c r="T21" i="16"/>
  <c r="R21" i="16"/>
  <c r="Q21" i="16"/>
  <c r="P21" i="16"/>
  <c r="O21" i="16"/>
  <c r="M21" i="16"/>
  <c r="M35" i="70"/>
  <c r="N35" i="70"/>
  <c r="Q32" i="67"/>
  <c r="T76" i="16"/>
  <c r="S48" i="16"/>
  <c r="N49" i="16"/>
  <c r="N48" i="16"/>
  <c r="N47" i="16"/>
  <c r="N46" i="16"/>
  <c r="O47" i="16"/>
  <c r="P47" i="16" s="1"/>
  <c r="Q47" i="16" s="1"/>
  <c r="R47" i="16" s="1"/>
  <c r="S47" i="16" s="1"/>
  <c r="T47" i="16" s="1"/>
  <c r="U47" i="16" s="1"/>
  <c r="V47" i="16" s="1"/>
  <c r="W47" i="16" s="1"/>
  <c r="M47" i="16"/>
  <c r="L50" i="16"/>
  <c r="H49" i="16"/>
  <c r="H48" i="16"/>
  <c r="I48" i="16" s="1"/>
  <c r="J48" i="16" s="1"/>
  <c r="H47" i="16"/>
  <c r="I47" i="16" s="1"/>
  <c r="J47" i="16" s="1"/>
  <c r="H46" i="16"/>
  <c r="I46" i="16" s="1"/>
  <c r="J46" i="16" s="1"/>
  <c r="I49" i="16"/>
  <c r="J49" i="16" s="1"/>
  <c r="J50" i="16" s="1"/>
  <c r="K46" i="16"/>
  <c r="M55" i="16"/>
  <c r="M53" i="16"/>
  <c r="M50" i="16" l="1"/>
  <c r="N50" i="16" s="1"/>
  <c r="O46" i="16"/>
  <c r="P46" i="16" s="1"/>
  <c r="Q46" i="16" s="1"/>
  <c r="R46" i="16" s="1"/>
  <c r="S46" i="16" s="1"/>
  <c r="T30" i="71"/>
  <c r="U30" i="71"/>
  <c r="V30" i="71" s="1"/>
  <c r="W30" i="71" s="1"/>
  <c r="X30" i="71" s="1"/>
  <c r="Y30" i="71" s="1"/>
  <c r="Z30" i="71" s="1"/>
  <c r="AA30" i="71" s="1"/>
  <c r="AB30" i="71" s="1"/>
  <c r="AC30" i="71" s="1"/>
  <c r="L13" i="74"/>
  <c r="N12" i="74"/>
  <c r="N11" i="74"/>
  <c r="O11" i="74" s="1"/>
  <c r="M11" i="74"/>
  <c r="L10" i="74"/>
  <c r="N10" i="74" s="1"/>
  <c r="N9" i="74"/>
  <c r="M9" i="74"/>
  <c r="L9" i="74"/>
  <c r="N8" i="74"/>
  <c r="O7" i="74"/>
  <c r="N7" i="74"/>
  <c r="M7" i="74"/>
  <c r="N6" i="74"/>
  <c r="O6" i="74" s="1"/>
  <c r="M6" i="74"/>
  <c r="O5" i="74"/>
  <c r="N5" i="74"/>
  <c r="M5" i="74"/>
  <c r="N4" i="74"/>
  <c r="O3" i="74"/>
  <c r="N3" i="74"/>
  <c r="M3" i="74"/>
  <c r="H6" i="72"/>
  <c r="I6" i="72"/>
  <c r="J6" i="72"/>
  <c r="K6" i="72"/>
  <c r="H8" i="72"/>
  <c r="I8" i="72"/>
  <c r="J8" i="72"/>
  <c r="K8" i="72"/>
  <c r="C26" i="72"/>
  <c r="E4" i="72"/>
  <c r="D4" i="72"/>
  <c r="D8" i="72"/>
  <c r="E8" i="72"/>
  <c r="F8" i="72"/>
  <c r="G8" i="72"/>
  <c r="C8" i="72"/>
  <c r="D6" i="72"/>
  <c r="E6" i="72"/>
  <c r="F6" i="72"/>
  <c r="G6" i="72"/>
  <c r="C4" i="72"/>
  <c r="N54" i="18"/>
  <c r="O54" i="18"/>
  <c r="P54" i="18"/>
  <c r="X48" i="18"/>
  <c r="X45" i="18"/>
  <c r="X42" i="18"/>
  <c r="X41" i="18"/>
  <c r="X36" i="18"/>
  <c r="X35" i="18"/>
  <c r="X34" i="18"/>
  <c r="X33" i="18"/>
  <c r="X37" i="18" s="1"/>
  <c r="X16" i="18"/>
  <c r="S48" i="18"/>
  <c r="S45" i="18"/>
  <c r="S42" i="18"/>
  <c r="S41" i="18"/>
  <c r="S36" i="18"/>
  <c r="S35" i="18"/>
  <c r="S34" i="18"/>
  <c r="S33" i="18"/>
  <c r="S29" i="18"/>
  <c r="S16" i="18"/>
  <c r="R9" i="17"/>
  <c r="M25" i="18"/>
  <c r="L25" i="18"/>
  <c r="AB29" i="18"/>
  <c r="R29" i="18"/>
  <c r="L29" i="18"/>
  <c r="M29" i="18"/>
  <c r="L28" i="18"/>
  <c r="M28" i="18"/>
  <c r="L27" i="18"/>
  <c r="M27" i="18"/>
  <c r="T16" i="18"/>
  <c r="R41" i="17"/>
  <c r="S41" i="17" s="1"/>
  <c r="T41" i="17" s="1"/>
  <c r="U41" i="17" s="1"/>
  <c r="V41" i="17" s="1"/>
  <c r="W41" i="17" s="1"/>
  <c r="X41" i="17" s="1"/>
  <c r="Y41" i="17" s="1"/>
  <c r="Z41" i="17" s="1"/>
  <c r="AA41" i="17" s="1"/>
  <c r="AB41" i="17" s="1"/>
  <c r="R28" i="17"/>
  <c r="S28" i="17" s="1"/>
  <c r="T28" i="17" s="1"/>
  <c r="U28" i="17" s="1"/>
  <c r="V28" i="17" s="1"/>
  <c r="W28" i="17" s="1"/>
  <c r="X28" i="17" s="1"/>
  <c r="Y28" i="17" s="1"/>
  <c r="Z28" i="17" s="1"/>
  <c r="AA28" i="17" s="1"/>
  <c r="AB28" i="17" s="1"/>
  <c r="J28" i="17"/>
  <c r="K28" i="17" s="1"/>
  <c r="L28" i="17" s="1"/>
  <c r="L54" i="16"/>
  <c r="Z29" i="18" l="1"/>
  <c r="AA29" i="18"/>
  <c r="T29" i="18"/>
  <c r="V29" i="18"/>
  <c r="U29" i="18"/>
  <c r="W29" i="18"/>
  <c r="Y29" i="18"/>
  <c r="C6" i="72"/>
  <c r="O9" i="74"/>
  <c r="U16" i="18"/>
  <c r="V16" i="18" s="1"/>
  <c r="W16" i="18" s="1"/>
  <c r="K67" i="16"/>
  <c r="K64" i="16"/>
  <c r="K60" i="16"/>
  <c r="F70" i="16"/>
  <c r="F60" i="16"/>
  <c r="K78" i="16"/>
  <c r="K79" i="16"/>
  <c r="K76" i="16"/>
  <c r="F79" i="16"/>
  <c r="F76" i="16"/>
  <c r="K77" i="16"/>
  <c r="P48" i="18"/>
  <c r="P45" i="18"/>
  <c r="P44" i="18"/>
  <c r="P43" i="18"/>
  <c r="P42" i="18"/>
  <c r="P41" i="18"/>
  <c r="P40" i="18"/>
  <c r="P36" i="18"/>
  <c r="P35" i="18"/>
  <c r="P37" i="18" s="1"/>
  <c r="P34" i="18"/>
  <c r="P33" i="18"/>
  <c r="P29" i="18"/>
  <c r="P28" i="18"/>
  <c r="P27" i="18"/>
  <c r="P26" i="18"/>
  <c r="P25" i="18"/>
  <c r="P24" i="18"/>
  <c r="P23" i="18"/>
  <c r="P22" i="18"/>
  <c r="P21" i="18"/>
  <c r="P20" i="18"/>
  <c r="K62" i="16" s="1"/>
  <c r="P17" i="18"/>
  <c r="P16" i="18"/>
  <c r="P15" i="18"/>
  <c r="R15" i="18" s="1"/>
  <c r="P14" i="18"/>
  <c r="R14" i="18" s="1"/>
  <c r="P13" i="18"/>
  <c r="K61" i="16" s="1"/>
  <c r="P12" i="18"/>
  <c r="P11" i="18"/>
  <c r="R11" i="18" s="1"/>
  <c r="P8" i="18"/>
  <c r="K48" i="18"/>
  <c r="K47" i="18"/>
  <c r="K45" i="18"/>
  <c r="K44" i="18"/>
  <c r="K43" i="18"/>
  <c r="F64" i="16" s="1"/>
  <c r="K42" i="18"/>
  <c r="K41" i="18"/>
  <c r="K40" i="18"/>
  <c r="K46" i="18" s="1"/>
  <c r="K39" i="18"/>
  <c r="K38" i="18"/>
  <c r="K36" i="18"/>
  <c r="K37" i="18" s="1"/>
  <c r="K35" i="18"/>
  <c r="F63" i="16" s="1"/>
  <c r="K34" i="18"/>
  <c r="K33" i="18"/>
  <c r="K32" i="18"/>
  <c r="K31" i="18"/>
  <c r="K29" i="18"/>
  <c r="K28" i="18"/>
  <c r="K27" i="18"/>
  <c r="K26" i="18"/>
  <c r="K25" i="18"/>
  <c r="K24" i="18"/>
  <c r="K23" i="18"/>
  <c r="F62" i="16" s="1"/>
  <c r="K22" i="18"/>
  <c r="K21" i="18"/>
  <c r="K20" i="18"/>
  <c r="K17" i="18"/>
  <c r="K16" i="18"/>
  <c r="K15" i="18"/>
  <c r="K14" i="18"/>
  <c r="K13" i="18"/>
  <c r="F61" i="16" s="1"/>
  <c r="K12" i="18"/>
  <c r="K11" i="18"/>
  <c r="K8" i="18"/>
  <c r="AS46" i="18"/>
  <c r="AS37" i="18"/>
  <c r="AS30" i="18"/>
  <c r="AS50" i="18" s="1"/>
  <c r="AS10" i="18"/>
  <c r="AN46" i="18"/>
  <c r="AN50" i="18" s="1"/>
  <c r="AN37" i="18"/>
  <c r="AN10" i="18"/>
  <c r="AN30" i="18"/>
  <c r="P43" i="17"/>
  <c r="P42" i="17"/>
  <c r="P40" i="17"/>
  <c r="H79" i="16"/>
  <c r="H76" i="16"/>
  <c r="K89" i="16"/>
  <c r="K88" i="16"/>
  <c r="K87" i="16"/>
  <c r="K86" i="16"/>
  <c r="K85" i="16"/>
  <c r="F89" i="16"/>
  <c r="F88" i="16"/>
  <c r="F86" i="16"/>
  <c r="F85" i="16"/>
  <c r="F87" i="16"/>
  <c r="K31" i="16"/>
  <c r="K29" i="16"/>
  <c r="K24" i="16"/>
  <c r="K23" i="16"/>
  <c r="F31" i="16"/>
  <c r="F29" i="16"/>
  <c r="F24" i="16"/>
  <c r="F23" i="16"/>
  <c r="F87" i="70"/>
  <c r="AF85" i="67"/>
  <c r="AE85" i="67"/>
  <c r="AD85" i="67"/>
  <c r="AC85" i="67"/>
  <c r="AB85" i="67"/>
  <c r="AA85" i="67"/>
  <c r="Z85" i="67"/>
  <c r="Y85" i="67"/>
  <c r="X85" i="67"/>
  <c r="W85" i="67"/>
  <c r="V85" i="67"/>
  <c r="U85" i="67"/>
  <c r="T85" i="67"/>
  <c r="S85" i="67"/>
  <c r="R85" i="67"/>
  <c r="Q85" i="67"/>
  <c r="P85" i="67"/>
  <c r="Q103" i="71"/>
  <c r="O103" i="71"/>
  <c r="O104" i="71"/>
  <c r="Q104" i="71"/>
  <c r="Q105" i="67"/>
  <c r="O105" i="67"/>
  <c r="P95" i="67"/>
  <c r="P105" i="67" s="1"/>
  <c r="L97" i="70"/>
  <c r="I60" i="70"/>
  <c r="J60" i="70"/>
  <c r="K60" i="70"/>
  <c r="D61" i="70"/>
  <c r="M61" i="70" s="1"/>
  <c r="N61" i="70" s="1"/>
  <c r="O61" i="70" s="1"/>
  <c r="P61" i="70" s="1"/>
  <c r="Q61" i="70" s="1"/>
  <c r="R61" i="70" s="1"/>
  <c r="S61" i="70" s="1"/>
  <c r="T61" i="70" s="1"/>
  <c r="U61" i="70" s="1"/>
  <c r="V61" i="70" s="1"/>
  <c r="W61" i="70" s="1"/>
  <c r="X61" i="70" s="1"/>
  <c r="Y61" i="70" s="1"/>
  <c r="Z61" i="70" s="1"/>
  <c r="AA61" i="70" s="1"/>
  <c r="AB61" i="70" s="1"/>
  <c r="D60" i="70"/>
  <c r="H60" i="70"/>
  <c r="G60" i="70"/>
  <c r="F60" i="70"/>
  <c r="S35" i="71"/>
  <c r="T35" i="71" s="1"/>
  <c r="U35" i="71" s="1"/>
  <c r="V35" i="71" s="1"/>
  <c r="W35" i="71" s="1"/>
  <c r="X35" i="71" s="1"/>
  <c r="Y35" i="71" s="1"/>
  <c r="Z35" i="71" s="1"/>
  <c r="AA35" i="71" s="1"/>
  <c r="AB35" i="71" s="1"/>
  <c r="AC35" i="71" s="1"/>
  <c r="S61" i="71"/>
  <c r="T61" i="71" s="1"/>
  <c r="U61" i="71" s="1"/>
  <c r="V61" i="71" s="1"/>
  <c r="W61" i="71" s="1"/>
  <c r="X61" i="71" s="1"/>
  <c r="Y61" i="71" s="1"/>
  <c r="Z61" i="71" s="1"/>
  <c r="AA61" i="71" s="1"/>
  <c r="AB61" i="71" s="1"/>
  <c r="AC61" i="71" s="1"/>
  <c r="R60" i="71"/>
  <c r="Q60" i="71"/>
  <c r="P60" i="71"/>
  <c r="O60" i="71"/>
  <c r="N60" i="71"/>
  <c r="R34" i="71"/>
  <c r="Q34" i="71"/>
  <c r="P34" i="71"/>
  <c r="O34" i="71"/>
  <c r="N34" i="71"/>
  <c r="M34" i="71"/>
  <c r="L34" i="71"/>
  <c r="K34" i="71"/>
  <c r="J34" i="71"/>
  <c r="I34" i="71"/>
  <c r="H34" i="71"/>
  <c r="G34" i="71"/>
  <c r="S32" i="71"/>
  <c r="Q61" i="67"/>
  <c r="R61" i="67" s="1"/>
  <c r="S61" i="67" s="1"/>
  <c r="T61" i="67" s="1"/>
  <c r="U61" i="67" s="1"/>
  <c r="V61" i="67" s="1"/>
  <c r="W61" i="67" s="1"/>
  <c r="X61" i="67" s="1"/>
  <c r="Y61" i="67" s="1"/>
  <c r="Z61" i="67" s="1"/>
  <c r="AA61" i="67" s="1"/>
  <c r="AB61" i="67" s="1"/>
  <c r="AC61" i="67" s="1"/>
  <c r="AD61" i="67" s="1"/>
  <c r="AE61" i="67" s="1"/>
  <c r="AF61" i="67" s="1"/>
  <c r="P61" i="67"/>
  <c r="N60" i="67"/>
  <c r="O60" i="67"/>
  <c r="P58" i="67"/>
  <c r="AB35" i="70"/>
  <c r="AA35" i="70"/>
  <c r="Z35" i="70"/>
  <c r="Y35" i="70"/>
  <c r="X35" i="70"/>
  <c r="W35" i="70"/>
  <c r="V35" i="70"/>
  <c r="U35" i="70"/>
  <c r="T35" i="70"/>
  <c r="S35" i="70"/>
  <c r="R35" i="70"/>
  <c r="Q35" i="70"/>
  <c r="P35" i="70"/>
  <c r="O35" i="70"/>
  <c r="N37" i="71"/>
  <c r="O37" i="71"/>
  <c r="P37" i="71"/>
  <c r="Q37" i="71"/>
  <c r="M37" i="71"/>
  <c r="L37" i="71"/>
  <c r="K37" i="71"/>
  <c r="J37" i="71"/>
  <c r="J39" i="70"/>
  <c r="K39" i="70"/>
  <c r="L39" i="70"/>
  <c r="M39" i="70"/>
  <c r="I39" i="70"/>
  <c r="H39" i="70"/>
  <c r="G39" i="70"/>
  <c r="F39" i="70"/>
  <c r="P37" i="67"/>
  <c r="Q37" i="67"/>
  <c r="O49" i="16"/>
  <c r="P49" i="16" s="1"/>
  <c r="Q49" i="16" s="1"/>
  <c r="R49" i="16" s="1"/>
  <c r="S49" i="16" s="1"/>
  <c r="H18" i="45"/>
  <c r="F18" i="45"/>
  <c r="D18" i="45"/>
  <c r="I15" i="18"/>
  <c r="I16" i="18"/>
  <c r="I17" i="18"/>
  <c r="I21" i="18"/>
  <c r="I23" i="18"/>
  <c r="I24" i="18"/>
  <c r="I25" i="18"/>
  <c r="N10" i="18"/>
  <c r="N30" i="18"/>
  <c r="T14" i="18" l="1"/>
  <c r="S14" i="18"/>
  <c r="T15" i="18"/>
  <c r="U15" i="18" s="1"/>
  <c r="V15" i="18" s="1"/>
  <c r="W15" i="18" s="1"/>
  <c r="S15" i="18"/>
  <c r="T11" i="18"/>
  <c r="U11" i="18" s="1"/>
  <c r="V11" i="18" s="1"/>
  <c r="W11" i="18" s="1"/>
  <c r="S11" i="18"/>
  <c r="T17" i="18"/>
  <c r="S17" i="18"/>
  <c r="X29" i="18"/>
  <c r="M60" i="70"/>
  <c r="N60" i="70" s="1"/>
  <c r="O60" i="70" s="1"/>
  <c r="P60" i="70" s="1"/>
  <c r="Q60" i="70" s="1"/>
  <c r="R60" i="70" s="1"/>
  <c r="S60" i="70" s="1"/>
  <c r="T60" i="70" s="1"/>
  <c r="U60" i="70" s="1"/>
  <c r="V60" i="70" s="1"/>
  <c r="W60" i="70" s="1"/>
  <c r="X60" i="70" s="1"/>
  <c r="Y60" i="70" s="1"/>
  <c r="Z60" i="70" s="1"/>
  <c r="AA60" i="70" s="1"/>
  <c r="AB60" i="70" s="1"/>
  <c r="P46" i="18"/>
  <c r="R12" i="18"/>
  <c r="K65" i="16"/>
  <c r="F65" i="16"/>
  <c r="K63" i="16"/>
  <c r="Y16" i="18"/>
  <c r="Z16" i="18" s="1"/>
  <c r="AA16" i="18" s="1"/>
  <c r="AB16" i="18" s="1"/>
  <c r="H26" i="45"/>
  <c r="F26" i="45"/>
  <c r="D26" i="45"/>
  <c r="H22" i="45"/>
  <c r="F22" i="45"/>
  <c r="D22" i="45"/>
  <c r="H14" i="45"/>
  <c r="D14" i="45"/>
  <c r="J78" i="71"/>
  <c r="J76" i="71"/>
  <c r="C58" i="71"/>
  <c r="S58" i="71" s="1"/>
  <c r="C53" i="71"/>
  <c r="F53" i="71" s="1"/>
  <c r="G53" i="71" s="1"/>
  <c r="H53" i="71" s="1"/>
  <c r="I53" i="71" s="1"/>
  <c r="J53" i="71" s="1"/>
  <c r="K53" i="71" s="1"/>
  <c r="L53" i="71" s="1"/>
  <c r="M53" i="71" s="1"/>
  <c r="N53" i="71" s="1"/>
  <c r="O53" i="71" s="1"/>
  <c r="P53" i="71" s="1"/>
  <c r="Q53" i="71" s="1"/>
  <c r="R53" i="71" s="1"/>
  <c r="S53" i="71" s="1"/>
  <c r="T53" i="71" s="1"/>
  <c r="U53" i="71" s="1"/>
  <c r="V53" i="71" s="1"/>
  <c r="W53" i="71" s="1"/>
  <c r="X53" i="71" s="1"/>
  <c r="Y53" i="71" s="1"/>
  <c r="Z53" i="71" s="1"/>
  <c r="AA53" i="71" s="1"/>
  <c r="AB53" i="71" s="1"/>
  <c r="AC53" i="71" s="1"/>
  <c r="C47" i="71"/>
  <c r="C24" i="71"/>
  <c r="C50" i="71" s="1"/>
  <c r="C18" i="71"/>
  <c r="M87" i="71"/>
  <c r="N87" i="71" s="1"/>
  <c r="O87" i="71" s="1"/>
  <c r="P87" i="71" s="1"/>
  <c r="Q87" i="71" s="1"/>
  <c r="R87" i="71" s="1"/>
  <c r="S87" i="71" s="1"/>
  <c r="T87" i="71" s="1"/>
  <c r="U87" i="71" s="1"/>
  <c r="V87" i="71" s="1"/>
  <c r="W87" i="71" s="1"/>
  <c r="X87" i="71" s="1"/>
  <c r="Y87" i="71" s="1"/>
  <c r="Z87" i="71" s="1"/>
  <c r="AA87" i="71" s="1"/>
  <c r="AB87" i="71" s="1"/>
  <c r="AC87" i="71" s="1"/>
  <c r="K86" i="71"/>
  <c r="L86" i="71" s="1"/>
  <c r="M86" i="71" s="1"/>
  <c r="N86" i="71" s="1"/>
  <c r="O86" i="71" s="1"/>
  <c r="P86" i="71" s="1"/>
  <c r="Q86" i="71" s="1"/>
  <c r="R86" i="71" s="1"/>
  <c r="S86" i="71" s="1"/>
  <c r="T86" i="71" s="1"/>
  <c r="U86" i="71" s="1"/>
  <c r="V86" i="71" s="1"/>
  <c r="W86" i="71" s="1"/>
  <c r="X86" i="71" s="1"/>
  <c r="Y86" i="71" s="1"/>
  <c r="Z86" i="71" s="1"/>
  <c r="AA86" i="71" s="1"/>
  <c r="AB86" i="71" s="1"/>
  <c r="AC86" i="71" s="1"/>
  <c r="AC85" i="71"/>
  <c r="AB85" i="71"/>
  <c r="AA85" i="71"/>
  <c r="Z85" i="71"/>
  <c r="Y85" i="71"/>
  <c r="X85" i="71"/>
  <c r="W85" i="71"/>
  <c r="V85" i="71"/>
  <c r="U85" i="71"/>
  <c r="T85" i="71"/>
  <c r="S85" i="71"/>
  <c r="R85" i="71"/>
  <c r="Q85" i="71"/>
  <c r="K84" i="71"/>
  <c r="L84" i="71" s="1"/>
  <c r="M84" i="71" s="1"/>
  <c r="N84" i="71" s="1"/>
  <c r="O84" i="71" s="1"/>
  <c r="P84" i="71" s="1"/>
  <c r="Q84" i="71" s="1"/>
  <c r="R84" i="71" s="1"/>
  <c r="S84" i="71" s="1"/>
  <c r="T84" i="71" s="1"/>
  <c r="U84" i="71" s="1"/>
  <c r="V84" i="71" s="1"/>
  <c r="W84" i="71" s="1"/>
  <c r="X84" i="71" s="1"/>
  <c r="Y84" i="71" s="1"/>
  <c r="Z84" i="71" s="1"/>
  <c r="AA84" i="71" s="1"/>
  <c r="AB84" i="71" s="1"/>
  <c r="AC84" i="71" s="1"/>
  <c r="F68" i="71"/>
  <c r="AC63" i="71"/>
  <c r="AB63" i="71"/>
  <c r="AA63" i="71"/>
  <c r="Z63" i="71"/>
  <c r="Y63" i="71"/>
  <c r="X63" i="71"/>
  <c r="W63" i="71"/>
  <c r="V63" i="71"/>
  <c r="U63" i="71"/>
  <c r="T63" i="71"/>
  <c r="S63" i="71"/>
  <c r="M60" i="71"/>
  <c r="L60" i="71"/>
  <c r="K60" i="71"/>
  <c r="J60" i="71"/>
  <c r="AC59" i="71"/>
  <c r="AB59" i="71"/>
  <c r="AA59" i="71"/>
  <c r="Z59" i="71"/>
  <c r="Y59" i="71"/>
  <c r="X59" i="71"/>
  <c r="W59" i="71"/>
  <c r="V59" i="71"/>
  <c r="U59" i="71"/>
  <c r="T59" i="71"/>
  <c r="S59" i="71"/>
  <c r="I56" i="71"/>
  <c r="E56" i="71"/>
  <c r="F56" i="71" s="1"/>
  <c r="E47" i="71"/>
  <c r="F47" i="71" s="1"/>
  <c r="G47" i="71" s="1"/>
  <c r="H47" i="71" s="1"/>
  <c r="I47" i="71" s="1"/>
  <c r="J47" i="71" s="1"/>
  <c r="K47" i="71" s="1"/>
  <c r="L47" i="71" s="1"/>
  <c r="M47" i="71" s="1"/>
  <c r="N47" i="71" s="1"/>
  <c r="O47" i="71" s="1"/>
  <c r="P47" i="71" s="1"/>
  <c r="Q47" i="71" s="1"/>
  <c r="R47" i="71" s="1"/>
  <c r="S47" i="71" s="1"/>
  <c r="T47" i="71" s="1"/>
  <c r="U47" i="71" s="1"/>
  <c r="V47" i="71" s="1"/>
  <c r="W47" i="71" s="1"/>
  <c r="X47" i="71" s="1"/>
  <c r="Y47" i="71" s="1"/>
  <c r="Z47" i="71" s="1"/>
  <c r="AA47" i="71" s="1"/>
  <c r="AB47" i="71" s="1"/>
  <c r="AC47" i="71" s="1"/>
  <c r="E41" i="71"/>
  <c r="F41" i="71" s="1"/>
  <c r="G41" i="71" s="1"/>
  <c r="H41" i="71" s="1"/>
  <c r="I41" i="71" s="1"/>
  <c r="J41" i="71" s="1"/>
  <c r="K41" i="71" s="1"/>
  <c r="L41" i="71" s="1"/>
  <c r="M41" i="71" s="1"/>
  <c r="N41" i="71" s="1"/>
  <c r="O41" i="71" s="1"/>
  <c r="P41" i="71" s="1"/>
  <c r="Q41" i="71" s="1"/>
  <c r="R41" i="71" s="1"/>
  <c r="S41" i="71" s="1"/>
  <c r="T41" i="71" s="1"/>
  <c r="U41" i="71" s="1"/>
  <c r="V41" i="71" s="1"/>
  <c r="W41" i="71" s="1"/>
  <c r="X41" i="71" s="1"/>
  <c r="Y41" i="71" s="1"/>
  <c r="Z41" i="71" s="1"/>
  <c r="AA41" i="71" s="1"/>
  <c r="AB41" i="71" s="1"/>
  <c r="AC41" i="71" s="1"/>
  <c r="F39" i="71"/>
  <c r="G39" i="71" s="1"/>
  <c r="H39" i="71" s="1"/>
  <c r="I39" i="71" s="1"/>
  <c r="J39" i="71" s="1"/>
  <c r="K39" i="71" s="1"/>
  <c r="L39" i="71" s="1"/>
  <c r="M39" i="71" s="1"/>
  <c r="N39" i="71" s="1"/>
  <c r="O39" i="71" s="1"/>
  <c r="P39" i="71" s="1"/>
  <c r="Q39" i="71" s="1"/>
  <c r="R39" i="71" s="1"/>
  <c r="S39" i="71" s="1"/>
  <c r="T39" i="71" s="1"/>
  <c r="U39" i="71" s="1"/>
  <c r="V39" i="71" s="1"/>
  <c r="W39" i="71" s="1"/>
  <c r="X39" i="71" s="1"/>
  <c r="Y39" i="71" s="1"/>
  <c r="Z39" i="71" s="1"/>
  <c r="AA39" i="71" s="1"/>
  <c r="AB39" i="71" s="1"/>
  <c r="AC39" i="71" s="1"/>
  <c r="F34" i="71"/>
  <c r="E30" i="71"/>
  <c r="E27" i="71"/>
  <c r="F27" i="71"/>
  <c r="G27" i="71" s="1"/>
  <c r="H27" i="71" s="1"/>
  <c r="I27" i="71" s="1"/>
  <c r="J27" i="71" s="1"/>
  <c r="K27" i="71" s="1"/>
  <c r="L27" i="71" s="1"/>
  <c r="M27" i="71" s="1"/>
  <c r="N27" i="71" s="1"/>
  <c r="O27" i="71" s="1"/>
  <c r="P27" i="71" s="1"/>
  <c r="Q27" i="71" s="1"/>
  <c r="R27" i="71" s="1"/>
  <c r="S27" i="71" s="1"/>
  <c r="T27" i="71" s="1"/>
  <c r="U27" i="71" s="1"/>
  <c r="V27" i="71" s="1"/>
  <c r="W27" i="71" s="1"/>
  <c r="X27" i="71" s="1"/>
  <c r="Y27" i="71" s="1"/>
  <c r="Z27" i="71" s="1"/>
  <c r="AA27" i="71" s="1"/>
  <c r="AB27" i="71" s="1"/>
  <c r="AC27" i="71" s="1"/>
  <c r="E21" i="71"/>
  <c r="F21" i="71" s="1"/>
  <c r="G21" i="71" s="1"/>
  <c r="H21" i="71" s="1"/>
  <c r="I21" i="71" s="1"/>
  <c r="J21" i="71" s="1"/>
  <c r="K21" i="71" s="1"/>
  <c r="L21" i="71" s="1"/>
  <c r="M21" i="71" s="1"/>
  <c r="N21" i="71" s="1"/>
  <c r="O21" i="71" s="1"/>
  <c r="P21" i="71" s="1"/>
  <c r="Q21" i="71" s="1"/>
  <c r="R21" i="71" s="1"/>
  <c r="S21" i="71" s="1"/>
  <c r="T21" i="71" s="1"/>
  <c r="U21" i="71" s="1"/>
  <c r="V21" i="71" s="1"/>
  <c r="W21" i="71" s="1"/>
  <c r="X21" i="71" s="1"/>
  <c r="Y21" i="71" s="1"/>
  <c r="Z21" i="71" s="1"/>
  <c r="AA21" i="71" s="1"/>
  <c r="AB21" i="71" s="1"/>
  <c r="AC21" i="71" s="1"/>
  <c r="E15" i="71"/>
  <c r="F15" i="71" s="1"/>
  <c r="E14" i="71"/>
  <c r="F13" i="71"/>
  <c r="G13" i="71" s="1"/>
  <c r="H13" i="71" s="1"/>
  <c r="I13" i="71" s="1"/>
  <c r="J13" i="71" s="1"/>
  <c r="K13" i="71" s="1"/>
  <c r="L13" i="71" s="1"/>
  <c r="M13" i="71" s="1"/>
  <c r="N13" i="71" s="1"/>
  <c r="O13" i="71" s="1"/>
  <c r="P13" i="71" s="1"/>
  <c r="Q13" i="71" s="1"/>
  <c r="R13" i="71" s="1"/>
  <c r="S13" i="71" s="1"/>
  <c r="T13" i="71" s="1"/>
  <c r="U13" i="71" s="1"/>
  <c r="V13" i="71" s="1"/>
  <c r="W13" i="71" s="1"/>
  <c r="X13" i="71" s="1"/>
  <c r="Y13" i="71" s="1"/>
  <c r="Z13" i="71" s="1"/>
  <c r="AA13" i="71" s="1"/>
  <c r="AB13" i="71" s="1"/>
  <c r="AC13" i="71" s="1"/>
  <c r="F8" i="71"/>
  <c r="G8" i="71" s="1"/>
  <c r="H8" i="71" s="1"/>
  <c r="I8" i="71" s="1"/>
  <c r="J8" i="71" s="1"/>
  <c r="K8" i="71" s="1"/>
  <c r="L8" i="71" s="1"/>
  <c r="M8" i="71" s="1"/>
  <c r="N8" i="71" s="1"/>
  <c r="O8" i="71" s="1"/>
  <c r="P8" i="71" s="1"/>
  <c r="Q8" i="71" s="1"/>
  <c r="R8" i="71" s="1"/>
  <c r="S8" i="71" s="1"/>
  <c r="T8" i="71" s="1"/>
  <c r="U8" i="71" s="1"/>
  <c r="V8" i="71" s="1"/>
  <c r="W8" i="71" s="1"/>
  <c r="X8" i="71" s="1"/>
  <c r="Y8" i="71" s="1"/>
  <c r="Z8" i="71" s="1"/>
  <c r="AA8" i="71" s="1"/>
  <c r="AB8" i="71" s="1"/>
  <c r="AC8" i="71" s="1"/>
  <c r="F3" i="71"/>
  <c r="G3" i="71" s="1"/>
  <c r="H3" i="71" s="1"/>
  <c r="I3" i="71" s="1"/>
  <c r="J3" i="71" s="1"/>
  <c r="K3" i="71" s="1"/>
  <c r="L3" i="71" s="1"/>
  <c r="M3" i="71" s="1"/>
  <c r="N3" i="71" s="1"/>
  <c r="O3" i="71" s="1"/>
  <c r="P3" i="71" s="1"/>
  <c r="Q3" i="71" s="1"/>
  <c r="R3" i="71" s="1"/>
  <c r="S3" i="71" s="1"/>
  <c r="T3" i="71" s="1"/>
  <c r="U3" i="71" s="1"/>
  <c r="V3" i="71" s="1"/>
  <c r="W3" i="71" s="1"/>
  <c r="X3" i="71" s="1"/>
  <c r="Y3" i="71" s="1"/>
  <c r="Z3" i="71" s="1"/>
  <c r="AA3" i="71" s="1"/>
  <c r="AB3" i="71" s="1"/>
  <c r="AC3" i="71" s="1"/>
  <c r="J78" i="67"/>
  <c r="J76" i="67"/>
  <c r="F80" i="70"/>
  <c r="F77" i="70"/>
  <c r="G77" i="70" s="1"/>
  <c r="H75" i="70"/>
  <c r="I75" i="70" s="1"/>
  <c r="J75" i="70" s="1"/>
  <c r="K75" i="70" s="1"/>
  <c r="L75" i="70" s="1"/>
  <c r="M75" i="70" s="1"/>
  <c r="N75" i="70" s="1"/>
  <c r="O75" i="70" s="1"/>
  <c r="P75" i="70" s="1"/>
  <c r="Q75" i="70" s="1"/>
  <c r="R75" i="70" s="1"/>
  <c r="S75" i="70" s="1"/>
  <c r="T75" i="70" s="1"/>
  <c r="U75" i="70" s="1"/>
  <c r="V75" i="70" s="1"/>
  <c r="W75" i="70" s="1"/>
  <c r="X75" i="70" s="1"/>
  <c r="Y75" i="70" s="1"/>
  <c r="Z75" i="70" s="1"/>
  <c r="AA75" i="70" s="1"/>
  <c r="AB75" i="70" s="1"/>
  <c r="G75" i="70"/>
  <c r="W87" i="70"/>
  <c r="X87" i="70"/>
  <c r="Y87" i="70"/>
  <c r="Z87" i="70"/>
  <c r="AA87" i="70"/>
  <c r="AB87" i="70"/>
  <c r="W33" i="70"/>
  <c r="X33" i="70"/>
  <c r="Y33" i="70"/>
  <c r="Z33" i="70"/>
  <c r="AA33" i="70"/>
  <c r="AB33" i="70"/>
  <c r="W63" i="70"/>
  <c r="X63" i="70"/>
  <c r="Y63" i="70"/>
  <c r="Z63" i="70"/>
  <c r="AA63" i="70"/>
  <c r="AB63" i="70"/>
  <c r="K107" i="70"/>
  <c r="M107" i="70"/>
  <c r="H10" i="45"/>
  <c r="F10" i="45"/>
  <c r="D10" i="45"/>
  <c r="B17" i="68"/>
  <c r="N33" i="70"/>
  <c r="O33" i="70"/>
  <c r="P33" i="70"/>
  <c r="Q33" i="70"/>
  <c r="R33" i="70"/>
  <c r="S33" i="70"/>
  <c r="T33" i="70"/>
  <c r="U33" i="70"/>
  <c r="V33" i="70"/>
  <c r="L32" i="70"/>
  <c r="L60" i="70" s="1"/>
  <c r="D32" i="70"/>
  <c r="L107" i="70"/>
  <c r="M106" i="70"/>
  <c r="K106" i="70"/>
  <c r="V87" i="70"/>
  <c r="U87" i="70"/>
  <c r="T87" i="70"/>
  <c r="S87" i="70"/>
  <c r="R87" i="70"/>
  <c r="Q87" i="70"/>
  <c r="P87" i="70"/>
  <c r="O87" i="70"/>
  <c r="N87" i="70"/>
  <c r="M87" i="70"/>
  <c r="G69" i="70"/>
  <c r="H69" i="70" s="1"/>
  <c r="I69" i="70" s="1"/>
  <c r="V63" i="70"/>
  <c r="U63" i="70"/>
  <c r="T63" i="70"/>
  <c r="S63" i="70"/>
  <c r="R63" i="70"/>
  <c r="Q63" i="70"/>
  <c r="P63" i="70"/>
  <c r="O63" i="70"/>
  <c r="N63" i="70"/>
  <c r="M63" i="70"/>
  <c r="D49" i="70"/>
  <c r="F49" i="70" s="1"/>
  <c r="G49" i="70" s="1"/>
  <c r="H49" i="70" s="1"/>
  <c r="I49" i="70" s="1"/>
  <c r="J49" i="70" s="1"/>
  <c r="K49" i="70" s="1"/>
  <c r="L49" i="70" s="1"/>
  <c r="M49" i="70" s="1"/>
  <c r="N49" i="70" s="1"/>
  <c r="O49" i="70" s="1"/>
  <c r="P49" i="70" s="1"/>
  <c r="Q49" i="70" s="1"/>
  <c r="R49" i="70" s="1"/>
  <c r="S49" i="70" s="1"/>
  <c r="T49" i="70" s="1"/>
  <c r="U49" i="70" s="1"/>
  <c r="V49" i="70" s="1"/>
  <c r="W49" i="70" s="1"/>
  <c r="X49" i="70" s="1"/>
  <c r="Y49" i="70" s="1"/>
  <c r="Z49" i="70" s="1"/>
  <c r="AA49" i="70" s="1"/>
  <c r="AB49" i="70" s="1"/>
  <c r="D46" i="70"/>
  <c r="F46" i="70" s="1"/>
  <c r="G46" i="70" s="1"/>
  <c r="H46" i="70" s="1"/>
  <c r="I46" i="70" s="1"/>
  <c r="J46" i="70" s="1"/>
  <c r="K46" i="70" s="1"/>
  <c r="L46" i="70" s="1"/>
  <c r="M46" i="70" s="1"/>
  <c r="N46" i="70" s="1"/>
  <c r="O46" i="70" s="1"/>
  <c r="P46" i="70" s="1"/>
  <c r="Q46" i="70" s="1"/>
  <c r="R46" i="70" s="1"/>
  <c r="S46" i="70" s="1"/>
  <c r="T46" i="70" s="1"/>
  <c r="U46" i="70" s="1"/>
  <c r="V46" i="70" s="1"/>
  <c r="W46" i="70" s="1"/>
  <c r="X46" i="70" s="1"/>
  <c r="Y46" i="70" s="1"/>
  <c r="Z46" i="70" s="1"/>
  <c r="AA46" i="70" s="1"/>
  <c r="AB46" i="70" s="1"/>
  <c r="G43" i="70"/>
  <c r="H43" i="70" s="1"/>
  <c r="I43" i="70" s="1"/>
  <c r="J43" i="70" s="1"/>
  <c r="K43" i="70" s="1"/>
  <c r="L43" i="70" s="1"/>
  <c r="M43" i="70" s="1"/>
  <c r="N43" i="70" s="1"/>
  <c r="O43" i="70" s="1"/>
  <c r="P43" i="70" s="1"/>
  <c r="Q43" i="70" s="1"/>
  <c r="R43" i="70" s="1"/>
  <c r="S43" i="70" s="1"/>
  <c r="T43" i="70" s="1"/>
  <c r="U43" i="70" s="1"/>
  <c r="V43" i="70" s="1"/>
  <c r="W43" i="70" s="1"/>
  <c r="X43" i="70" s="1"/>
  <c r="Y43" i="70" s="1"/>
  <c r="Z43" i="70" s="1"/>
  <c r="AA43" i="70" s="1"/>
  <c r="AB43" i="70" s="1"/>
  <c r="G42" i="70"/>
  <c r="G41" i="70"/>
  <c r="H41" i="70" s="1"/>
  <c r="I41" i="70" s="1"/>
  <c r="J41" i="70" s="1"/>
  <c r="K41" i="70" s="1"/>
  <c r="L41" i="70" s="1"/>
  <c r="M41" i="70" s="1"/>
  <c r="N41" i="70" s="1"/>
  <c r="O41" i="70" s="1"/>
  <c r="P41" i="70" s="1"/>
  <c r="Q41" i="70" s="1"/>
  <c r="R41" i="70" s="1"/>
  <c r="S41" i="70" s="1"/>
  <c r="T41" i="70" s="1"/>
  <c r="U41" i="70" s="1"/>
  <c r="V41" i="70" s="1"/>
  <c r="W41" i="70" s="1"/>
  <c r="X41" i="70" s="1"/>
  <c r="Y41" i="70" s="1"/>
  <c r="Z41" i="70" s="1"/>
  <c r="AA41" i="70" s="1"/>
  <c r="AB41" i="70" s="1"/>
  <c r="F18" i="70"/>
  <c r="G18" i="70" s="1"/>
  <c r="H18" i="70" s="1"/>
  <c r="I18" i="70" s="1"/>
  <c r="J18" i="70" s="1"/>
  <c r="K18" i="70" s="1"/>
  <c r="L18" i="70" s="1"/>
  <c r="M18" i="70" s="1"/>
  <c r="N18" i="70" s="1"/>
  <c r="O18" i="70" s="1"/>
  <c r="P18" i="70" s="1"/>
  <c r="Q18" i="70" s="1"/>
  <c r="R18" i="70" s="1"/>
  <c r="S18" i="70" s="1"/>
  <c r="T18" i="70" s="1"/>
  <c r="U18" i="70" s="1"/>
  <c r="V18" i="70" s="1"/>
  <c r="W18" i="70" s="1"/>
  <c r="X18" i="70" s="1"/>
  <c r="Y18" i="70" s="1"/>
  <c r="Z18" i="70" s="1"/>
  <c r="AA18" i="70" s="1"/>
  <c r="AB18" i="70" s="1"/>
  <c r="G15" i="70"/>
  <c r="H15" i="70" s="1"/>
  <c r="I15" i="70" s="1"/>
  <c r="J15" i="70" s="1"/>
  <c r="K15" i="70" s="1"/>
  <c r="L15" i="70" s="1"/>
  <c r="M15" i="70" s="1"/>
  <c r="N15" i="70" s="1"/>
  <c r="O15" i="70" s="1"/>
  <c r="P15" i="70" s="1"/>
  <c r="Q15" i="70" s="1"/>
  <c r="R15" i="70" s="1"/>
  <c r="S15" i="70" s="1"/>
  <c r="T15" i="70" s="1"/>
  <c r="U15" i="70" s="1"/>
  <c r="V15" i="70" s="1"/>
  <c r="W15" i="70" s="1"/>
  <c r="X15" i="70" s="1"/>
  <c r="Y15" i="70" s="1"/>
  <c r="Z15" i="70" s="1"/>
  <c r="AA15" i="70" s="1"/>
  <c r="AB15" i="70" s="1"/>
  <c r="F14" i="70"/>
  <c r="F17" i="70" s="1"/>
  <c r="G13" i="70"/>
  <c r="H13" i="70" s="1"/>
  <c r="I13" i="70" s="1"/>
  <c r="J13" i="70" s="1"/>
  <c r="K13" i="70" s="1"/>
  <c r="L13" i="70" s="1"/>
  <c r="M13" i="70" s="1"/>
  <c r="N13" i="70" s="1"/>
  <c r="O13" i="70" s="1"/>
  <c r="P13" i="70" s="1"/>
  <c r="Q13" i="70" s="1"/>
  <c r="R13" i="70" s="1"/>
  <c r="S13" i="70" s="1"/>
  <c r="T13" i="70" s="1"/>
  <c r="U13" i="70" s="1"/>
  <c r="V13" i="70" s="1"/>
  <c r="W13" i="70" s="1"/>
  <c r="X13" i="70" s="1"/>
  <c r="Y13" i="70" s="1"/>
  <c r="Z13" i="70" s="1"/>
  <c r="AA13" i="70" s="1"/>
  <c r="AB13" i="70" s="1"/>
  <c r="G8" i="70"/>
  <c r="H8" i="70" s="1"/>
  <c r="I8" i="70" s="1"/>
  <c r="J8" i="70" s="1"/>
  <c r="K8" i="70" s="1"/>
  <c r="L8" i="70" s="1"/>
  <c r="M8" i="70" s="1"/>
  <c r="N8" i="70" s="1"/>
  <c r="O8" i="70" s="1"/>
  <c r="P8" i="70" s="1"/>
  <c r="Q8" i="70" s="1"/>
  <c r="R8" i="70" s="1"/>
  <c r="S8" i="70" s="1"/>
  <c r="T8" i="70" s="1"/>
  <c r="U8" i="70" s="1"/>
  <c r="V8" i="70" s="1"/>
  <c r="W8" i="70" s="1"/>
  <c r="X8" i="70" s="1"/>
  <c r="Y8" i="70" s="1"/>
  <c r="Z8" i="70" s="1"/>
  <c r="AA8" i="70" s="1"/>
  <c r="AB8" i="70" s="1"/>
  <c r="G3" i="70"/>
  <c r="H3" i="70" s="1"/>
  <c r="I3" i="70" s="1"/>
  <c r="J3" i="70" s="1"/>
  <c r="K3" i="70" s="1"/>
  <c r="L3" i="70" s="1"/>
  <c r="M3" i="70" s="1"/>
  <c r="N3" i="70" s="1"/>
  <c r="O3" i="70" s="1"/>
  <c r="P3" i="70" s="1"/>
  <c r="Q3" i="70" s="1"/>
  <c r="R3" i="70" s="1"/>
  <c r="S3" i="70" s="1"/>
  <c r="T3" i="70" s="1"/>
  <c r="U3" i="70" s="1"/>
  <c r="V3" i="70" s="1"/>
  <c r="W3" i="70" s="1"/>
  <c r="X3" i="70" s="1"/>
  <c r="Y3" i="70" s="1"/>
  <c r="Z3" i="70" s="1"/>
  <c r="AA3" i="70" s="1"/>
  <c r="AB3" i="70" s="1"/>
  <c r="X11" i="18" l="1"/>
  <c r="Y11" i="18" s="1"/>
  <c r="Z11" i="18" s="1"/>
  <c r="AA11" i="18" s="1"/>
  <c r="AB11" i="18" s="1"/>
  <c r="X17" i="18"/>
  <c r="Y17" i="18" s="1"/>
  <c r="Z17" i="18" s="1"/>
  <c r="AA17" i="18" s="1"/>
  <c r="AB17" i="18" s="1"/>
  <c r="X15" i="18"/>
  <c r="T12" i="18"/>
  <c r="S12" i="18"/>
  <c r="U17" i="18"/>
  <c r="V17" i="18" s="1"/>
  <c r="W17" i="18" s="1"/>
  <c r="U14" i="18"/>
  <c r="V14" i="18" s="1"/>
  <c r="W14" i="18" s="1"/>
  <c r="U12" i="18"/>
  <c r="V12" i="18" s="1"/>
  <c r="W12" i="18" s="1"/>
  <c r="Y15" i="18"/>
  <c r="Z15" i="18" s="1"/>
  <c r="AA15" i="18" s="1"/>
  <c r="AB15" i="18" s="1"/>
  <c r="F50" i="71"/>
  <c r="G50" i="71" s="1"/>
  <c r="H50" i="71" s="1"/>
  <c r="I50" i="71" s="1"/>
  <c r="J50" i="71" s="1"/>
  <c r="K50" i="71" s="1"/>
  <c r="L50" i="71" s="1"/>
  <c r="M50" i="71" s="1"/>
  <c r="N50" i="71" s="1"/>
  <c r="O50" i="71" s="1"/>
  <c r="P50" i="71" s="1"/>
  <c r="Q50" i="71" s="1"/>
  <c r="R50" i="71" s="1"/>
  <c r="S50" i="71" s="1"/>
  <c r="T50" i="71" s="1"/>
  <c r="U50" i="71" s="1"/>
  <c r="V50" i="71" s="1"/>
  <c r="W50" i="71" s="1"/>
  <c r="X50" i="71" s="1"/>
  <c r="Y50" i="71" s="1"/>
  <c r="Z50" i="71" s="1"/>
  <c r="AA50" i="71" s="1"/>
  <c r="AB50" i="71" s="1"/>
  <c r="AC50" i="71" s="1"/>
  <c r="E50" i="71"/>
  <c r="E17" i="71"/>
  <c r="E24" i="71"/>
  <c r="C44" i="71"/>
  <c r="F44" i="71" s="1"/>
  <c r="G44" i="71" s="1"/>
  <c r="H44" i="71" s="1"/>
  <c r="I44" i="71" s="1"/>
  <c r="J44" i="71" s="1"/>
  <c r="K44" i="71" s="1"/>
  <c r="L44" i="71" s="1"/>
  <c r="M44" i="71" s="1"/>
  <c r="N44" i="71" s="1"/>
  <c r="O44" i="71" s="1"/>
  <c r="P44" i="71" s="1"/>
  <c r="Q44" i="71" s="1"/>
  <c r="R44" i="71" s="1"/>
  <c r="S44" i="71" s="1"/>
  <c r="T44" i="71" s="1"/>
  <c r="U44" i="71" s="1"/>
  <c r="V44" i="71" s="1"/>
  <c r="W44" i="71" s="1"/>
  <c r="X44" i="71" s="1"/>
  <c r="Y44" i="71" s="1"/>
  <c r="Z44" i="71" s="1"/>
  <c r="AA44" i="71" s="1"/>
  <c r="AB44" i="71" s="1"/>
  <c r="AC44" i="71" s="1"/>
  <c r="F24" i="71"/>
  <c r="G24" i="71" s="1"/>
  <c r="H24" i="71" s="1"/>
  <c r="I24" i="71" s="1"/>
  <c r="J24" i="71" s="1"/>
  <c r="K24" i="71" s="1"/>
  <c r="L24" i="71" s="1"/>
  <c r="M24" i="71" s="1"/>
  <c r="N24" i="71" s="1"/>
  <c r="O24" i="71" s="1"/>
  <c r="P24" i="71" s="1"/>
  <c r="Q24" i="71" s="1"/>
  <c r="R24" i="71" s="1"/>
  <c r="S24" i="71" s="1"/>
  <c r="T24" i="71" s="1"/>
  <c r="U24" i="71" s="1"/>
  <c r="V24" i="71" s="1"/>
  <c r="W24" i="71" s="1"/>
  <c r="X24" i="71" s="1"/>
  <c r="Y24" i="71" s="1"/>
  <c r="Z24" i="71" s="1"/>
  <c r="AA24" i="71" s="1"/>
  <c r="AB24" i="71" s="1"/>
  <c r="AC24" i="71" s="1"/>
  <c r="F14" i="71"/>
  <c r="E20" i="71"/>
  <c r="E23" i="71" s="1"/>
  <c r="E26" i="71" s="1"/>
  <c r="E29" i="71" s="1"/>
  <c r="E9" i="71" s="1"/>
  <c r="F17" i="71"/>
  <c r="F20" i="71" s="1"/>
  <c r="F23" i="71" s="1"/>
  <c r="F26" i="71" s="1"/>
  <c r="F29" i="71" s="1"/>
  <c r="E36" i="71"/>
  <c r="F18" i="71"/>
  <c r="G18" i="71" s="1"/>
  <c r="H18" i="71" s="1"/>
  <c r="I18" i="71" s="1"/>
  <c r="J18" i="71" s="1"/>
  <c r="K18" i="71" s="1"/>
  <c r="L18" i="71" s="1"/>
  <c r="M18" i="71" s="1"/>
  <c r="N18" i="71" s="1"/>
  <c r="O18" i="71" s="1"/>
  <c r="P18" i="71" s="1"/>
  <c r="Q18" i="71" s="1"/>
  <c r="R18" i="71" s="1"/>
  <c r="S18" i="71" s="1"/>
  <c r="T18" i="71" s="1"/>
  <c r="U18" i="71" s="1"/>
  <c r="V18" i="71" s="1"/>
  <c r="W18" i="71" s="1"/>
  <c r="X18" i="71" s="1"/>
  <c r="Y18" i="71" s="1"/>
  <c r="Z18" i="71" s="1"/>
  <c r="AA18" i="71" s="1"/>
  <c r="AB18" i="71" s="1"/>
  <c r="AC18" i="71" s="1"/>
  <c r="G68" i="71"/>
  <c r="H68" i="71" s="1"/>
  <c r="I68" i="71" s="1"/>
  <c r="J68" i="71" s="1"/>
  <c r="E18" i="71"/>
  <c r="F40" i="71"/>
  <c r="G15" i="71"/>
  <c r="H15" i="71" s="1"/>
  <c r="I15" i="71" s="1"/>
  <c r="J15" i="71" s="1"/>
  <c r="K15" i="71" s="1"/>
  <c r="L15" i="71" s="1"/>
  <c r="M15" i="71" s="1"/>
  <c r="N15" i="71" s="1"/>
  <c r="O15" i="71" s="1"/>
  <c r="P15" i="71" s="1"/>
  <c r="Q15" i="71" s="1"/>
  <c r="R15" i="71" s="1"/>
  <c r="S15" i="71" s="1"/>
  <c r="T15" i="71" s="1"/>
  <c r="U15" i="71" s="1"/>
  <c r="V15" i="71" s="1"/>
  <c r="W15" i="71" s="1"/>
  <c r="X15" i="71" s="1"/>
  <c r="Y15" i="71" s="1"/>
  <c r="Z15" i="71" s="1"/>
  <c r="AA15" i="71" s="1"/>
  <c r="AB15" i="71" s="1"/>
  <c r="AC15" i="71" s="1"/>
  <c r="E53" i="71"/>
  <c r="H77" i="70"/>
  <c r="H42" i="70"/>
  <c r="F45" i="70"/>
  <c r="G45" i="70"/>
  <c r="G48" i="70" s="1"/>
  <c r="G55" i="70" s="1"/>
  <c r="L34" i="70"/>
  <c r="J69" i="70"/>
  <c r="I92" i="70"/>
  <c r="D24" i="70"/>
  <c r="F21" i="70"/>
  <c r="G21" i="70" s="1"/>
  <c r="H21" i="70" s="1"/>
  <c r="I21" i="70" s="1"/>
  <c r="J21" i="70" s="1"/>
  <c r="K21" i="70" s="1"/>
  <c r="L21" i="70" s="1"/>
  <c r="M21" i="70" s="1"/>
  <c r="N21" i="70" s="1"/>
  <c r="O21" i="70" s="1"/>
  <c r="P21" i="70" s="1"/>
  <c r="Q21" i="70" s="1"/>
  <c r="R21" i="70" s="1"/>
  <c r="S21" i="70" s="1"/>
  <c r="T21" i="70" s="1"/>
  <c r="U21" i="70" s="1"/>
  <c r="V21" i="70" s="1"/>
  <c r="W21" i="70" s="1"/>
  <c r="X21" i="70" s="1"/>
  <c r="Y21" i="70" s="1"/>
  <c r="Z21" i="70" s="1"/>
  <c r="AA21" i="70" s="1"/>
  <c r="AB21" i="70" s="1"/>
  <c r="F48" i="70"/>
  <c r="F55" i="70" s="1"/>
  <c r="G14" i="70"/>
  <c r="X14" i="18" l="1"/>
  <c r="Y14" i="18" s="1"/>
  <c r="Z14" i="18" s="1"/>
  <c r="AA14" i="18" s="1"/>
  <c r="AB14" i="18" s="1"/>
  <c r="X12" i="18"/>
  <c r="Y12" i="18" s="1"/>
  <c r="Z12" i="18" s="1"/>
  <c r="AA12" i="18" s="1"/>
  <c r="AB12" i="18" s="1"/>
  <c r="E44" i="71"/>
  <c r="E43" i="71"/>
  <c r="E46" i="71" s="1"/>
  <c r="E49" i="71" s="1"/>
  <c r="E52" i="71" s="1"/>
  <c r="E55" i="71" s="1"/>
  <c r="F43" i="71"/>
  <c r="F46" i="71" s="1"/>
  <c r="F49" i="71" s="1"/>
  <c r="F52" i="71" s="1"/>
  <c r="F55" i="71" s="1"/>
  <c r="G40" i="71"/>
  <c r="K68" i="71"/>
  <c r="E4" i="71"/>
  <c r="E70" i="71"/>
  <c r="G14" i="71"/>
  <c r="F36" i="71"/>
  <c r="F9" i="71"/>
  <c r="I77" i="70"/>
  <c r="I42" i="70"/>
  <c r="H45" i="70"/>
  <c r="H48" i="70" s="1"/>
  <c r="H55" i="70" s="1"/>
  <c r="H14" i="70"/>
  <c r="G17" i="70"/>
  <c r="F20" i="70"/>
  <c r="F27" i="70" s="1"/>
  <c r="J92" i="70"/>
  <c r="K69" i="70"/>
  <c r="H24" i="70"/>
  <c r="I24" i="70" s="1"/>
  <c r="J24" i="70" s="1"/>
  <c r="K24" i="70" s="1"/>
  <c r="L24" i="70" s="1"/>
  <c r="M24" i="70" s="1"/>
  <c r="N24" i="70" s="1"/>
  <c r="O24" i="70" s="1"/>
  <c r="P24" i="70" s="1"/>
  <c r="Q24" i="70" s="1"/>
  <c r="R24" i="70" s="1"/>
  <c r="S24" i="70" s="1"/>
  <c r="T24" i="70" s="1"/>
  <c r="U24" i="70" s="1"/>
  <c r="V24" i="70" s="1"/>
  <c r="W24" i="70" s="1"/>
  <c r="X24" i="70" s="1"/>
  <c r="Y24" i="70" s="1"/>
  <c r="Z24" i="70" s="1"/>
  <c r="AA24" i="70" s="1"/>
  <c r="AB24" i="70" s="1"/>
  <c r="G24" i="70"/>
  <c r="F24" i="70"/>
  <c r="F23" i="70" s="1"/>
  <c r="F29" i="70" s="1"/>
  <c r="D52" i="70"/>
  <c r="E62" i="71" l="1"/>
  <c r="E10" i="71"/>
  <c r="E11" i="71" s="1"/>
  <c r="F34" i="70"/>
  <c r="F36" i="70" s="1"/>
  <c r="F37" i="70"/>
  <c r="G17" i="71"/>
  <c r="G20" i="71" s="1"/>
  <c r="G23" i="71" s="1"/>
  <c r="G26" i="71" s="1"/>
  <c r="G29" i="71" s="1"/>
  <c r="G36" i="71" s="1"/>
  <c r="H14" i="71"/>
  <c r="F4" i="71"/>
  <c r="F70" i="71"/>
  <c r="L68" i="71"/>
  <c r="H40" i="71"/>
  <c r="G43" i="71"/>
  <c r="G46" i="71" s="1"/>
  <c r="G49" i="71" s="1"/>
  <c r="G52" i="71" s="1"/>
  <c r="G55" i="71" s="1"/>
  <c r="F62" i="71"/>
  <c r="F10" i="71"/>
  <c r="F11" i="71" s="1"/>
  <c r="E64" i="71"/>
  <c r="E71" i="71" s="1"/>
  <c r="E69" i="71" s="1"/>
  <c r="E5" i="71"/>
  <c r="E6" i="71" s="1"/>
  <c r="J77" i="70"/>
  <c r="J42" i="70"/>
  <c r="I45" i="70"/>
  <c r="I48" i="70" s="1"/>
  <c r="I55" i="70" s="1"/>
  <c r="K92" i="70"/>
  <c r="L69" i="70"/>
  <c r="G20" i="70"/>
  <c r="G27" i="70" s="1"/>
  <c r="G34" i="70" s="1"/>
  <c r="G36" i="70" s="1"/>
  <c r="G23" i="70"/>
  <c r="G29" i="70" s="1"/>
  <c r="F52" i="70"/>
  <c r="F51" i="70" s="1"/>
  <c r="F57" i="70" s="1"/>
  <c r="F54" i="70" s="1"/>
  <c r="H52" i="70"/>
  <c r="G52" i="70"/>
  <c r="G51" i="70" s="1"/>
  <c r="G57" i="70" s="1"/>
  <c r="G54" i="70" s="1"/>
  <c r="F26" i="70"/>
  <c r="I14" i="70"/>
  <c r="H17" i="70"/>
  <c r="G38" i="70" l="1"/>
  <c r="F38" i="70"/>
  <c r="E77" i="71"/>
  <c r="E79" i="71"/>
  <c r="E75" i="71"/>
  <c r="E80" i="71"/>
  <c r="E81" i="71" s="1"/>
  <c r="E73" i="71"/>
  <c r="F64" i="71"/>
  <c r="F71" i="71" s="1"/>
  <c r="F69" i="71" s="1"/>
  <c r="F5" i="71"/>
  <c r="F6" i="71" s="1"/>
  <c r="M68" i="71"/>
  <c r="G62" i="71"/>
  <c r="G10" i="71"/>
  <c r="H43" i="71"/>
  <c r="H46" i="71" s="1"/>
  <c r="H49" i="71" s="1"/>
  <c r="H52" i="71" s="1"/>
  <c r="H55" i="71" s="1"/>
  <c r="I40" i="71"/>
  <c r="H17" i="71"/>
  <c r="H20" i="71" s="1"/>
  <c r="H23" i="71" s="1"/>
  <c r="H26" i="71" s="1"/>
  <c r="H29" i="71" s="1"/>
  <c r="H36" i="71" s="1"/>
  <c r="I14" i="71"/>
  <c r="G9" i="71"/>
  <c r="K77" i="70"/>
  <c r="K42" i="70"/>
  <c r="J45" i="70"/>
  <c r="J48" i="70" s="1"/>
  <c r="J55" i="70" s="1"/>
  <c r="H20" i="70"/>
  <c r="H27" i="70" s="1"/>
  <c r="H34" i="70" s="1"/>
  <c r="H36" i="70" s="1"/>
  <c r="H23" i="70"/>
  <c r="H29" i="70" s="1"/>
  <c r="H38" i="70" s="1"/>
  <c r="F9" i="70"/>
  <c r="I52" i="70"/>
  <c r="H51" i="70"/>
  <c r="H57" i="70" s="1"/>
  <c r="H54" i="70" s="1"/>
  <c r="M65" i="70"/>
  <c r="G37" i="70"/>
  <c r="G26" i="70"/>
  <c r="J14" i="70"/>
  <c r="I17" i="70"/>
  <c r="F64" i="70"/>
  <c r="F10" i="70"/>
  <c r="L92" i="70"/>
  <c r="M69" i="70"/>
  <c r="G64" i="70"/>
  <c r="G10" i="70"/>
  <c r="H9" i="71" l="1"/>
  <c r="J40" i="71"/>
  <c r="I43" i="71"/>
  <c r="I46" i="71" s="1"/>
  <c r="I49" i="71" s="1"/>
  <c r="I52" i="71" s="1"/>
  <c r="I55" i="71" s="1"/>
  <c r="H10" i="71"/>
  <c r="H62" i="71"/>
  <c r="M90" i="71"/>
  <c r="N68" i="71"/>
  <c r="S60" i="71"/>
  <c r="T58" i="71"/>
  <c r="E82" i="71"/>
  <c r="E88" i="71" s="1"/>
  <c r="G11" i="71"/>
  <c r="G4" i="71"/>
  <c r="G70" i="71"/>
  <c r="F77" i="71"/>
  <c r="F79" i="71"/>
  <c r="F75" i="71"/>
  <c r="F74" i="71" s="1"/>
  <c r="F80" i="71" s="1"/>
  <c r="F81" i="71" s="1"/>
  <c r="F73" i="71"/>
  <c r="G64" i="71"/>
  <c r="G71" i="71" s="1"/>
  <c r="G5" i="71"/>
  <c r="I17" i="71"/>
  <c r="I20" i="71" s="1"/>
  <c r="I23" i="71" s="1"/>
  <c r="I26" i="71" s="1"/>
  <c r="I29" i="71" s="1"/>
  <c r="I36" i="71" s="1"/>
  <c r="J14" i="71"/>
  <c r="L77" i="70"/>
  <c r="L42" i="70"/>
  <c r="K45" i="70"/>
  <c r="K48" i="70" s="1"/>
  <c r="K55" i="70" s="1"/>
  <c r="I20" i="70"/>
  <c r="I27" i="70" s="1"/>
  <c r="I34" i="70" s="1"/>
  <c r="I36" i="70" s="1"/>
  <c r="I23" i="70"/>
  <c r="I29" i="70" s="1"/>
  <c r="I38" i="70" s="1"/>
  <c r="N65" i="70"/>
  <c r="J52" i="70"/>
  <c r="I51" i="70"/>
  <c r="I57" i="70" s="1"/>
  <c r="I54" i="70" s="1"/>
  <c r="I64" i="70" s="1"/>
  <c r="I66" i="70" s="1"/>
  <c r="M62" i="70"/>
  <c r="G9" i="70"/>
  <c r="G11" i="70" s="1"/>
  <c r="F11" i="70"/>
  <c r="F66" i="70"/>
  <c r="F72" i="70" s="1"/>
  <c r="F5" i="70"/>
  <c r="K14" i="70"/>
  <c r="J17" i="70"/>
  <c r="H64" i="70"/>
  <c r="H10" i="70"/>
  <c r="F71" i="70"/>
  <c r="F4" i="70"/>
  <c r="G66" i="70"/>
  <c r="G72" i="70" s="1"/>
  <c r="G5" i="70"/>
  <c r="H37" i="70"/>
  <c r="H26" i="70"/>
  <c r="M92" i="70"/>
  <c r="N69" i="70"/>
  <c r="G6" i="71" l="1"/>
  <c r="G69" i="71"/>
  <c r="G77" i="71" s="1"/>
  <c r="F82" i="71"/>
  <c r="F88" i="71" s="1"/>
  <c r="T60" i="71"/>
  <c r="U58" i="71"/>
  <c r="N90" i="71"/>
  <c r="O68" i="71"/>
  <c r="I9" i="71"/>
  <c r="K40" i="71"/>
  <c r="J43" i="71"/>
  <c r="J46" i="71" s="1"/>
  <c r="J49" i="71" s="1"/>
  <c r="J52" i="71" s="1"/>
  <c r="J55" i="71" s="1"/>
  <c r="H64" i="71"/>
  <c r="H71" i="71" s="1"/>
  <c r="H5" i="71"/>
  <c r="J17" i="71"/>
  <c r="J20" i="71" s="1"/>
  <c r="J23" i="71" s="1"/>
  <c r="J26" i="71" s="1"/>
  <c r="J29" i="71" s="1"/>
  <c r="J36" i="71" s="1"/>
  <c r="K14" i="71"/>
  <c r="I10" i="71"/>
  <c r="I62" i="71"/>
  <c r="H11" i="71"/>
  <c r="H70" i="71"/>
  <c r="H4" i="71"/>
  <c r="M77" i="70"/>
  <c r="M42" i="70"/>
  <c r="L45" i="70"/>
  <c r="L48" i="70" s="1"/>
  <c r="L55" i="70" s="1"/>
  <c r="H66" i="70"/>
  <c r="H72" i="70" s="1"/>
  <c r="H5" i="70"/>
  <c r="J23" i="70"/>
  <c r="J29" i="70" s="1"/>
  <c r="J38" i="70" s="1"/>
  <c r="J20" i="70"/>
  <c r="J27" i="70" s="1"/>
  <c r="J34" i="70" s="1"/>
  <c r="J36" i="70" s="1"/>
  <c r="L14" i="70"/>
  <c r="K17" i="70"/>
  <c r="G71" i="70"/>
  <c r="G4" i="70"/>
  <c r="G6" i="70" s="1"/>
  <c r="N62" i="70"/>
  <c r="N92" i="70"/>
  <c r="O69" i="70"/>
  <c r="I10" i="70"/>
  <c r="O65" i="70"/>
  <c r="K52" i="70"/>
  <c r="J51" i="70"/>
  <c r="J57" i="70" s="1"/>
  <c r="J54" i="70" s="1"/>
  <c r="J64" i="70" s="1"/>
  <c r="J66" i="70" s="1"/>
  <c r="F6" i="70"/>
  <c r="H9" i="70"/>
  <c r="H11" i="70" s="1"/>
  <c r="F70" i="70"/>
  <c r="F76" i="70" s="1"/>
  <c r="I26" i="70"/>
  <c r="I37" i="70"/>
  <c r="I11" i="71" l="1"/>
  <c r="G75" i="71"/>
  <c r="G74" i="71" s="1"/>
  <c r="G80" i="71" s="1"/>
  <c r="G81" i="71" s="1"/>
  <c r="G79" i="71"/>
  <c r="G73" i="71"/>
  <c r="V58" i="71"/>
  <c r="U60" i="71"/>
  <c r="J9" i="71"/>
  <c r="J62" i="71"/>
  <c r="J10" i="71"/>
  <c r="I70" i="71"/>
  <c r="I4" i="71"/>
  <c r="H6" i="71"/>
  <c r="L40" i="71"/>
  <c r="K43" i="71"/>
  <c r="K46" i="71" s="1"/>
  <c r="K49" i="71" s="1"/>
  <c r="K52" i="71" s="1"/>
  <c r="K55" i="71" s="1"/>
  <c r="K17" i="71"/>
  <c r="K20" i="71" s="1"/>
  <c r="K23" i="71" s="1"/>
  <c r="K26" i="71" s="1"/>
  <c r="K29" i="71" s="1"/>
  <c r="K36" i="71" s="1"/>
  <c r="L14" i="71"/>
  <c r="O90" i="71"/>
  <c r="P68" i="71"/>
  <c r="H69" i="71"/>
  <c r="I64" i="71"/>
  <c r="I71" i="71" s="1"/>
  <c r="I5" i="71"/>
  <c r="N77" i="70"/>
  <c r="N42" i="70"/>
  <c r="M45" i="70"/>
  <c r="M48" i="70" s="1"/>
  <c r="M55" i="70" s="1"/>
  <c r="P65" i="70"/>
  <c r="I5" i="70"/>
  <c r="I72" i="70"/>
  <c r="O92" i="70"/>
  <c r="P69" i="70"/>
  <c r="I9" i="70"/>
  <c r="I11" i="70" s="1"/>
  <c r="H71" i="70"/>
  <c r="H4" i="70"/>
  <c r="H6" i="70" s="1"/>
  <c r="J10" i="70"/>
  <c r="O62" i="70"/>
  <c r="M14" i="70"/>
  <c r="L17" i="70"/>
  <c r="L52" i="70"/>
  <c r="K51" i="70"/>
  <c r="K57" i="70" s="1"/>
  <c r="K54" i="70" s="1"/>
  <c r="K64" i="70" s="1"/>
  <c r="K66" i="70" s="1"/>
  <c r="G70" i="70"/>
  <c r="G76" i="70" s="1"/>
  <c r="F74" i="70"/>
  <c r="F82" i="70" s="1"/>
  <c r="F83" i="70" s="1"/>
  <c r="F81" i="70"/>
  <c r="F79" i="70"/>
  <c r="K23" i="70"/>
  <c r="K29" i="70" s="1"/>
  <c r="K20" i="70"/>
  <c r="K27" i="70" s="1"/>
  <c r="K34" i="70" s="1"/>
  <c r="K36" i="70" s="1"/>
  <c r="J37" i="70"/>
  <c r="J26" i="70"/>
  <c r="K38" i="70" l="1"/>
  <c r="G82" i="71"/>
  <c r="G88" i="71" s="1"/>
  <c r="M14" i="71"/>
  <c r="L17" i="71"/>
  <c r="L20" i="71" s="1"/>
  <c r="L23" i="71" s="1"/>
  <c r="L26" i="71" s="1"/>
  <c r="L29" i="71" s="1"/>
  <c r="L36" i="71" s="1"/>
  <c r="P90" i="71"/>
  <c r="Q68" i="71"/>
  <c r="K9" i="71"/>
  <c r="I6" i="71"/>
  <c r="H77" i="71"/>
  <c r="H73" i="71"/>
  <c r="H79" i="71"/>
  <c r="H75" i="71"/>
  <c r="H74" i="71" s="1"/>
  <c r="H80" i="71" s="1"/>
  <c r="K10" i="71"/>
  <c r="K62" i="71"/>
  <c r="M40" i="71"/>
  <c r="L43" i="71"/>
  <c r="L46" i="71" s="1"/>
  <c r="L49" i="71" s="1"/>
  <c r="L52" i="71" s="1"/>
  <c r="L55" i="71" s="1"/>
  <c r="I69" i="71"/>
  <c r="J64" i="71"/>
  <c r="J71" i="71" s="1"/>
  <c r="J5" i="71"/>
  <c r="J11" i="71"/>
  <c r="J70" i="71"/>
  <c r="J4" i="71"/>
  <c r="V60" i="71"/>
  <c r="W58" i="71"/>
  <c r="O77" i="70"/>
  <c r="O42" i="70"/>
  <c r="N45" i="70"/>
  <c r="N48" i="70" s="1"/>
  <c r="N55" i="70" s="1"/>
  <c r="N14" i="70"/>
  <c r="M17" i="70"/>
  <c r="J9" i="70"/>
  <c r="J11" i="70" s="1"/>
  <c r="J5" i="70"/>
  <c r="J72" i="70"/>
  <c r="K37" i="70"/>
  <c r="K26" i="70"/>
  <c r="F84" i="70"/>
  <c r="H70" i="70"/>
  <c r="H76" i="70" s="1"/>
  <c r="G74" i="70"/>
  <c r="M52" i="70"/>
  <c r="L51" i="70"/>
  <c r="L57" i="70" s="1"/>
  <c r="L54" i="70" s="1"/>
  <c r="P62" i="70"/>
  <c r="I71" i="70"/>
  <c r="I70" i="70" s="1"/>
  <c r="I76" i="70" s="1"/>
  <c r="I4" i="70"/>
  <c r="I6" i="70" s="1"/>
  <c r="P92" i="70"/>
  <c r="Q69" i="70"/>
  <c r="K10" i="70"/>
  <c r="L23" i="70"/>
  <c r="L29" i="70" s="1"/>
  <c r="L38" i="70" s="1"/>
  <c r="L20" i="70"/>
  <c r="L27" i="70" s="1"/>
  <c r="Q65" i="70"/>
  <c r="H81" i="71" l="1"/>
  <c r="H82" i="71" s="1"/>
  <c r="H88" i="71" s="1"/>
  <c r="K64" i="71"/>
  <c r="K71" i="71" s="1"/>
  <c r="K5" i="71"/>
  <c r="L62" i="71"/>
  <c r="L10" i="71"/>
  <c r="I77" i="71"/>
  <c r="I79" i="71"/>
  <c r="I73" i="71"/>
  <c r="I75" i="71"/>
  <c r="I74" i="71" s="1"/>
  <c r="I80" i="71" s="1"/>
  <c r="N40" i="71"/>
  <c r="M43" i="71"/>
  <c r="M46" i="71" s="1"/>
  <c r="M49" i="71" s="1"/>
  <c r="M52" i="71" s="1"/>
  <c r="M55" i="71" s="1"/>
  <c r="K11" i="71"/>
  <c r="X58" i="71"/>
  <c r="W60" i="71"/>
  <c r="K70" i="71"/>
  <c r="K69" i="71" s="1"/>
  <c r="K4" i="71"/>
  <c r="K6" i="71" s="1"/>
  <c r="R68" i="71"/>
  <c r="Q90" i="71"/>
  <c r="J6" i="71"/>
  <c r="J69" i="71"/>
  <c r="L9" i="71"/>
  <c r="N14" i="71"/>
  <c r="M17" i="71"/>
  <c r="M20" i="71" s="1"/>
  <c r="M23" i="71" s="1"/>
  <c r="M26" i="71" s="1"/>
  <c r="M29" i="71" s="1"/>
  <c r="M36" i="71" s="1"/>
  <c r="P77" i="70"/>
  <c r="P42" i="70"/>
  <c r="O45" i="70"/>
  <c r="O48" i="70" s="1"/>
  <c r="O55" i="70" s="1"/>
  <c r="K9" i="70"/>
  <c r="K11" i="70" s="1"/>
  <c r="Q62" i="70"/>
  <c r="R65" i="70"/>
  <c r="R69" i="70"/>
  <c r="Q92" i="70"/>
  <c r="L37" i="70"/>
  <c r="L26" i="70"/>
  <c r="H74" i="70"/>
  <c r="K5" i="70"/>
  <c r="K72" i="70"/>
  <c r="I74" i="70"/>
  <c r="L10" i="70"/>
  <c r="J4" i="70"/>
  <c r="J6" i="70" s="1"/>
  <c r="J71" i="70"/>
  <c r="J70" i="70" s="1"/>
  <c r="J76" i="70" s="1"/>
  <c r="N52" i="70"/>
  <c r="M51" i="70"/>
  <c r="M57" i="70" s="1"/>
  <c r="M54" i="70" s="1"/>
  <c r="M23" i="70"/>
  <c r="M29" i="70" s="1"/>
  <c r="M20" i="70"/>
  <c r="M27" i="70" s="1"/>
  <c r="O14" i="70"/>
  <c r="N17" i="70"/>
  <c r="I81" i="71" l="1"/>
  <c r="I82" i="71" s="1"/>
  <c r="I88" i="71" s="1"/>
  <c r="L11" i="71"/>
  <c r="M9" i="71"/>
  <c r="S68" i="71"/>
  <c r="R90" i="71"/>
  <c r="K73" i="71"/>
  <c r="K75" i="71"/>
  <c r="K74" i="71" s="1"/>
  <c r="Y58" i="71"/>
  <c r="X60" i="71"/>
  <c r="M10" i="71"/>
  <c r="M62" i="71"/>
  <c r="O40" i="71"/>
  <c r="N43" i="71"/>
  <c r="N46" i="71" s="1"/>
  <c r="N49" i="71" s="1"/>
  <c r="N52" i="71" s="1"/>
  <c r="N55" i="71" s="1"/>
  <c r="N62" i="71" s="1"/>
  <c r="N64" i="71" s="1"/>
  <c r="N17" i="71"/>
  <c r="N20" i="71" s="1"/>
  <c r="N23" i="71" s="1"/>
  <c r="N26" i="71" s="1"/>
  <c r="N29" i="71" s="1"/>
  <c r="N36" i="71" s="1"/>
  <c r="O14" i="71"/>
  <c r="L70" i="71"/>
  <c r="L4" i="71"/>
  <c r="J73" i="71"/>
  <c r="J75" i="71"/>
  <c r="J74" i="71" s="1"/>
  <c r="J80" i="71" s="1"/>
  <c r="L5" i="71"/>
  <c r="L64" i="71"/>
  <c r="L71" i="71" s="1"/>
  <c r="Q77" i="70"/>
  <c r="P45" i="70"/>
  <c r="P48" i="70" s="1"/>
  <c r="P55" i="70" s="1"/>
  <c r="Q42" i="70"/>
  <c r="N20" i="70"/>
  <c r="N27" i="70" s="1"/>
  <c r="N23" i="70"/>
  <c r="N29" i="70" s="1"/>
  <c r="L36" i="70"/>
  <c r="L9" i="70"/>
  <c r="L11" i="70" s="1"/>
  <c r="O17" i="70"/>
  <c r="P14" i="70"/>
  <c r="J74" i="70"/>
  <c r="L5" i="70"/>
  <c r="L66" i="70"/>
  <c r="L72" i="70" s="1"/>
  <c r="R62" i="70"/>
  <c r="K4" i="70"/>
  <c r="K6" i="70" s="1"/>
  <c r="K71" i="70"/>
  <c r="K70" i="70" s="1"/>
  <c r="K76" i="70" s="1"/>
  <c r="M26" i="70"/>
  <c r="M64" i="70"/>
  <c r="M10" i="70"/>
  <c r="O52" i="70"/>
  <c r="N51" i="70"/>
  <c r="N57" i="70" s="1"/>
  <c r="N54" i="70" s="1"/>
  <c r="S69" i="70"/>
  <c r="R92" i="70"/>
  <c r="S65" i="70"/>
  <c r="L69" i="71" l="1"/>
  <c r="L75" i="71" s="1"/>
  <c r="L74" i="71" s="1"/>
  <c r="L6" i="71"/>
  <c r="J81" i="71"/>
  <c r="J82" i="71" s="1"/>
  <c r="J88" i="71" s="1"/>
  <c r="N9" i="71"/>
  <c r="P14" i="71"/>
  <c r="O17" i="71"/>
  <c r="O20" i="71" s="1"/>
  <c r="O23" i="71" s="1"/>
  <c r="O26" i="71" s="1"/>
  <c r="O29" i="71" s="1"/>
  <c r="O36" i="71" s="1"/>
  <c r="M64" i="71"/>
  <c r="M71" i="71" s="1"/>
  <c r="M5" i="71"/>
  <c r="N10" i="71"/>
  <c r="P40" i="71"/>
  <c r="O43" i="71"/>
  <c r="O46" i="71" s="1"/>
  <c r="O49" i="71" s="1"/>
  <c r="O52" i="71" s="1"/>
  <c r="O55" i="71" s="1"/>
  <c r="O62" i="71" s="1"/>
  <c r="O64" i="71" s="1"/>
  <c r="Y60" i="71"/>
  <c r="Z58" i="71"/>
  <c r="S90" i="71"/>
  <c r="T68" i="71"/>
  <c r="M11" i="71"/>
  <c r="M70" i="71"/>
  <c r="M4" i="71"/>
  <c r="R77" i="70"/>
  <c r="Q45" i="70"/>
  <c r="Q48" i="70" s="1"/>
  <c r="Q55" i="70" s="1"/>
  <c r="R42" i="70"/>
  <c r="S62" i="70"/>
  <c r="K74" i="70"/>
  <c r="T65" i="70"/>
  <c r="T69" i="70"/>
  <c r="S92" i="70"/>
  <c r="N10" i="70"/>
  <c r="N64" i="70"/>
  <c r="P17" i="70"/>
  <c r="Q14" i="70"/>
  <c r="P52" i="70"/>
  <c r="O51" i="70"/>
  <c r="O57" i="70" s="1"/>
  <c r="O54" i="70" s="1"/>
  <c r="O20" i="70"/>
  <c r="O27" i="70" s="1"/>
  <c r="O23" i="70"/>
  <c r="O29" i="70" s="1"/>
  <c r="L4" i="70"/>
  <c r="L6" i="70" s="1"/>
  <c r="L71" i="70"/>
  <c r="L70" i="70" s="1"/>
  <c r="L76" i="70" s="1"/>
  <c r="M5" i="70"/>
  <c r="M66" i="70"/>
  <c r="M72" i="70" s="1"/>
  <c r="N26" i="70"/>
  <c r="M9" i="70"/>
  <c r="M11" i="70" s="1"/>
  <c r="L73" i="71" l="1"/>
  <c r="O10" i="71"/>
  <c r="Z60" i="71"/>
  <c r="AA58" i="71"/>
  <c r="Q40" i="71"/>
  <c r="P43" i="71"/>
  <c r="P46" i="71" s="1"/>
  <c r="P49" i="71" s="1"/>
  <c r="P52" i="71" s="1"/>
  <c r="P55" i="71" s="1"/>
  <c r="P62" i="71" s="1"/>
  <c r="P64" i="71" s="1"/>
  <c r="N5" i="71"/>
  <c r="N71" i="71"/>
  <c r="O9" i="71"/>
  <c r="O11" i="71" s="1"/>
  <c r="M6" i="71"/>
  <c r="Q14" i="71"/>
  <c r="P17" i="71"/>
  <c r="P20" i="71" s="1"/>
  <c r="P23" i="71" s="1"/>
  <c r="P26" i="71" s="1"/>
  <c r="P29" i="71" s="1"/>
  <c r="P36" i="71" s="1"/>
  <c r="M69" i="71"/>
  <c r="N11" i="71"/>
  <c r="N70" i="71"/>
  <c r="N4" i="71"/>
  <c r="T90" i="71"/>
  <c r="U68" i="71"/>
  <c r="S77" i="70"/>
  <c r="S42" i="70"/>
  <c r="R45" i="70"/>
  <c r="R48" i="70" s="1"/>
  <c r="R55" i="70" s="1"/>
  <c r="N5" i="70"/>
  <c r="N66" i="70"/>
  <c r="N72" i="70" s="1"/>
  <c r="T92" i="70"/>
  <c r="U69" i="70"/>
  <c r="N9" i="70"/>
  <c r="N11" i="70" s="1"/>
  <c r="O26" i="70"/>
  <c r="O10" i="70"/>
  <c r="O64" i="70"/>
  <c r="Q52" i="70"/>
  <c r="P51" i="70"/>
  <c r="P57" i="70" s="1"/>
  <c r="P54" i="70" s="1"/>
  <c r="R14" i="70"/>
  <c r="Q17" i="70"/>
  <c r="U65" i="70"/>
  <c r="L74" i="70"/>
  <c r="T62" i="70"/>
  <c r="P23" i="70"/>
  <c r="P29" i="70" s="1"/>
  <c r="P20" i="70"/>
  <c r="P27" i="70" s="1"/>
  <c r="M75" i="71" l="1"/>
  <c r="M74" i="71" s="1"/>
  <c r="M73" i="71"/>
  <c r="S34" i="71"/>
  <c r="T32" i="71"/>
  <c r="R14" i="71"/>
  <c r="Q17" i="71"/>
  <c r="Q20" i="71" s="1"/>
  <c r="Q23" i="71" s="1"/>
  <c r="Q26" i="71" s="1"/>
  <c r="Q29" i="71" s="1"/>
  <c r="Q36" i="71" s="1"/>
  <c r="O70" i="71"/>
  <c r="O4" i="71"/>
  <c r="O71" i="71"/>
  <c r="O5" i="71"/>
  <c r="U90" i="71"/>
  <c r="V68" i="71"/>
  <c r="P9" i="71"/>
  <c r="P10" i="71"/>
  <c r="R40" i="71"/>
  <c r="Q43" i="71"/>
  <c r="Q46" i="71" s="1"/>
  <c r="Q49" i="71" s="1"/>
  <c r="Q52" i="71" s="1"/>
  <c r="Q55" i="71" s="1"/>
  <c r="Q62" i="71" s="1"/>
  <c r="Q64" i="71" s="1"/>
  <c r="AA60" i="71"/>
  <c r="AB58" i="71"/>
  <c r="N6" i="71"/>
  <c r="N69" i="71"/>
  <c r="T77" i="70"/>
  <c r="S45" i="70"/>
  <c r="S48" i="70" s="1"/>
  <c r="S55" i="70" s="1"/>
  <c r="T42" i="70"/>
  <c r="Q23" i="70"/>
  <c r="Q29" i="70" s="1"/>
  <c r="Q20" i="70"/>
  <c r="Q27" i="70" s="1"/>
  <c r="O5" i="70"/>
  <c r="O66" i="70"/>
  <c r="O72" i="70" s="1"/>
  <c r="U62" i="70"/>
  <c r="R17" i="70"/>
  <c r="S14" i="70"/>
  <c r="R52" i="70"/>
  <c r="Q51" i="70"/>
  <c r="Q57" i="70" s="1"/>
  <c r="Q54" i="70" s="1"/>
  <c r="V69" i="70"/>
  <c r="U92" i="70"/>
  <c r="V65" i="70"/>
  <c r="W65" i="70" s="1"/>
  <c r="P10" i="70"/>
  <c r="P64" i="70"/>
  <c r="P26" i="70"/>
  <c r="O9" i="70"/>
  <c r="O11" i="70" s="1"/>
  <c r="V92" i="70" l="1"/>
  <c r="W69" i="70"/>
  <c r="P5" i="71"/>
  <c r="P71" i="71"/>
  <c r="O6" i="71"/>
  <c r="S40" i="71"/>
  <c r="R43" i="71"/>
  <c r="R46" i="71" s="1"/>
  <c r="R49" i="71" s="1"/>
  <c r="R52" i="71" s="1"/>
  <c r="R55" i="71" s="1"/>
  <c r="R62" i="71" s="1"/>
  <c r="R64" i="71" s="1"/>
  <c r="P70" i="71"/>
  <c r="P4" i="71"/>
  <c r="O69" i="71"/>
  <c r="Q10" i="71"/>
  <c r="P11" i="71"/>
  <c r="V90" i="71"/>
  <c r="W68" i="71"/>
  <c r="Q9" i="71"/>
  <c r="R17" i="71"/>
  <c r="R20" i="71" s="1"/>
  <c r="R23" i="71" s="1"/>
  <c r="R26" i="71" s="1"/>
  <c r="R29" i="71" s="1"/>
  <c r="R36" i="71" s="1"/>
  <c r="S14" i="71"/>
  <c r="U32" i="71"/>
  <c r="T34" i="71"/>
  <c r="N75" i="71"/>
  <c r="N74" i="71" s="1"/>
  <c r="N73" i="71"/>
  <c r="AC58" i="71"/>
  <c r="AB60" i="71"/>
  <c r="U77" i="70"/>
  <c r="X65" i="70"/>
  <c r="U42" i="70"/>
  <c r="T45" i="70"/>
  <c r="T48" i="70" s="1"/>
  <c r="T55" i="70" s="1"/>
  <c r="V62" i="70"/>
  <c r="Q64" i="70"/>
  <c r="Q10" i="70"/>
  <c r="S52" i="70"/>
  <c r="R51" i="70"/>
  <c r="R57" i="70" s="1"/>
  <c r="R54" i="70" s="1"/>
  <c r="S17" i="70"/>
  <c r="T14" i="70"/>
  <c r="P9" i="70"/>
  <c r="P11" i="70" s="1"/>
  <c r="P5" i="70"/>
  <c r="P66" i="70"/>
  <c r="P72" i="70" s="1"/>
  <c r="R23" i="70"/>
  <c r="R29" i="70" s="1"/>
  <c r="R20" i="70"/>
  <c r="R27" i="70" s="1"/>
  <c r="Q26" i="70"/>
  <c r="P69" i="71" l="1"/>
  <c r="P75" i="71" s="1"/>
  <c r="P74" i="71" s="1"/>
  <c r="P6" i="71"/>
  <c r="Q11" i="71"/>
  <c r="X69" i="70"/>
  <c r="W92" i="70"/>
  <c r="R9" i="71"/>
  <c r="Q4" i="71"/>
  <c r="Q70" i="71"/>
  <c r="W90" i="71"/>
  <c r="X68" i="71"/>
  <c r="O75" i="71"/>
  <c r="O74" i="71" s="1"/>
  <c r="O73" i="71"/>
  <c r="V32" i="71"/>
  <c r="U34" i="71"/>
  <c r="S17" i="71"/>
  <c r="S20" i="71" s="1"/>
  <c r="S23" i="71" s="1"/>
  <c r="S26" i="71" s="1"/>
  <c r="S29" i="71" s="1"/>
  <c r="T14" i="71"/>
  <c r="Q71" i="71"/>
  <c r="Q5" i="71"/>
  <c r="R10" i="71"/>
  <c r="AC60" i="71"/>
  <c r="T40" i="71"/>
  <c r="S43" i="71"/>
  <c r="S46" i="71" s="1"/>
  <c r="S49" i="71" s="1"/>
  <c r="S52" i="71" s="1"/>
  <c r="S55" i="71" s="1"/>
  <c r="V77" i="70"/>
  <c r="V42" i="70"/>
  <c r="U45" i="70"/>
  <c r="U48" i="70" s="1"/>
  <c r="U55" i="70" s="1"/>
  <c r="W62" i="70"/>
  <c r="Y65" i="70"/>
  <c r="R64" i="70"/>
  <c r="R10" i="70"/>
  <c r="Q5" i="70"/>
  <c r="Q66" i="70"/>
  <c r="Q72" i="70" s="1"/>
  <c r="R26" i="70"/>
  <c r="T17" i="70"/>
  <c r="U14" i="70"/>
  <c r="S20" i="70"/>
  <c r="S27" i="70" s="1"/>
  <c r="S23" i="70"/>
  <c r="S29" i="70" s="1"/>
  <c r="T52" i="70"/>
  <c r="S51" i="70"/>
  <c r="S57" i="70" s="1"/>
  <c r="S54" i="70" s="1"/>
  <c r="Q9" i="70"/>
  <c r="Q11" i="70" s="1"/>
  <c r="P73" i="71" l="1"/>
  <c r="X92" i="70"/>
  <c r="Y69" i="70"/>
  <c r="Q6" i="71"/>
  <c r="S10" i="71"/>
  <c r="S62" i="71"/>
  <c r="T17" i="71"/>
  <c r="T20" i="71" s="1"/>
  <c r="T23" i="71" s="1"/>
  <c r="T26" i="71" s="1"/>
  <c r="T29" i="71" s="1"/>
  <c r="U14" i="71"/>
  <c r="X90" i="71"/>
  <c r="Y68" i="71"/>
  <c r="S9" i="71"/>
  <c r="S11" i="71" s="1"/>
  <c r="S36" i="71"/>
  <c r="W32" i="71"/>
  <c r="V34" i="71"/>
  <c r="T43" i="71"/>
  <c r="T46" i="71" s="1"/>
  <c r="T49" i="71" s="1"/>
  <c r="T52" i="71" s="1"/>
  <c r="T55" i="71" s="1"/>
  <c r="U40" i="71"/>
  <c r="Q69" i="71"/>
  <c r="R71" i="71"/>
  <c r="R5" i="71"/>
  <c r="R11" i="71"/>
  <c r="R4" i="71"/>
  <c r="R70" i="71"/>
  <c r="W77" i="70"/>
  <c r="Z65" i="70"/>
  <c r="X62" i="70"/>
  <c r="V45" i="70"/>
  <c r="V48" i="70" s="1"/>
  <c r="V55" i="70" s="1"/>
  <c r="W42" i="70"/>
  <c r="S64" i="70"/>
  <c r="S10" i="70"/>
  <c r="U52" i="70"/>
  <c r="T51" i="70"/>
  <c r="T57" i="70" s="1"/>
  <c r="T54" i="70" s="1"/>
  <c r="S26" i="70"/>
  <c r="U17" i="70"/>
  <c r="V14" i="70"/>
  <c r="T20" i="70"/>
  <c r="T27" i="70" s="1"/>
  <c r="T23" i="70"/>
  <c r="T29" i="70" s="1"/>
  <c r="R9" i="70"/>
  <c r="R11" i="70" s="1"/>
  <c r="R5" i="70"/>
  <c r="R66" i="70"/>
  <c r="R72" i="70" s="1"/>
  <c r="Y92" i="70" l="1"/>
  <c r="Z69" i="70"/>
  <c r="V40" i="71"/>
  <c r="U43" i="71"/>
  <c r="U46" i="71" s="1"/>
  <c r="U49" i="71" s="1"/>
  <c r="U52" i="71" s="1"/>
  <c r="U55" i="71" s="1"/>
  <c r="W34" i="71"/>
  <c r="X32" i="71"/>
  <c r="V14" i="71"/>
  <c r="U17" i="71"/>
  <c r="U20" i="71" s="1"/>
  <c r="U23" i="71" s="1"/>
  <c r="U26" i="71" s="1"/>
  <c r="U29" i="71" s="1"/>
  <c r="Q75" i="71"/>
  <c r="Q74" i="71" s="1"/>
  <c r="Q80" i="71" s="1"/>
  <c r="Q81" i="71" s="1"/>
  <c r="Q73" i="71"/>
  <c r="Q77" i="71"/>
  <c r="Q79" i="71"/>
  <c r="T62" i="71"/>
  <c r="T10" i="71"/>
  <c r="S4" i="71"/>
  <c r="S70" i="71"/>
  <c r="T36" i="71"/>
  <c r="T9" i="71"/>
  <c r="T11" i="71" s="1"/>
  <c r="S64" i="71"/>
  <c r="S71" i="71" s="1"/>
  <c r="S5" i="71"/>
  <c r="R69" i="71"/>
  <c r="Y90" i="71"/>
  <c r="Z68" i="71"/>
  <c r="R6" i="71"/>
  <c r="X77" i="70"/>
  <c r="V17" i="70"/>
  <c r="W14" i="70"/>
  <c r="X42" i="70"/>
  <c r="W45" i="70"/>
  <c r="Y62" i="70"/>
  <c r="AA65" i="70"/>
  <c r="T26" i="70"/>
  <c r="V20" i="70"/>
  <c r="V27" i="70" s="1"/>
  <c r="V23" i="70"/>
  <c r="V29" i="70" s="1"/>
  <c r="U20" i="70"/>
  <c r="U27" i="70" s="1"/>
  <c r="U23" i="70"/>
  <c r="U29" i="70" s="1"/>
  <c r="S9" i="70"/>
  <c r="S11" i="70" s="1"/>
  <c r="T64" i="70"/>
  <c r="T10" i="70"/>
  <c r="V52" i="70"/>
  <c r="U51" i="70"/>
  <c r="U57" i="70" s="1"/>
  <c r="U54" i="70" s="1"/>
  <c r="S5" i="70"/>
  <c r="S66" i="70"/>
  <c r="S72" i="70" s="1"/>
  <c r="AA69" i="70" l="1"/>
  <c r="Z92" i="70"/>
  <c r="S6" i="71"/>
  <c r="Q82" i="71"/>
  <c r="Q88" i="71" s="1"/>
  <c r="Q91" i="71" s="1"/>
  <c r="S69" i="71"/>
  <c r="U36" i="71"/>
  <c r="U9" i="71"/>
  <c r="U62" i="71"/>
  <c r="U10" i="71"/>
  <c r="T4" i="71"/>
  <c r="T70" i="71"/>
  <c r="T64" i="71"/>
  <c r="T71" i="71" s="1"/>
  <c r="T5" i="71"/>
  <c r="W14" i="71"/>
  <c r="V17" i="71"/>
  <c r="V20" i="71" s="1"/>
  <c r="V23" i="71" s="1"/>
  <c r="V26" i="71" s="1"/>
  <c r="V29" i="71" s="1"/>
  <c r="X34" i="71"/>
  <c r="Y32" i="71"/>
  <c r="AA68" i="71"/>
  <c r="Z90" i="71"/>
  <c r="V43" i="71"/>
  <c r="V46" i="71" s="1"/>
  <c r="V49" i="71" s="1"/>
  <c r="V52" i="71" s="1"/>
  <c r="V55" i="71" s="1"/>
  <c r="W40" i="71"/>
  <c r="R75" i="71"/>
  <c r="R74" i="71" s="1"/>
  <c r="R80" i="71" s="1"/>
  <c r="R81" i="71" s="1"/>
  <c r="R77" i="71"/>
  <c r="R73" i="71"/>
  <c r="R79" i="71"/>
  <c r="Y77" i="70"/>
  <c r="AB65" i="70"/>
  <c r="Z62" i="70"/>
  <c r="V51" i="70"/>
  <c r="V57" i="70" s="1"/>
  <c r="V54" i="70" s="1"/>
  <c r="V64" i="70" s="1"/>
  <c r="W52" i="70"/>
  <c r="X52" i="70" s="1"/>
  <c r="Y52" i="70" s="1"/>
  <c r="Z52" i="70" s="1"/>
  <c r="AA52" i="70" s="1"/>
  <c r="AB52" i="70" s="1"/>
  <c r="W48" i="70"/>
  <c r="W55" i="70" s="1"/>
  <c r="W51" i="70"/>
  <c r="W57" i="70" s="1"/>
  <c r="Y42" i="70"/>
  <c r="X45" i="70"/>
  <c r="X14" i="70"/>
  <c r="W17" i="70"/>
  <c r="U26" i="70"/>
  <c r="U64" i="70"/>
  <c r="U10" i="70"/>
  <c r="T5" i="70"/>
  <c r="T66" i="70"/>
  <c r="T72" i="70" s="1"/>
  <c r="V26" i="70"/>
  <c r="T9" i="70"/>
  <c r="T11" i="70" s="1"/>
  <c r="V10" i="70" l="1"/>
  <c r="AB69" i="70"/>
  <c r="AB92" i="70" s="1"/>
  <c r="AC92" i="70" s="1"/>
  <c r="AA92" i="70"/>
  <c r="R82" i="71"/>
  <c r="R88" i="71" s="1"/>
  <c r="R91" i="71" s="1"/>
  <c r="W43" i="71"/>
  <c r="W46" i="71" s="1"/>
  <c r="W49" i="71" s="1"/>
  <c r="W52" i="71" s="1"/>
  <c r="W55" i="71" s="1"/>
  <c r="X40" i="71"/>
  <c r="V36" i="71"/>
  <c r="V9" i="71"/>
  <c r="V10" i="71"/>
  <c r="V62" i="71"/>
  <c r="AA90" i="71"/>
  <c r="AB68" i="71"/>
  <c r="Y34" i="71"/>
  <c r="Z32" i="71"/>
  <c r="X14" i="71"/>
  <c r="W17" i="71"/>
  <c r="W20" i="71" s="1"/>
  <c r="W23" i="71" s="1"/>
  <c r="W26" i="71" s="1"/>
  <c r="W29" i="71" s="1"/>
  <c r="T69" i="71"/>
  <c r="T6" i="71"/>
  <c r="U64" i="71"/>
  <c r="U71" i="71" s="1"/>
  <c r="U5" i="71"/>
  <c r="U11" i="71"/>
  <c r="U4" i="71"/>
  <c r="U70" i="71"/>
  <c r="U69" i="71" s="1"/>
  <c r="S75" i="71"/>
  <c r="S74" i="71" s="1"/>
  <c r="S80" i="71" s="1"/>
  <c r="S81" i="71" s="1"/>
  <c r="S77" i="71"/>
  <c r="S73" i="71"/>
  <c r="S79" i="71"/>
  <c r="Z77" i="70"/>
  <c r="X17" i="70"/>
  <c r="Y14" i="70"/>
  <c r="AA62" i="70"/>
  <c r="AB62" i="70"/>
  <c r="W20" i="70"/>
  <c r="W27" i="70" s="1"/>
  <c r="W23" i="70"/>
  <c r="W29" i="70" s="1"/>
  <c r="X48" i="70"/>
  <c r="X55" i="70" s="1"/>
  <c r="X51" i="70"/>
  <c r="X57" i="70" s="1"/>
  <c r="Y45" i="70"/>
  <c r="Z42" i="70"/>
  <c r="W54" i="70"/>
  <c r="V9" i="70"/>
  <c r="V11" i="70" s="1"/>
  <c r="U5" i="70"/>
  <c r="U66" i="70"/>
  <c r="U72" i="70" s="1"/>
  <c r="U9" i="70"/>
  <c r="U11" i="70" s="1"/>
  <c r="V5" i="70"/>
  <c r="V66" i="70"/>
  <c r="V72" i="70" s="1"/>
  <c r="U6" i="71" l="1"/>
  <c r="S82" i="71"/>
  <c r="S88" i="71" s="1"/>
  <c r="S91" i="71" s="1"/>
  <c r="T77" i="71"/>
  <c r="T75" i="71"/>
  <c r="T74" i="71" s="1"/>
  <c r="T80" i="71" s="1"/>
  <c r="T81" i="71" s="1"/>
  <c r="T73" i="71"/>
  <c r="T79" i="71"/>
  <c r="X17" i="71"/>
  <c r="X20" i="71" s="1"/>
  <c r="X23" i="71" s="1"/>
  <c r="X26" i="71" s="1"/>
  <c r="X29" i="71" s="1"/>
  <c r="Y14" i="71"/>
  <c r="V64" i="71"/>
  <c r="V71" i="71" s="1"/>
  <c r="V5" i="71"/>
  <c r="U75" i="71"/>
  <c r="U74" i="71" s="1"/>
  <c r="U80" i="71" s="1"/>
  <c r="U81" i="71" s="1"/>
  <c r="U77" i="71"/>
  <c r="U73" i="71"/>
  <c r="U79" i="71"/>
  <c r="W9" i="71"/>
  <c r="W36" i="71"/>
  <c r="AA32" i="71"/>
  <c r="Z34" i="71"/>
  <c r="AB90" i="71"/>
  <c r="AC68" i="71"/>
  <c r="V11" i="71"/>
  <c r="V70" i="71"/>
  <c r="V4" i="71"/>
  <c r="X43" i="71"/>
  <c r="X46" i="71" s="1"/>
  <c r="X49" i="71" s="1"/>
  <c r="X52" i="71" s="1"/>
  <c r="X55" i="71" s="1"/>
  <c r="Y40" i="71"/>
  <c r="W10" i="71"/>
  <c r="W62" i="71"/>
  <c r="AA77" i="70"/>
  <c r="Z45" i="70"/>
  <c r="AA42" i="70"/>
  <c r="Y48" i="70"/>
  <c r="Y55" i="70" s="1"/>
  <c r="Y51" i="70"/>
  <c r="Y57" i="70" s="1"/>
  <c r="W64" i="70"/>
  <c r="W10" i="70"/>
  <c r="X54" i="70"/>
  <c r="W26" i="70"/>
  <c r="Y17" i="70"/>
  <c r="Z14" i="70"/>
  <c r="X20" i="70"/>
  <c r="X27" i="70" s="1"/>
  <c r="X23" i="70"/>
  <c r="X29" i="70" s="1"/>
  <c r="W11" i="71" l="1"/>
  <c r="T82" i="71"/>
  <c r="T88" i="71" s="1"/>
  <c r="T91" i="71" s="1"/>
  <c r="U82" i="71"/>
  <c r="U88" i="71" s="1"/>
  <c r="U91" i="71" s="1"/>
  <c r="AB32" i="71"/>
  <c r="AA34" i="71"/>
  <c r="W70" i="71"/>
  <c r="W4" i="71"/>
  <c r="W5" i="71"/>
  <c r="W64" i="71"/>
  <c r="W71" i="71" s="1"/>
  <c r="Y17" i="71"/>
  <c r="Y20" i="71" s="1"/>
  <c r="Y23" i="71" s="1"/>
  <c r="Y26" i="71" s="1"/>
  <c r="Y29" i="71" s="1"/>
  <c r="Z14" i="71"/>
  <c r="X9" i="71"/>
  <c r="X36" i="71"/>
  <c r="Y43" i="71"/>
  <c r="Y46" i="71" s="1"/>
  <c r="Y49" i="71" s="1"/>
  <c r="Y52" i="71" s="1"/>
  <c r="Y55" i="71" s="1"/>
  <c r="Z40" i="71"/>
  <c r="X10" i="71"/>
  <c r="X62" i="71"/>
  <c r="V6" i="71"/>
  <c r="V69" i="71"/>
  <c r="AC90" i="71"/>
  <c r="AD90" i="71" s="1"/>
  <c r="AB77" i="70"/>
  <c r="X26" i="70"/>
  <c r="AA14" i="70"/>
  <c r="Z17" i="70"/>
  <c r="Y20" i="70"/>
  <c r="Y27" i="70" s="1"/>
  <c r="Y23" i="70"/>
  <c r="Y29" i="70" s="1"/>
  <c r="W9" i="70"/>
  <c r="W11" i="70" s="1"/>
  <c r="X10" i="70"/>
  <c r="X64" i="70"/>
  <c r="W5" i="70"/>
  <c r="W66" i="70"/>
  <c r="W72" i="70" s="1"/>
  <c r="Y54" i="70"/>
  <c r="AA45" i="70"/>
  <c r="AB42" i="70"/>
  <c r="AB45" i="70" s="1"/>
  <c r="Z51" i="70"/>
  <c r="Z57" i="70" s="1"/>
  <c r="Z48" i="70"/>
  <c r="Z55" i="70" s="1"/>
  <c r="V75" i="71" l="1"/>
  <c r="V74" i="71" s="1"/>
  <c r="V80" i="71" s="1"/>
  <c r="V81" i="71" s="1"/>
  <c r="V73" i="71"/>
  <c r="V79" i="71"/>
  <c r="V77" i="71"/>
  <c r="Y10" i="71"/>
  <c r="Y62" i="71"/>
  <c r="X70" i="71"/>
  <c r="X4" i="71"/>
  <c r="X11" i="71"/>
  <c r="Z17" i="71"/>
  <c r="Z20" i="71" s="1"/>
  <c r="Z23" i="71" s="1"/>
  <c r="Z26" i="71" s="1"/>
  <c r="Z29" i="71" s="1"/>
  <c r="AA14" i="71"/>
  <c r="W6" i="71"/>
  <c r="W69" i="71"/>
  <c r="X5" i="71"/>
  <c r="X64" i="71"/>
  <c r="X71" i="71" s="1"/>
  <c r="Z43" i="71"/>
  <c r="Z46" i="71" s="1"/>
  <c r="Z49" i="71" s="1"/>
  <c r="Z52" i="71" s="1"/>
  <c r="Z55" i="71" s="1"/>
  <c r="AA40" i="71"/>
  <c r="Y9" i="71"/>
  <c r="Y36" i="71"/>
  <c r="AC32" i="71"/>
  <c r="AB34" i="71"/>
  <c r="Z54" i="70"/>
  <c r="AB48" i="70"/>
  <c r="AB55" i="70" s="1"/>
  <c r="AB51" i="70"/>
  <c r="AB57" i="70" s="1"/>
  <c r="Y10" i="70"/>
  <c r="Y64" i="70"/>
  <c r="X5" i="70"/>
  <c r="X66" i="70"/>
  <c r="X72" i="70" s="1"/>
  <c r="Y26" i="70"/>
  <c r="Z20" i="70"/>
  <c r="Z27" i="70" s="1"/>
  <c r="Z23" i="70"/>
  <c r="Z29" i="70" s="1"/>
  <c r="AA17" i="70"/>
  <c r="AB14" i="70"/>
  <c r="AB17" i="70" s="1"/>
  <c r="X9" i="70"/>
  <c r="X11" i="70" s="1"/>
  <c r="Z64" i="70"/>
  <c r="Z10" i="70"/>
  <c r="AA48" i="70"/>
  <c r="AA55" i="70" s="1"/>
  <c r="AA51" i="70"/>
  <c r="AA57" i="70" s="1"/>
  <c r="V82" i="71" l="1"/>
  <c r="V88" i="71" s="1"/>
  <c r="V91" i="71" s="1"/>
  <c r="AA43" i="71"/>
  <c r="AA46" i="71" s="1"/>
  <c r="AA49" i="71" s="1"/>
  <c r="AA52" i="71" s="1"/>
  <c r="AA55" i="71" s="1"/>
  <c r="AB40" i="71"/>
  <c r="X69" i="71"/>
  <c r="Y5" i="71"/>
  <c r="Y64" i="71"/>
  <c r="Y71" i="71" s="1"/>
  <c r="Z10" i="71"/>
  <c r="Z62" i="71"/>
  <c r="W75" i="71"/>
  <c r="W74" i="71" s="1"/>
  <c r="W80" i="71" s="1"/>
  <c r="W81" i="71" s="1"/>
  <c r="W73" i="71"/>
  <c r="W79" i="71"/>
  <c r="W77" i="71"/>
  <c r="AA17" i="71"/>
  <c r="AA20" i="71" s="1"/>
  <c r="AA23" i="71" s="1"/>
  <c r="AA26" i="71" s="1"/>
  <c r="AA29" i="71" s="1"/>
  <c r="AB14" i="71"/>
  <c r="Z9" i="71"/>
  <c r="Z36" i="71"/>
  <c r="X6" i="71"/>
  <c r="AC34" i="71"/>
  <c r="Y70" i="71"/>
  <c r="Y4" i="71"/>
  <c r="Y11" i="71"/>
  <c r="AA54" i="70"/>
  <c r="AA64" i="70" s="1"/>
  <c r="AA20" i="70"/>
  <c r="AA27" i="70" s="1"/>
  <c r="AA23" i="70"/>
  <c r="AA29" i="70" s="1"/>
  <c r="Y9" i="70"/>
  <c r="Y11" i="70" s="1"/>
  <c r="Y5" i="70"/>
  <c r="Y66" i="70"/>
  <c r="Y72" i="70" s="1"/>
  <c r="AB20" i="70"/>
  <c r="AB27" i="70" s="1"/>
  <c r="AB23" i="70"/>
  <c r="AB29" i="70" s="1"/>
  <c r="Z26" i="70"/>
  <c r="Z5" i="70"/>
  <c r="Z66" i="70"/>
  <c r="Z72" i="70" s="1"/>
  <c r="AB54" i="70"/>
  <c r="Z11" i="71" l="1"/>
  <c r="W82" i="71"/>
  <c r="W88" i="71" s="1"/>
  <c r="W91" i="71" s="1"/>
  <c r="Z70" i="71"/>
  <c r="Z4" i="71"/>
  <c r="AB17" i="71"/>
  <c r="AB20" i="71" s="1"/>
  <c r="AB23" i="71" s="1"/>
  <c r="AB26" i="71" s="1"/>
  <c r="AB29" i="71" s="1"/>
  <c r="AC14" i="71"/>
  <c r="AA9" i="71"/>
  <c r="AA36" i="71"/>
  <c r="Z5" i="71"/>
  <c r="Z64" i="71"/>
  <c r="Z71" i="71" s="1"/>
  <c r="X73" i="71"/>
  <c r="X79" i="71"/>
  <c r="X75" i="71"/>
  <c r="X74" i="71" s="1"/>
  <c r="X80" i="71" s="1"/>
  <c r="X81" i="71" s="1"/>
  <c r="X77" i="71"/>
  <c r="Y6" i="71"/>
  <c r="Y69" i="71"/>
  <c r="AB43" i="71"/>
  <c r="AB46" i="71" s="1"/>
  <c r="AB49" i="71" s="1"/>
  <c r="AB52" i="71" s="1"/>
  <c r="AB55" i="71" s="1"/>
  <c r="AC40" i="71"/>
  <c r="AA10" i="71"/>
  <c r="AA62" i="71"/>
  <c r="AA10" i="70"/>
  <c r="AB26" i="70"/>
  <c r="AB10" i="70"/>
  <c r="AB64" i="70"/>
  <c r="Z9" i="70"/>
  <c r="Z11" i="70" s="1"/>
  <c r="AA5" i="70"/>
  <c r="AA66" i="70"/>
  <c r="AA72" i="70" s="1"/>
  <c r="AA26" i="70"/>
  <c r="X82" i="71" l="1"/>
  <c r="X88" i="71" s="1"/>
  <c r="X91" i="71" s="1"/>
  <c r="AA5" i="71"/>
  <c r="AA64" i="71"/>
  <c r="AA71" i="71" s="1"/>
  <c r="AC43" i="71"/>
  <c r="AC46" i="71" s="1"/>
  <c r="AC49" i="71" s="1"/>
  <c r="AC52" i="71" s="1"/>
  <c r="AC55" i="71" s="1"/>
  <c r="AB62" i="71"/>
  <c r="AB10" i="71"/>
  <c r="AA70" i="71"/>
  <c r="AA4" i="71"/>
  <c r="AA11" i="71"/>
  <c r="AC17" i="71"/>
  <c r="AC20" i="71" s="1"/>
  <c r="AC23" i="71" s="1"/>
  <c r="AC26" i="71" s="1"/>
  <c r="AC29" i="71" s="1"/>
  <c r="AB9" i="71"/>
  <c r="AB36" i="71"/>
  <c r="Z6" i="71"/>
  <c r="Z69" i="71"/>
  <c r="Y73" i="71"/>
  <c r="Y75" i="71"/>
  <c r="Y74" i="71" s="1"/>
  <c r="Y80" i="71" s="1"/>
  <c r="Y81" i="71" s="1"/>
  <c r="Y79" i="71"/>
  <c r="Y77" i="71"/>
  <c r="AA9" i="70"/>
  <c r="AA11" i="70" s="1"/>
  <c r="AB5" i="70"/>
  <c r="AB66" i="70"/>
  <c r="AB72" i="70" s="1"/>
  <c r="AB9" i="70"/>
  <c r="AB11" i="70" s="1"/>
  <c r="B13" i="68"/>
  <c r="B9" i="68"/>
  <c r="B5" i="68"/>
  <c r="AA6" i="71" l="1"/>
  <c r="AA69" i="71"/>
  <c r="AA79" i="71" s="1"/>
  <c r="AB11" i="71"/>
  <c r="Y82" i="71"/>
  <c r="Y88" i="71" s="1"/>
  <c r="Y91" i="71" s="1"/>
  <c r="Z79" i="71"/>
  <c r="Z73" i="71"/>
  <c r="Z77" i="71"/>
  <c r="Z75" i="71"/>
  <c r="Z74" i="71" s="1"/>
  <c r="Z80" i="71" s="1"/>
  <c r="Z81" i="71" s="1"/>
  <c r="AB4" i="71"/>
  <c r="AB70" i="71"/>
  <c r="AC9" i="71"/>
  <c r="AC36" i="71"/>
  <c r="AB5" i="71"/>
  <c r="AB64" i="71"/>
  <c r="AB71" i="71" s="1"/>
  <c r="AC62" i="71"/>
  <c r="AC10" i="71"/>
  <c r="V5" i="21"/>
  <c r="W5" i="21"/>
  <c r="V6" i="21"/>
  <c r="W6" i="21"/>
  <c r="V11" i="21"/>
  <c r="W11" i="21"/>
  <c r="V12" i="21"/>
  <c r="W12" i="21"/>
  <c r="V13" i="21"/>
  <c r="W13" i="21"/>
  <c r="V14" i="21"/>
  <c r="W14" i="21"/>
  <c r="V16" i="21"/>
  <c r="W16" i="21"/>
  <c r="V17" i="21"/>
  <c r="W17" i="21"/>
  <c r="V18" i="21"/>
  <c r="W18" i="21"/>
  <c r="V21" i="21"/>
  <c r="W21" i="21"/>
  <c r="V25" i="21"/>
  <c r="W25" i="21"/>
  <c r="V31" i="21"/>
  <c r="W31" i="21"/>
  <c r="V33" i="21"/>
  <c r="W33" i="21"/>
  <c r="V36" i="21"/>
  <c r="W36" i="21"/>
  <c r="AA5" i="18"/>
  <c r="AB5" i="18"/>
  <c r="AA6" i="18"/>
  <c r="AB6" i="18"/>
  <c r="AA37" i="18"/>
  <c r="AB35" i="18"/>
  <c r="AB37" i="18" s="1"/>
  <c r="AB40" i="18"/>
  <c r="AA5" i="17"/>
  <c r="AB5" i="17"/>
  <c r="AA6" i="17"/>
  <c r="AB6" i="17"/>
  <c r="AA44" i="17"/>
  <c r="AB44" i="17"/>
  <c r="V10" i="16"/>
  <c r="V9" i="16" s="1"/>
  <c r="V9" i="21" s="1"/>
  <c r="W10" i="16"/>
  <c r="W9" i="16" s="1"/>
  <c r="W9" i="21" s="1"/>
  <c r="V16" i="16"/>
  <c r="W16" i="16"/>
  <c r="V55" i="16"/>
  <c r="V56" i="16" s="1"/>
  <c r="V65" i="16" s="1"/>
  <c r="AA40" i="18" s="1"/>
  <c r="W55" i="16"/>
  <c r="W56" i="16"/>
  <c r="W65" i="16" s="1"/>
  <c r="V79" i="16"/>
  <c r="W79" i="16"/>
  <c r="V88" i="16"/>
  <c r="W88" i="16"/>
  <c r="V89" i="16"/>
  <c r="W89" i="16"/>
  <c r="V99" i="16"/>
  <c r="W99" i="16"/>
  <c r="V104" i="16"/>
  <c r="W104" i="16"/>
  <c r="V107" i="16"/>
  <c r="W107" i="16"/>
  <c r="U88" i="16"/>
  <c r="U89" i="16"/>
  <c r="D6" i="45"/>
  <c r="H6" i="45"/>
  <c r="F6" i="45"/>
  <c r="U87" i="67"/>
  <c r="V87" i="67" s="1"/>
  <c r="W87" i="67" s="1"/>
  <c r="X87" i="67" s="1"/>
  <c r="Y87" i="67" s="1"/>
  <c r="Z87" i="67" s="1"/>
  <c r="AA87" i="67" s="1"/>
  <c r="AB87" i="67" s="1"/>
  <c r="AC87" i="67" s="1"/>
  <c r="AD87" i="67" s="1"/>
  <c r="AE87" i="67" s="1"/>
  <c r="AF87" i="67" s="1"/>
  <c r="AD59" i="67"/>
  <c r="AE59" i="67"/>
  <c r="AF59" i="67"/>
  <c r="AD63" i="67"/>
  <c r="AE63" i="67"/>
  <c r="AF63" i="67"/>
  <c r="Z59" i="67"/>
  <c r="AA59" i="67"/>
  <c r="AB59" i="67"/>
  <c r="AC59" i="67"/>
  <c r="Z63" i="67"/>
  <c r="AA63" i="67"/>
  <c r="AB63" i="67"/>
  <c r="AC63" i="67"/>
  <c r="U59" i="67"/>
  <c r="V59" i="67"/>
  <c r="W59" i="67"/>
  <c r="X59" i="67"/>
  <c r="Y59" i="67"/>
  <c r="U63" i="67"/>
  <c r="V63" i="67"/>
  <c r="W63" i="67"/>
  <c r="X63" i="67"/>
  <c r="Y63" i="67"/>
  <c r="Q104" i="67"/>
  <c r="O104" i="67"/>
  <c r="M87" i="67"/>
  <c r="N87" i="67" s="1"/>
  <c r="O87" i="67" s="1"/>
  <c r="P87" i="67" s="1"/>
  <c r="Q87" i="67" s="1"/>
  <c r="R87" i="67" s="1"/>
  <c r="S87" i="67" s="1"/>
  <c r="T87" i="67" s="1"/>
  <c r="K86" i="67"/>
  <c r="L86" i="67" s="1"/>
  <c r="M86" i="67" s="1"/>
  <c r="N86" i="67" s="1"/>
  <c r="O86" i="67" s="1"/>
  <c r="P86" i="67" s="1"/>
  <c r="Q86" i="67" s="1"/>
  <c r="R86" i="67" s="1"/>
  <c r="S86" i="67" s="1"/>
  <c r="T86" i="67" s="1"/>
  <c r="U86" i="67" s="1"/>
  <c r="V86" i="67" s="1"/>
  <c r="W86" i="67" s="1"/>
  <c r="X86" i="67" s="1"/>
  <c r="Y86" i="67" s="1"/>
  <c r="Z86" i="67" s="1"/>
  <c r="AA86" i="67" s="1"/>
  <c r="AB86" i="67" s="1"/>
  <c r="AC86" i="67" s="1"/>
  <c r="AD86" i="67" s="1"/>
  <c r="AE86" i="67" s="1"/>
  <c r="AF86" i="67" s="1"/>
  <c r="K84" i="67"/>
  <c r="L84" i="67" s="1"/>
  <c r="M84" i="67" s="1"/>
  <c r="N84" i="67" s="1"/>
  <c r="O84" i="67" s="1"/>
  <c r="P84" i="67" s="1"/>
  <c r="Q84" i="67" s="1"/>
  <c r="R84" i="67" s="1"/>
  <c r="S84" i="67" s="1"/>
  <c r="T84" i="67" s="1"/>
  <c r="U84" i="67" s="1"/>
  <c r="V84" i="67" s="1"/>
  <c r="W84" i="67" s="1"/>
  <c r="X84" i="67" s="1"/>
  <c r="Y84" i="67" s="1"/>
  <c r="Z84" i="67" s="1"/>
  <c r="AA84" i="67" s="1"/>
  <c r="AB84" i="67" s="1"/>
  <c r="AC84" i="67" s="1"/>
  <c r="AD84" i="67" s="1"/>
  <c r="AE84" i="67" s="1"/>
  <c r="AF84" i="67" s="1"/>
  <c r="F68" i="67"/>
  <c r="G68" i="67" s="1"/>
  <c r="H68" i="67" s="1"/>
  <c r="I68" i="67" s="1"/>
  <c r="J68" i="67" s="1"/>
  <c r="K68" i="67" s="1"/>
  <c r="L68" i="67" s="1"/>
  <c r="T63" i="67"/>
  <c r="S63" i="67"/>
  <c r="R63" i="67"/>
  <c r="Q63" i="67"/>
  <c r="P63" i="67"/>
  <c r="M60" i="67"/>
  <c r="L60" i="67"/>
  <c r="K60" i="67"/>
  <c r="J60" i="67"/>
  <c r="T59" i="67"/>
  <c r="S59" i="67"/>
  <c r="R59" i="67"/>
  <c r="Q59" i="67"/>
  <c r="P59" i="67"/>
  <c r="I56" i="67"/>
  <c r="E56" i="67"/>
  <c r="F56" i="67" s="1"/>
  <c r="E53" i="67"/>
  <c r="F50" i="67"/>
  <c r="G50" i="67" s="1"/>
  <c r="H50" i="67" s="1"/>
  <c r="I50" i="67" s="1"/>
  <c r="J50" i="67" s="1"/>
  <c r="K50" i="67" s="1"/>
  <c r="L50" i="67" s="1"/>
  <c r="M50" i="67" s="1"/>
  <c r="N50" i="67" s="1"/>
  <c r="O50" i="67" s="1"/>
  <c r="P50" i="67" s="1"/>
  <c r="Q50" i="67" s="1"/>
  <c r="R50" i="67" s="1"/>
  <c r="S50" i="67" s="1"/>
  <c r="T50" i="67" s="1"/>
  <c r="U50" i="67" s="1"/>
  <c r="V50" i="67" s="1"/>
  <c r="W50" i="67" s="1"/>
  <c r="X50" i="67" s="1"/>
  <c r="Y50" i="67" s="1"/>
  <c r="Z50" i="67" s="1"/>
  <c r="AA50" i="67" s="1"/>
  <c r="AB50" i="67" s="1"/>
  <c r="AC50" i="67" s="1"/>
  <c r="AD50" i="67" s="1"/>
  <c r="AE50" i="67" s="1"/>
  <c r="AF50" i="67" s="1"/>
  <c r="E50" i="67"/>
  <c r="E47" i="67"/>
  <c r="F47" i="67" s="1"/>
  <c r="G47" i="67" s="1"/>
  <c r="H47" i="67" s="1"/>
  <c r="I47" i="67" s="1"/>
  <c r="J47" i="67" s="1"/>
  <c r="K47" i="67" s="1"/>
  <c r="L47" i="67" s="1"/>
  <c r="M47" i="67" s="1"/>
  <c r="N47" i="67" s="1"/>
  <c r="O47" i="67" s="1"/>
  <c r="P47" i="67" s="1"/>
  <c r="Q47" i="67" s="1"/>
  <c r="R47" i="67" s="1"/>
  <c r="S47" i="67" s="1"/>
  <c r="T47" i="67" s="1"/>
  <c r="U47" i="67" s="1"/>
  <c r="V47" i="67" s="1"/>
  <c r="W47" i="67" s="1"/>
  <c r="X47" i="67" s="1"/>
  <c r="Y47" i="67" s="1"/>
  <c r="Z47" i="67" s="1"/>
  <c r="AA47" i="67" s="1"/>
  <c r="AB47" i="67" s="1"/>
  <c r="AC47" i="67" s="1"/>
  <c r="AD47" i="67" s="1"/>
  <c r="AE47" i="67" s="1"/>
  <c r="AF47" i="67" s="1"/>
  <c r="C44" i="67"/>
  <c r="E41" i="67"/>
  <c r="F41" i="67" s="1"/>
  <c r="G41" i="67" s="1"/>
  <c r="H41" i="67" s="1"/>
  <c r="I41" i="67" s="1"/>
  <c r="J41" i="67" s="1"/>
  <c r="K41" i="67" s="1"/>
  <c r="L41" i="67" s="1"/>
  <c r="M41" i="67" s="1"/>
  <c r="N41" i="67" s="1"/>
  <c r="O41" i="67" s="1"/>
  <c r="P41" i="67" s="1"/>
  <c r="Q41" i="67" s="1"/>
  <c r="R41" i="67" s="1"/>
  <c r="S41" i="67" s="1"/>
  <c r="T41" i="67" s="1"/>
  <c r="U41" i="67" s="1"/>
  <c r="V41" i="67" s="1"/>
  <c r="W41" i="67" s="1"/>
  <c r="X41" i="67" s="1"/>
  <c r="Y41" i="67" s="1"/>
  <c r="Z41" i="67" s="1"/>
  <c r="AA41" i="67" s="1"/>
  <c r="AB41" i="67" s="1"/>
  <c r="AC41" i="67" s="1"/>
  <c r="AD41" i="67" s="1"/>
  <c r="AE41" i="67" s="1"/>
  <c r="AF41" i="67" s="1"/>
  <c r="F39" i="67"/>
  <c r="G39" i="67" s="1"/>
  <c r="H39" i="67" s="1"/>
  <c r="I39" i="67" s="1"/>
  <c r="J39" i="67" s="1"/>
  <c r="K39" i="67" s="1"/>
  <c r="L39" i="67" s="1"/>
  <c r="M39" i="67" s="1"/>
  <c r="N39" i="67" s="1"/>
  <c r="O39" i="67" s="1"/>
  <c r="P39" i="67" s="1"/>
  <c r="Q39" i="67" s="1"/>
  <c r="R39" i="67" s="1"/>
  <c r="S39" i="67" s="1"/>
  <c r="T39" i="67" s="1"/>
  <c r="U39" i="67" s="1"/>
  <c r="V39" i="67" s="1"/>
  <c r="W39" i="67" s="1"/>
  <c r="X39" i="67" s="1"/>
  <c r="Y39" i="67" s="1"/>
  <c r="Z39" i="67" s="1"/>
  <c r="AA39" i="67" s="1"/>
  <c r="AB39" i="67" s="1"/>
  <c r="AC39" i="67" s="1"/>
  <c r="AD39" i="67" s="1"/>
  <c r="AE39" i="67" s="1"/>
  <c r="AF39" i="67" s="1"/>
  <c r="E27" i="67"/>
  <c r="E34" i="67" s="1"/>
  <c r="E36" i="67" s="1"/>
  <c r="F24" i="67"/>
  <c r="G24" i="67" s="1"/>
  <c r="H24" i="67" s="1"/>
  <c r="I24" i="67" s="1"/>
  <c r="J24" i="67" s="1"/>
  <c r="K24" i="67" s="1"/>
  <c r="L24" i="67" s="1"/>
  <c r="M24" i="67" s="1"/>
  <c r="N24" i="67" s="1"/>
  <c r="O24" i="67" s="1"/>
  <c r="P24" i="67" s="1"/>
  <c r="Q24" i="67" s="1"/>
  <c r="R24" i="67" s="1"/>
  <c r="S24" i="67" s="1"/>
  <c r="T24" i="67" s="1"/>
  <c r="U24" i="67" s="1"/>
  <c r="V24" i="67" s="1"/>
  <c r="W24" i="67" s="1"/>
  <c r="X24" i="67" s="1"/>
  <c r="Y24" i="67" s="1"/>
  <c r="Z24" i="67" s="1"/>
  <c r="AA24" i="67" s="1"/>
  <c r="AB24" i="67" s="1"/>
  <c r="AC24" i="67" s="1"/>
  <c r="AD24" i="67" s="1"/>
  <c r="AE24" i="67" s="1"/>
  <c r="AF24" i="67" s="1"/>
  <c r="E24" i="67"/>
  <c r="E21" i="67"/>
  <c r="F21" i="67" s="1"/>
  <c r="G21" i="67" s="1"/>
  <c r="H21" i="67" s="1"/>
  <c r="I21" i="67" s="1"/>
  <c r="J21" i="67" s="1"/>
  <c r="K21" i="67" s="1"/>
  <c r="L21" i="67" s="1"/>
  <c r="M21" i="67" s="1"/>
  <c r="N21" i="67" s="1"/>
  <c r="O21" i="67" s="1"/>
  <c r="P21" i="67" s="1"/>
  <c r="Q21" i="67" s="1"/>
  <c r="R21" i="67" s="1"/>
  <c r="S21" i="67" s="1"/>
  <c r="T21" i="67" s="1"/>
  <c r="U21" i="67" s="1"/>
  <c r="V21" i="67" s="1"/>
  <c r="W21" i="67" s="1"/>
  <c r="X21" i="67" s="1"/>
  <c r="Y21" i="67" s="1"/>
  <c r="Z21" i="67" s="1"/>
  <c r="AA21" i="67" s="1"/>
  <c r="AB21" i="67" s="1"/>
  <c r="AC21" i="67" s="1"/>
  <c r="AD21" i="67" s="1"/>
  <c r="AE21" i="67" s="1"/>
  <c r="AF21" i="67" s="1"/>
  <c r="C18" i="67"/>
  <c r="F18" i="67" s="1"/>
  <c r="G18" i="67" s="1"/>
  <c r="H18" i="67" s="1"/>
  <c r="I18" i="67" s="1"/>
  <c r="J18" i="67" s="1"/>
  <c r="K18" i="67" s="1"/>
  <c r="L18" i="67" s="1"/>
  <c r="M18" i="67" s="1"/>
  <c r="N18" i="67" s="1"/>
  <c r="O18" i="67" s="1"/>
  <c r="P18" i="67" s="1"/>
  <c r="Q18" i="67" s="1"/>
  <c r="R18" i="67" s="1"/>
  <c r="S18" i="67" s="1"/>
  <c r="T18" i="67" s="1"/>
  <c r="U18" i="67" s="1"/>
  <c r="V18" i="67" s="1"/>
  <c r="W18" i="67" s="1"/>
  <c r="X18" i="67" s="1"/>
  <c r="Y18" i="67" s="1"/>
  <c r="Z18" i="67" s="1"/>
  <c r="AA18" i="67" s="1"/>
  <c r="AB18" i="67" s="1"/>
  <c r="AC18" i="67" s="1"/>
  <c r="AD18" i="67" s="1"/>
  <c r="AE18" i="67" s="1"/>
  <c r="AF18" i="67" s="1"/>
  <c r="E15" i="67"/>
  <c r="F15" i="67" s="1"/>
  <c r="E14" i="67"/>
  <c r="F13" i="67"/>
  <c r="G13" i="67" s="1"/>
  <c r="H13" i="67" s="1"/>
  <c r="I13" i="67" s="1"/>
  <c r="J13" i="67" s="1"/>
  <c r="K13" i="67" s="1"/>
  <c r="L13" i="67" s="1"/>
  <c r="M13" i="67" s="1"/>
  <c r="N13" i="67" s="1"/>
  <c r="O13" i="67" s="1"/>
  <c r="P13" i="67" s="1"/>
  <c r="Q13" i="67" s="1"/>
  <c r="R13" i="67" s="1"/>
  <c r="S13" i="67" s="1"/>
  <c r="T13" i="67" s="1"/>
  <c r="U13" i="67" s="1"/>
  <c r="V13" i="67" s="1"/>
  <c r="W13" i="67" s="1"/>
  <c r="X13" i="67" s="1"/>
  <c r="Y13" i="67" s="1"/>
  <c r="Z13" i="67" s="1"/>
  <c r="AA13" i="67" s="1"/>
  <c r="AB13" i="67" s="1"/>
  <c r="AC13" i="67" s="1"/>
  <c r="AD13" i="67" s="1"/>
  <c r="AE13" i="67" s="1"/>
  <c r="AF13" i="67" s="1"/>
  <c r="F8" i="67"/>
  <c r="G8" i="67" s="1"/>
  <c r="H8" i="67" s="1"/>
  <c r="I8" i="67" s="1"/>
  <c r="J8" i="67" s="1"/>
  <c r="K8" i="67" s="1"/>
  <c r="L8" i="67" s="1"/>
  <c r="M8" i="67" s="1"/>
  <c r="N8" i="67" s="1"/>
  <c r="O8" i="67" s="1"/>
  <c r="P8" i="67" s="1"/>
  <c r="Q8" i="67" s="1"/>
  <c r="R8" i="67" s="1"/>
  <c r="S8" i="67" s="1"/>
  <c r="T8" i="67" s="1"/>
  <c r="U8" i="67" s="1"/>
  <c r="V8" i="67" s="1"/>
  <c r="W8" i="67" s="1"/>
  <c r="X8" i="67" s="1"/>
  <c r="Y8" i="67" s="1"/>
  <c r="Z8" i="67" s="1"/>
  <c r="AA8" i="67" s="1"/>
  <c r="AB8" i="67" s="1"/>
  <c r="AC8" i="67" s="1"/>
  <c r="AD8" i="67" s="1"/>
  <c r="AE8" i="67" s="1"/>
  <c r="AF8" i="67" s="1"/>
  <c r="F3" i="67"/>
  <c r="G3" i="67" s="1"/>
  <c r="H3" i="67" s="1"/>
  <c r="I3" i="67" s="1"/>
  <c r="J3" i="67" s="1"/>
  <c r="K3" i="67" s="1"/>
  <c r="L3" i="67" s="1"/>
  <c r="M3" i="67" s="1"/>
  <c r="N3" i="67" s="1"/>
  <c r="O3" i="67" s="1"/>
  <c r="P3" i="67" s="1"/>
  <c r="Q3" i="67" s="1"/>
  <c r="R3" i="67" s="1"/>
  <c r="S3" i="67" s="1"/>
  <c r="T3" i="67" s="1"/>
  <c r="U3" i="67" s="1"/>
  <c r="V3" i="67" s="1"/>
  <c r="W3" i="67" s="1"/>
  <c r="X3" i="67" s="1"/>
  <c r="Y3" i="67" s="1"/>
  <c r="Z3" i="67" s="1"/>
  <c r="AA3" i="67" s="1"/>
  <c r="AB3" i="67" s="1"/>
  <c r="AC3" i="67" s="1"/>
  <c r="AD3" i="67" s="1"/>
  <c r="AE3" i="67" s="1"/>
  <c r="AF3" i="67" s="1"/>
  <c r="AA75" i="71" l="1"/>
  <c r="AA74" i="71" s="1"/>
  <c r="AA80" i="71" s="1"/>
  <c r="AA81" i="71" s="1"/>
  <c r="AA77" i="71"/>
  <c r="AA73" i="71"/>
  <c r="AB58" i="17"/>
  <c r="W10" i="21"/>
  <c r="AA58" i="17"/>
  <c r="V10" i="21"/>
  <c r="AC11" i="71"/>
  <c r="AC4" i="71"/>
  <c r="AC70" i="71"/>
  <c r="AB69" i="71"/>
  <c r="AB6" i="71"/>
  <c r="Z82" i="71"/>
  <c r="Z88" i="71" s="1"/>
  <c r="Z91" i="71" s="1"/>
  <c r="AC64" i="71"/>
  <c r="AC71" i="71" s="1"/>
  <c r="AC5" i="71"/>
  <c r="W19" i="16"/>
  <c r="W20" i="16"/>
  <c r="V20" i="16"/>
  <c r="V19" i="16"/>
  <c r="F40" i="67"/>
  <c r="F43" i="67" s="1"/>
  <c r="F46" i="67" s="1"/>
  <c r="F49" i="67" s="1"/>
  <c r="G15" i="67"/>
  <c r="H15" i="67" s="1"/>
  <c r="I15" i="67" s="1"/>
  <c r="J15" i="67" s="1"/>
  <c r="K15" i="67" s="1"/>
  <c r="L15" i="67" s="1"/>
  <c r="M15" i="67" s="1"/>
  <c r="N15" i="67" s="1"/>
  <c r="O15" i="67" s="1"/>
  <c r="P15" i="67" s="1"/>
  <c r="Q15" i="67" s="1"/>
  <c r="R15" i="67" s="1"/>
  <c r="S15" i="67" s="1"/>
  <c r="T15" i="67" s="1"/>
  <c r="U15" i="67" s="1"/>
  <c r="V15" i="67" s="1"/>
  <c r="W15" i="67" s="1"/>
  <c r="X15" i="67" s="1"/>
  <c r="Y15" i="67" s="1"/>
  <c r="Z15" i="67" s="1"/>
  <c r="F27" i="67"/>
  <c r="F53" i="67"/>
  <c r="G53" i="67" s="1"/>
  <c r="H53" i="67" s="1"/>
  <c r="I53" i="67" s="1"/>
  <c r="J53" i="67" s="1"/>
  <c r="K53" i="67" s="1"/>
  <c r="L53" i="67" s="1"/>
  <c r="N53" i="67" s="1"/>
  <c r="O53" i="67" s="1"/>
  <c r="P53" i="67" s="1"/>
  <c r="Q53" i="67" s="1"/>
  <c r="R53" i="67" s="1"/>
  <c r="S53" i="67" s="1"/>
  <c r="T53" i="67" s="1"/>
  <c r="U53" i="67" s="1"/>
  <c r="V53" i="67" s="1"/>
  <c r="W53" i="67" s="1"/>
  <c r="X53" i="67" s="1"/>
  <c r="Y53" i="67" s="1"/>
  <c r="Z53" i="67" s="1"/>
  <c r="AA53" i="67" s="1"/>
  <c r="AB53" i="67" s="1"/>
  <c r="AC53" i="67" s="1"/>
  <c r="AD53" i="67" s="1"/>
  <c r="AE53" i="67" s="1"/>
  <c r="AF53" i="67" s="1"/>
  <c r="M68" i="67"/>
  <c r="E43" i="67"/>
  <c r="E46" i="67" s="1"/>
  <c r="E49" i="67" s="1"/>
  <c r="E52" i="67" s="1"/>
  <c r="E55" i="67" s="1"/>
  <c r="F44" i="67"/>
  <c r="G44" i="67" s="1"/>
  <c r="H44" i="67" s="1"/>
  <c r="I44" i="67" s="1"/>
  <c r="J44" i="67" s="1"/>
  <c r="K44" i="67" s="1"/>
  <c r="L44" i="67" s="1"/>
  <c r="M44" i="67" s="1"/>
  <c r="N44" i="67" s="1"/>
  <c r="O44" i="67" s="1"/>
  <c r="P44" i="67" s="1"/>
  <c r="Q44" i="67" s="1"/>
  <c r="R44" i="67" s="1"/>
  <c r="S44" i="67" s="1"/>
  <c r="T44" i="67" s="1"/>
  <c r="U44" i="67" s="1"/>
  <c r="V44" i="67" s="1"/>
  <c r="W44" i="67" s="1"/>
  <c r="X44" i="67" s="1"/>
  <c r="Y44" i="67" s="1"/>
  <c r="Z44" i="67" s="1"/>
  <c r="AA44" i="67" s="1"/>
  <c r="AB44" i="67" s="1"/>
  <c r="AC44" i="67" s="1"/>
  <c r="AD44" i="67" s="1"/>
  <c r="AE44" i="67" s="1"/>
  <c r="AF44" i="67" s="1"/>
  <c r="E44" i="67"/>
  <c r="E17" i="67"/>
  <c r="E20" i="67" s="1"/>
  <c r="E23" i="67" s="1"/>
  <c r="E26" i="67" s="1"/>
  <c r="E29" i="67" s="1"/>
  <c r="F14" i="67"/>
  <c r="E18" i="67"/>
  <c r="AA82" i="71" l="1"/>
  <c r="AA88" i="71" s="1"/>
  <c r="AA91" i="71" s="1"/>
  <c r="G27" i="67"/>
  <c r="F34" i="67"/>
  <c r="F36" i="67" s="1"/>
  <c r="W94" i="16"/>
  <c r="W20" i="21"/>
  <c r="W93" i="16"/>
  <c r="W19" i="21"/>
  <c r="AB57" i="17"/>
  <c r="V93" i="16"/>
  <c r="V19" i="21"/>
  <c r="AA57" i="17"/>
  <c r="V94" i="16"/>
  <c r="V95" i="16" s="1"/>
  <c r="V20" i="21"/>
  <c r="AC69" i="71"/>
  <c r="P101" i="71" s="1"/>
  <c r="AC6" i="71"/>
  <c r="AB79" i="71"/>
  <c r="AB73" i="71"/>
  <c r="AB77" i="71"/>
  <c r="AB75" i="71"/>
  <c r="AB74" i="71" s="1"/>
  <c r="AB80" i="71" s="1"/>
  <c r="AB81" i="71" s="1"/>
  <c r="AA15" i="67"/>
  <c r="AB15" i="67" s="1"/>
  <c r="AC15" i="67" s="1"/>
  <c r="AD15" i="67" s="1"/>
  <c r="F52" i="67"/>
  <c r="F55" i="67" s="1"/>
  <c r="F62" i="67" s="1"/>
  <c r="G40" i="67"/>
  <c r="G43" i="67" s="1"/>
  <c r="G46" i="67" s="1"/>
  <c r="G49" i="67" s="1"/>
  <c r="G52" i="67" s="1"/>
  <c r="G55" i="67" s="1"/>
  <c r="G10" i="67" s="1"/>
  <c r="E9" i="67"/>
  <c r="E10" i="67"/>
  <c r="E62" i="67"/>
  <c r="F10" i="67"/>
  <c r="F17" i="67"/>
  <c r="F20" i="67" s="1"/>
  <c r="F23" i="67" s="1"/>
  <c r="F26" i="67" s="1"/>
  <c r="F29" i="67" s="1"/>
  <c r="G14" i="67"/>
  <c r="Q58" i="67"/>
  <c r="P60" i="67"/>
  <c r="N68" i="67"/>
  <c r="M90" i="67"/>
  <c r="G62" i="67" l="1"/>
  <c r="H27" i="67"/>
  <c r="G34" i="67"/>
  <c r="G36" i="67" s="1"/>
  <c r="W95" i="16"/>
  <c r="AB82" i="71"/>
  <c r="AB88" i="71" s="1"/>
  <c r="AB91" i="71" s="1"/>
  <c r="AC79" i="71"/>
  <c r="AC73" i="71"/>
  <c r="AC77" i="71"/>
  <c r="AC75" i="71"/>
  <c r="AC74" i="71" s="1"/>
  <c r="AC80" i="71" s="1"/>
  <c r="AC81" i="71" s="1"/>
  <c r="E11" i="67"/>
  <c r="H40" i="67"/>
  <c r="AE15" i="67"/>
  <c r="AF15" i="67" s="1"/>
  <c r="G17" i="67"/>
  <c r="G20" i="67" s="1"/>
  <c r="G23" i="67" s="1"/>
  <c r="G26" i="67" s="1"/>
  <c r="G29" i="67" s="1"/>
  <c r="H14" i="67"/>
  <c r="N90" i="67"/>
  <c r="O68" i="67"/>
  <c r="R58" i="67"/>
  <c r="Q60" i="67"/>
  <c r="F9" i="67"/>
  <c r="F11" i="67" s="1"/>
  <c r="G64" i="67"/>
  <c r="G71" i="67" s="1"/>
  <c r="G5" i="67"/>
  <c r="F5" i="67"/>
  <c r="F64" i="67"/>
  <c r="F71" i="67" s="1"/>
  <c r="E64" i="67"/>
  <c r="E71" i="67" s="1"/>
  <c r="E5" i="67"/>
  <c r="E4" i="67"/>
  <c r="E70" i="67"/>
  <c r="I27" i="67" l="1"/>
  <c r="H34" i="67"/>
  <c r="H36" i="67" s="1"/>
  <c r="AC82" i="71"/>
  <c r="AC88" i="71" s="1"/>
  <c r="H43" i="67"/>
  <c r="H46" i="67" s="1"/>
  <c r="H49" i="67" s="1"/>
  <c r="H52" i="67" s="1"/>
  <c r="H55" i="67" s="1"/>
  <c r="I40" i="67"/>
  <c r="F4" i="67"/>
  <c r="F6" i="67" s="1"/>
  <c r="F70" i="67"/>
  <c r="F69" i="67" s="1"/>
  <c r="S58" i="67"/>
  <c r="R60" i="67"/>
  <c r="O90" i="67"/>
  <c r="P68" i="67"/>
  <c r="G9" i="67"/>
  <c r="G11" i="67" s="1"/>
  <c r="H17" i="67"/>
  <c r="H20" i="67" s="1"/>
  <c r="H23" i="67" s="1"/>
  <c r="H26" i="67" s="1"/>
  <c r="H29" i="67" s="1"/>
  <c r="I14" i="67"/>
  <c r="E69" i="67"/>
  <c r="E6" i="67"/>
  <c r="AC91" i="71" l="1"/>
  <c r="AD88" i="71"/>
  <c r="J27" i="67"/>
  <c r="I34" i="67"/>
  <c r="I36" i="67" s="1"/>
  <c r="P103" i="71"/>
  <c r="J40" i="67"/>
  <c r="I43" i="67"/>
  <c r="I46" i="67" s="1"/>
  <c r="I49" i="67" s="1"/>
  <c r="I52" i="67" s="1"/>
  <c r="I55" i="67" s="1"/>
  <c r="H62" i="67"/>
  <c r="H10" i="67"/>
  <c r="E80" i="67"/>
  <c r="E73" i="67"/>
  <c r="E75" i="67"/>
  <c r="E79" i="67"/>
  <c r="E77" i="67"/>
  <c r="I17" i="67"/>
  <c r="I20" i="67" s="1"/>
  <c r="I23" i="67" s="1"/>
  <c r="I26" i="67" s="1"/>
  <c r="I29" i="67" s="1"/>
  <c r="J14" i="67"/>
  <c r="G4" i="67"/>
  <c r="G6" i="67" s="1"/>
  <c r="G70" i="67"/>
  <c r="G69" i="67" s="1"/>
  <c r="G73" i="67" s="1"/>
  <c r="T58" i="67"/>
  <c r="S60" i="67"/>
  <c r="H9" i="67"/>
  <c r="P90" i="67"/>
  <c r="Q68" i="67"/>
  <c r="F73" i="67"/>
  <c r="F75" i="67"/>
  <c r="F74" i="67" s="1"/>
  <c r="F80" i="67" s="1"/>
  <c r="F79" i="67"/>
  <c r="F77" i="67"/>
  <c r="K27" i="67" l="1"/>
  <c r="J34" i="67"/>
  <c r="J36" i="67" s="1"/>
  <c r="H11" i="67"/>
  <c r="T60" i="67"/>
  <c r="U58" i="67"/>
  <c r="H5" i="67"/>
  <c r="H64" i="67"/>
  <c r="H71" i="67" s="1"/>
  <c r="I10" i="67"/>
  <c r="I62" i="67"/>
  <c r="J43" i="67"/>
  <c r="J46" i="67" s="1"/>
  <c r="J49" i="67" s="1"/>
  <c r="J52" i="67" s="1"/>
  <c r="J55" i="67" s="1"/>
  <c r="K40" i="67"/>
  <c r="F81" i="67"/>
  <c r="F82" i="67" s="1"/>
  <c r="F88" i="67" s="1"/>
  <c r="G75" i="67"/>
  <c r="G74" i="67" s="1"/>
  <c r="G80" i="67" s="1"/>
  <c r="G79" i="67"/>
  <c r="G77" i="67"/>
  <c r="J17" i="67"/>
  <c r="J20" i="67" s="1"/>
  <c r="J23" i="67" s="1"/>
  <c r="J26" i="67" s="1"/>
  <c r="J29" i="67" s="1"/>
  <c r="K14" i="67"/>
  <c r="E81" i="67"/>
  <c r="E82" i="67" s="1"/>
  <c r="E88" i="67" s="1"/>
  <c r="H4" i="67"/>
  <c r="H6" i="67" s="1"/>
  <c r="H70" i="67"/>
  <c r="H69" i="67" s="1"/>
  <c r="I9" i="67"/>
  <c r="I11" i="67" s="1"/>
  <c r="Q90" i="67"/>
  <c r="R68" i="67"/>
  <c r="L27" i="67" l="1"/>
  <c r="K34" i="67"/>
  <c r="K36" i="67" s="1"/>
  <c r="AD91" i="71"/>
  <c r="L40" i="67"/>
  <c r="K43" i="67"/>
  <c r="K46" i="67" s="1"/>
  <c r="K49" i="67" s="1"/>
  <c r="K52" i="67" s="1"/>
  <c r="K55" i="67" s="1"/>
  <c r="I5" i="67"/>
  <c r="I64" i="67"/>
  <c r="I71" i="67" s="1"/>
  <c r="U60" i="67"/>
  <c r="V58" i="67"/>
  <c r="J62" i="67"/>
  <c r="J10" i="67"/>
  <c r="G81" i="67"/>
  <c r="G82" i="67" s="1"/>
  <c r="G88" i="67" s="1"/>
  <c r="K17" i="67"/>
  <c r="K20" i="67" s="1"/>
  <c r="K23" i="67" s="1"/>
  <c r="K26" i="67" s="1"/>
  <c r="K29" i="67" s="1"/>
  <c r="L14" i="67"/>
  <c r="H73" i="67"/>
  <c r="H79" i="67"/>
  <c r="H75" i="67"/>
  <c r="H74" i="67" s="1"/>
  <c r="H80" i="67" s="1"/>
  <c r="H82" i="67" s="1"/>
  <c r="H88" i="67" s="1"/>
  <c r="H77" i="67"/>
  <c r="J9" i="67"/>
  <c r="R90" i="67"/>
  <c r="S68" i="67"/>
  <c r="I4" i="67"/>
  <c r="I70" i="67"/>
  <c r="J11" i="67" l="1"/>
  <c r="L34" i="67"/>
  <c r="L36" i="67" s="1"/>
  <c r="I69" i="67"/>
  <c r="I77" i="67" s="1"/>
  <c r="I6" i="67"/>
  <c r="V60" i="67"/>
  <c r="W58" i="67"/>
  <c r="J5" i="67"/>
  <c r="J64" i="67"/>
  <c r="J71" i="67" s="1"/>
  <c r="K62" i="67"/>
  <c r="K10" i="67"/>
  <c r="L43" i="67"/>
  <c r="L46" i="67" s="1"/>
  <c r="L49" i="67" s="1"/>
  <c r="L52" i="67" s="1"/>
  <c r="L55" i="67" s="1"/>
  <c r="M40" i="67"/>
  <c r="S90" i="67"/>
  <c r="T68" i="67"/>
  <c r="J4" i="67"/>
  <c r="J70" i="67"/>
  <c r="L17" i="67"/>
  <c r="L20" i="67" s="1"/>
  <c r="L23" i="67" s="1"/>
  <c r="L26" i="67" s="1"/>
  <c r="L29" i="67" s="1"/>
  <c r="M14" i="67"/>
  <c r="K9" i="67"/>
  <c r="J6" i="67" l="1"/>
  <c r="J69" i="67"/>
  <c r="N27" i="67"/>
  <c r="M34" i="67"/>
  <c r="M36" i="67" s="1"/>
  <c r="T90" i="67"/>
  <c r="U68" i="67"/>
  <c r="I73" i="67"/>
  <c r="I79" i="67"/>
  <c r="I75" i="67"/>
  <c r="I74" i="67" s="1"/>
  <c r="I80" i="67" s="1"/>
  <c r="I82" i="67" s="1"/>
  <c r="I88" i="67" s="1"/>
  <c r="L62" i="67"/>
  <c r="L10" i="67"/>
  <c r="K64" i="67"/>
  <c r="K71" i="67" s="1"/>
  <c r="K5" i="67"/>
  <c r="X58" i="67"/>
  <c r="W60" i="67"/>
  <c r="M43" i="67"/>
  <c r="M46" i="67" s="1"/>
  <c r="M49" i="67" s="1"/>
  <c r="M52" i="67" s="1"/>
  <c r="M55" i="67" s="1"/>
  <c r="N40" i="67"/>
  <c r="K11" i="67"/>
  <c r="L9" i="67"/>
  <c r="L11" i="67" s="1"/>
  <c r="M34" i="70"/>
  <c r="P34" i="67"/>
  <c r="K4" i="67"/>
  <c r="K6" i="67" s="1"/>
  <c r="K70" i="67"/>
  <c r="M17" i="67"/>
  <c r="M20" i="67" s="1"/>
  <c r="M23" i="67" s="1"/>
  <c r="M29" i="67" s="1"/>
  <c r="N14" i="67"/>
  <c r="J73" i="67"/>
  <c r="J75" i="67"/>
  <c r="J74" i="67" s="1"/>
  <c r="J80" i="67" s="1"/>
  <c r="J82" i="67" s="1"/>
  <c r="J88" i="67" s="1"/>
  <c r="O27" i="67" l="1"/>
  <c r="N34" i="67"/>
  <c r="N36" i="67" s="1"/>
  <c r="K69" i="67"/>
  <c r="M38" i="70"/>
  <c r="M37" i="70"/>
  <c r="M36" i="70"/>
  <c r="V68" i="67"/>
  <c r="U90" i="67"/>
  <c r="O40" i="67"/>
  <c r="N43" i="67"/>
  <c r="N46" i="67" s="1"/>
  <c r="N49" i="67" s="1"/>
  <c r="N52" i="67" s="1"/>
  <c r="N55" i="67" s="1"/>
  <c r="N62" i="67" s="1"/>
  <c r="N64" i="67" s="1"/>
  <c r="M10" i="67"/>
  <c r="M62" i="67"/>
  <c r="X60" i="67"/>
  <c r="Y58" i="67"/>
  <c r="L5" i="67"/>
  <c r="L64" i="67"/>
  <c r="L71" i="67" s="1"/>
  <c r="N17" i="67"/>
  <c r="N20" i="67" s="1"/>
  <c r="N23" i="67" s="1"/>
  <c r="N29" i="67" s="1"/>
  <c r="O14" i="67"/>
  <c r="M9" i="67"/>
  <c r="K75" i="67"/>
  <c r="K74" i="67" s="1"/>
  <c r="K73" i="67"/>
  <c r="Q34" i="67"/>
  <c r="R32" i="67"/>
  <c r="N32" i="70" s="1"/>
  <c r="N34" i="70" s="1"/>
  <c r="L4" i="67"/>
  <c r="L70" i="67"/>
  <c r="M11" i="67" l="1"/>
  <c r="P27" i="67"/>
  <c r="Q27" i="67" s="1"/>
  <c r="O34" i="67"/>
  <c r="O36" i="67" s="1"/>
  <c r="N38" i="70"/>
  <c r="N37" i="70"/>
  <c r="N36" i="70"/>
  <c r="M71" i="70"/>
  <c r="M70" i="70" s="1"/>
  <c r="M4" i="70"/>
  <c r="M6" i="70" s="1"/>
  <c r="W68" i="67"/>
  <c r="V90" i="67"/>
  <c r="Y60" i="67"/>
  <c r="Z58" i="67"/>
  <c r="L69" i="67"/>
  <c r="L75" i="67" s="1"/>
  <c r="L74" i="67" s="1"/>
  <c r="M5" i="67"/>
  <c r="M64" i="67"/>
  <c r="M71" i="67" s="1"/>
  <c r="L6" i="67"/>
  <c r="N10" i="67"/>
  <c r="P40" i="67"/>
  <c r="O43" i="67"/>
  <c r="O46" i="67" s="1"/>
  <c r="O49" i="67" s="1"/>
  <c r="O52" i="67" s="1"/>
  <c r="O55" i="67" s="1"/>
  <c r="O62" i="67" s="1"/>
  <c r="O64" i="67" s="1"/>
  <c r="R34" i="67"/>
  <c r="S32" i="67"/>
  <c r="O32" i="70" s="1"/>
  <c r="O34" i="70" s="1"/>
  <c r="M4" i="67"/>
  <c r="M70" i="67"/>
  <c r="P14" i="67"/>
  <c r="O17" i="67"/>
  <c r="O20" i="67" s="1"/>
  <c r="O23" i="67" s="1"/>
  <c r="O29" i="67" s="1"/>
  <c r="N9" i="67"/>
  <c r="M6" i="67" l="1"/>
  <c r="R27" i="67"/>
  <c r="S27" i="67" s="1"/>
  <c r="T27" i="67" s="1"/>
  <c r="U27" i="67" s="1"/>
  <c r="V27" i="67" s="1"/>
  <c r="W27" i="67" s="1"/>
  <c r="X27" i="67" s="1"/>
  <c r="Y27" i="67" s="1"/>
  <c r="Z27" i="67" s="1"/>
  <c r="AA27" i="67" s="1"/>
  <c r="AB27" i="67" s="1"/>
  <c r="AC27" i="67" s="1"/>
  <c r="AD27" i="67" s="1"/>
  <c r="AE27" i="67" s="1"/>
  <c r="AF27" i="67" s="1"/>
  <c r="M69" i="67"/>
  <c r="M75" i="67" s="1"/>
  <c r="M74" i="67" s="1"/>
  <c r="L73" i="67"/>
  <c r="M76" i="70"/>
  <c r="M74" i="70"/>
  <c r="M81" i="70"/>
  <c r="O38" i="70"/>
  <c r="O37" i="70"/>
  <c r="O36" i="70"/>
  <c r="N71" i="70"/>
  <c r="N70" i="70" s="1"/>
  <c r="N4" i="70"/>
  <c r="N6" i="70" s="1"/>
  <c r="N11" i="67"/>
  <c r="X68" i="67"/>
  <c r="W90" i="67"/>
  <c r="Q40" i="67"/>
  <c r="P43" i="67"/>
  <c r="P46" i="67" s="1"/>
  <c r="P49" i="67" s="1"/>
  <c r="P52" i="67" s="1"/>
  <c r="P55" i="67" s="1"/>
  <c r="O10" i="67"/>
  <c r="N5" i="67"/>
  <c r="N71" i="67"/>
  <c r="AA58" i="67"/>
  <c r="Z60" i="67"/>
  <c r="O9" i="67"/>
  <c r="Q14" i="67"/>
  <c r="P17" i="67"/>
  <c r="P20" i="67" s="1"/>
  <c r="P23" i="67" s="1"/>
  <c r="P29" i="67" s="1"/>
  <c r="N4" i="67"/>
  <c r="N70" i="67"/>
  <c r="S34" i="67"/>
  <c r="T32" i="67"/>
  <c r="P32" i="70" s="1"/>
  <c r="P34" i="70" s="1"/>
  <c r="M73" i="67" l="1"/>
  <c r="O11" i="67"/>
  <c r="P38" i="70"/>
  <c r="P37" i="70"/>
  <c r="P36" i="70"/>
  <c r="O71" i="70"/>
  <c r="O70" i="70" s="1"/>
  <c r="O4" i="70"/>
  <c r="O6" i="70" s="1"/>
  <c r="N76" i="70"/>
  <c r="N74" i="70"/>
  <c r="N79" i="70"/>
  <c r="N81" i="70"/>
  <c r="X90" i="67"/>
  <c r="Y68" i="67"/>
  <c r="O5" i="67"/>
  <c r="O71" i="67"/>
  <c r="AB58" i="67"/>
  <c r="AA60" i="67"/>
  <c r="N6" i="67"/>
  <c r="N69" i="67"/>
  <c r="N75" i="67" s="1"/>
  <c r="N74" i="67" s="1"/>
  <c r="P10" i="67"/>
  <c r="P62" i="67"/>
  <c r="R40" i="67"/>
  <c r="Q43" i="67"/>
  <c r="Q46" i="67" s="1"/>
  <c r="Q49" i="67" s="1"/>
  <c r="Q52" i="67" s="1"/>
  <c r="Q55" i="67" s="1"/>
  <c r="T34" i="67"/>
  <c r="U32" i="67"/>
  <c r="Q32" i="70" s="1"/>
  <c r="Q34" i="70" s="1"/>
  <c r="R14" i="67"/>
  <c r="Q17" i="67"/>
  <c r="Q20" i="67" s="1"/>
  <c r="Q23" i="67" s="1"/>
  <c r="Q29" i="67" s="1"/>
  <c r="O4" i="67"/>
  <c r="O70" i="67"/>
  <c r="P9" i="67"/>
  <c r="P36" i="67"/>
  <c r="N82" i="70" l="1"/>
  <c r="N83" i="70" s="1"/>
  <c r="N84" i="70" s="1"/>
  <c r="N90" i="70" s="1"/>
  <c r="N93" i="70" s="1"/>
  <c r="N73" i="67"/>
  <c r="O76" i="70"/>
  <c r="O79" i="70"/>
  <c r="O74" i="70"/>
  <c r="O81" i="70"/>
  <c r="P71" i="70"/>
  <c r="P70" i="70" s="1"/>
  <c r="P4" i="70"/>
  <c r="P6" i="70" s="1"/>
  <c r="Q38" i="70"/>
  <c r="Q37" i="70"/>
  <c r="Q36" i="70"/>
  <c r="O69" i="67"/>
  <c r="O73" i="67" s="1"/>
  <c r="Z68" i="67"/>
  <c r="Y90" i="67"/>
  <c r="O6" i="67"/>
  <c r="Q62" i="67"/>
  <c r="Q10" i="67"/>
  <c r="S40" i="67"/>
  <c r="R43" i="67"/>
  <c r="R46" i="67" s="1"/>
  <c r="R49" i="67" s="1"/>
  <c r="R52" i="67" s="1"/>
  <c r="R55" i="67" s="1"/>
  <c r="P64" i="67"/>
  <c r="P71" i="67" s="1"/>
  <c r="P5" i="67"/>
  <c r="P11" i="67"/>
  <c r="AB60" i="67"/>
  <c r="AC58" i="67"/>
  <c r="U34" i="67"/>
  <c r="V32" i="67"/>
  <c r="R32" i="70" s="1"/>
  <c r="R34" i="70" s="1"/>
  <c r="P4" i="67"/>
  <c r="P70" i="67"/>
  <c r="Q9" i="67"/>
  <c r="Q36" i="67"/>
  <c r="S14" i="67"/>
  <c r="R17" i="67"/>
  <c r="R20" i="67" s="1"/>
  <c r="R23" i="67" s="1"/>
  <c r="R29" i="67" s="1"/>
  <c r="O75" i="67" l="1"/>
  <c r="O74" i="67" s="1"/>
  <c r="P69" i="67"/>
  <c r="P73" i="67" s="1"/>
  <c r="O82" i="70"/>
  <c r="O83" i="70" s="1"/>
  <c r="O84" i="70" s="1"/>
  <c r="O90" i="70" s="1"/>
  <c r="O93" i="70" s="1"/>
  <c r="P6" i="67"/>
  <c r="P76" i="70"/>
  <c r="P81" i="70"/>
  <c r="P79" i="70"/>
  <c r="P74" i="70"/>
  <c r="Q71" i="70"/>
  <c r="Q70" i="70" s="1"/>
  <c r="Q4" i="70"/>
  <c r="Q6" i="70" s="1"/>
  <c r="R38" i="70"/>
  <c r="R37" i="70"/>
  <c r="R36" i="70"/>
  <c r="AA68" i="67"/>
  <c r="Z90" i="67"/>
  <c r="R62" i="67"/>
  <c r="R10" i="67"/>
  <c r="AC60" i="67"/>
  <c r="AD58" i="67"/>
  <c r="T40" i="67"/>
  <c r="S43" i="67"/>
  <c r="S46" i="67" s="1"/>
  <c r="S49" i="67" s="1"/>
  <c r="S52" i="67" s="1"/>
  <c r="S55" i="67" s="1"/>
  <c r="Q11" i="67"/>
  <c r="Q5" i="67"/>
  <c r="Q64" i="67"/>
  <c r="Q71" i="67" s="1"/>
  <c r="V34" i="67"/>
  <c r="W32" i="67"/>
  <c r="S32" i="70" s="1"/>
  <c r="S34" i="70" s="1"/>
  <c r="T14" i="67"/>
  <c r="S17" i="67"/>
  <c r="S20" i="67" s="1"/>
  <c r="S23" i="67" s="1"/>
  <c r="S29" i="67" s="1"/>
  <c r="R9" i="67"/>
  <c r="R36" i="67"/>
  <c r="Q4" i="67"/>
  <c r="Q70" i="67"/>
  <c r="P79" i="67"/>
  <c r="P75" i="67" l="1"/>
  <c r="P74" i="67" s="1"/>
  <c r="R11" i="67"/>
  <c r="P82" i="70"/>
  <c r="P83" i="70" s="1"/>
  <c r="P84" i="70" s="1"/>
  <c r="P90" i="70" s="1"/>
  <c r="P93" i="70" s="1"/>
  <c r="Q6" i="67"/>
  <c r="Q69" i="67"/>
  <c r="R4" i="70"/>
  <c r="R6" i="70" s="1"/>
  <c r="R71" i="70"/>
  <c r="R70" i="70" s="1"/>
  <c r="Q76" i="70"/>
  <c r="Q74" i="70"/>
  <c r="Q81" i="70"/>
  <c r="Q79" i="70"/>
  <c r="S38" i="70"/>
  <c r="S37" i="70"/>
  <c r="S36" i="70"/>
  <c r="AB68" i="67"/>
  <c r="AA90" i="67"/>
  <c r="AD60" i="67"/>
  <c r="AE58" i="67"/>
  <c r="T17" i="67"/>
  <c r="T20" i="67" s="1"/>
  <c r="T23" i="67" s="1"/>
  <c r="T29" i="67" s="1"/>
  <c r="T9" i="67" s="1"/>
  <c r="U14" i="67"/>
  <c r="T43" i="67"/>
  <c r="T46" i="67" s="1"/>
  <c r="T49" i="67" s="1"/>
  <c r="T52" i="67" s="1"/>
  <c r="T55" i="67" s="1"/>
  <c r="U40" i="67"/>
  <c r="S10" i="67"/>
  <c r="S62" i="67"/>
  <c r="R5" i="67"/>
  <c r="R64" i="67"/>
  <c r="R71" i="67" s="1"/>
  <c r="X32" i="67"/>
  <c r="T32" i="70" s="1"/>
  <c r="T34" i="70" s="1"/>
  <c r="W34" i="67"/>
  <c r="R4" i="67"/>
  <c r="R70" i="67"/>
  <c r="S9" i="67"/>
  <c r="S36" i="67"/>
  <c r="Q82" i="70" l="1"/>
  <c r="Q83" i="70" s="1"/>
  <c r="Q84" i="70" s="1"/>
  <c r="Q90" i="70" s="1"/>
  <c r="Q93" i="70" s="1"/>
  <c r="Q73" i="67"/>
  <c r="Q77" i="67"/>
  <c r="Q75" i="67"/>
  <c r="Q74" i="67" s="1"/>
  <c r="Q80" i="67" s="1"/>
  <c r="Q81" i="67" s="1"/>
  <c r="Q79" i="67"/>
  <c r="R69" i="67"/>
  <c r="R73" i="67" s="1"/>
  <c r="T38" i="70"/>
  <c r="T37" i="70"/>
  <c r="T36" i="70"/>
  <c r="S4" i="70"/>
  <c r="S6" i="70" s="1"/>
  <c r="S71" i="70"/>
  <c r="S70" i="70" s="1"/>
  <c r="R76" i="70"/>
  <c r="R81" i="70"/>
  <c r="R74" i="70"/>
  <c r="R79" i="70"/>
  <c r="AC68" i="67"/>
  <c r="AB90" i="67"/>
  <c r="S11" i="67"/>
  <c r="U43" i="67"/>
  <c r="U46" i="67" s="1"/>
  <c r="U49" i="67" s="1"/>
  <c r="U52" i="67" s="1"/>
  <c r="U55" i="67" s="1"/>
  <c r="V40" i="67"/>
  <c r="AE60" i="67"/>
  <c r="AF58" i="67"/>
  <c r="AF60" i="67" s="1"/>
  <c r="R6" i="67"/>
  <c r="S64" i="67"/>
  <c r="S71" i="67" s="1"/>
  <c r="S5" i="67"/>
  <c r="T62" i="67"/>
  <c r="T10" i="67"/>
  <c r="T11" i="67" s="1"/>
  <c r="V14" i="67"/>
  <c r="U17" i="67"/>
  <c r="U20" i="67" s="1"/>
  <c r="U23" i="67" s="1"/>
  <c r="U29" i="67" s="1"/>
  <c r="T36" i="67"/>
  <c r="T70" i="67" s="1"/>
  <c r="X34" i="67"/>
  <c r="Y32" i="67"/>
  <c r="U32" i="70" s="1"/>
  <c r="U34" i="70" s="1"/>
  <c r="S70" i="67"/>
  <c r="S4" i="67"/>
  <c r="R82" i="70" l="1"/>
  <c r="R83" i="70" s="1"/>
  <c r="R84" i="70" s="1"/>
  <c r="R90" i="70" s="1"/>
  <c r="R93" i="70" s="1"/>
  <c r="R77" i="67"/>
  <c r="R79" i="67"/>
  <c r="R75" i="67"/>
  <c r="R74" i="67" s="1"/>
  <c r="R80" i="67" s="1"/>
  <c r="R81" i="67" s="1"/>
  <c r="Q82" i="67"/>
  <c r="Q88" i="67" s="1"/>
  <c r="Q91" i="67" s="1"/>
  <c r="S6" i="67"/>
  <c r="S69" i="67"/>
  <c r="S73" i="67" s="1"/>
  <c r="S76" i="70"/>
  <c r="S74" i="70"/>
  <c r="S79" i="70"/>
  <c r="S81" i="70"/>
  <c r="T4" i="70"/>
  <c r="T6" i="70" s="1"/>
  <c r="T71" i="70"/>
  <c r="T70" i="70" s="1"/>
  <c r="U38" i="70"/>
  <c r="U37" i="70"/>
  <c r="U36" i="70"/>
  <c r="AD68" i="67"/>
  <c r="AC90" i="67"/>
  <c r="T4" i="67"/>
  <c r="T5" i="67"/>
  <c r="T64" i="67"/>
  <c r="T71" i="67" s="1"/>
  <c r="T69" i="67" s="1"/>
  <c r="T73" i="67" s="1"/>
  <c r="Y34" i="67"/>
  <c r="Z32" i="67"/>
  <c r="V32" i="70" s="1"/>
  <c r="V34" i="70" s="1"/>
  <c r="W14" i="67"/>
  <c r="V17" i="67"/>
  <c r="V20" i="67" s="1"/>
  <c r="V23" i="67" s="1"/>
  <c r="V29" i="67" s="1"/>
  <c r="U62" i="67"/>
  <c r="U10" i="67"/>
  <c r="U9" i="67"/>
  <c r="U11" i="67" s="1"/>
  <c r="U36" i="67"/>
  <c r="W40" i="67"/>
  <c r="V43" i="67"/>
  <c r="V46" i="67" s="1"/>
  <c r="V49" i="67" s="1"/>
  <c r="V52" i="67" s="1"/>
  <c r="V55" i="67" s="1"/>
  <c r="S82" i="70" l="1"/>
  <c r="S83" i="70" s="1"/>
  <c r="S84" i="70" s="1"/>
  <c r="S90" i="70" s="1"/>
  <c r="S93" i="70" s="1"/>
  <c r="R82" i="67"/>
  <c r="R88" i="67" s="1"/>
  <c r="R91" i="67" s="1"/>
  <c r="S77" i="67"/>
  <c r="S79" i="67"/>
  <c r="S75" i="67"/>
  <c r="S74" i="67" s="1"/>
  <c r="S80" i="67" s="1"/>
  <c r="S81" i="67" s="1"/>
  <c r="U4" i="70"/>
  <c r="U6" i="70" s="1"/>
  <c r="U71" i="70"/>
  <c r="U70" i="70" s="1"/>
  <c r="V38" i="70"/>
  <c r="V37" i="70"/>
  <c r="V36" i="70"/>
  <c r="T76" i="70"/>
  <c r="T79" i="70"/>
  <c r="T81" i="70"/>
  <c r="T74" i="70"/>
  <c r="AD90" i="67"/>
  <c r="AE68" i="67"/>
  <c r="U4" i="67"/>
  <c r="U70" i="67"/>
  <c r="T75" i="67"/>
  <c r="T74" i="67" s="1"/>
  <c r="T80" i="67" s="1"/>
  <c r="T77" i="67"/>
  <c r="T79" i="67"/>
  <c r="V10" i="67"/>
  <c r="V62" i="67"/>
  <c r="U5" i="67"/>
  <c r="U64" i="67"/>
  <c r="U71" i="67" s="1"/>
  <c r="W17" i="67"/>
  <c r="W20" i="67" s="1"/>
  <c r="W23" i="67" s="1"/>
  <c r="W29" i="67" s="1"/>
  <c r="X14" i="67"/>
  <c r="T6" i="67"/>
  <c r="X40" i="67"/>
  <c r="W43" i="67"/>
  <c r="W46" i="67" s="1"/>
  <c r="W49" i="67" s="1"/>
  <c r="W52" i="67" s="1"/>
  <c r="W55" i="67" s="1"/>
  <c r="V9" i="67"/>
  <c r="V36" i="67"/>
  <c r="Z34" i="67"/>
  <c r="AA32" i="67"/>
  <c r="W32" i="70" s="1"/>
  <c r="W34" i="70" s="1"/>
  <c r="T82" i="70" l="1"/>
  <c r="T83" i="70" s="1"/>
  <c r="T84" i="70" s="1"/>
  <c r="T90" i="70" s="1"/>
  <c r="T93" i="70" s="1"/>
  <c r="V11" i="67"/>
  <c r="S82" i="67"/>
  <c r="S88" i="67" s="1"/>
  <c r="S91" i="67" s="1"/>
  <c r="U6" i="67"/>
  <c r="V71" i="70"/>
  <c r="V70" i="70" s="1"/>
  <c r="V4" i="70"/>
  <c r="V6" i="70" s="1"/>
  <c r="W38" i="70"/>
  <c r="W37" i="70"/>
  <c r="W36" i="70"/>
  <c r="U76" i="70"/>
  <c r="U79" i="70"/>
  <c r="U81" i="70"/>
  <c r="U74" i="70"/>
  <c r="T81" i="67"/>
  <c r="T82" i="67" s="1"/>
  <c r="T88" i="67" s="1"/>
  <c r="T91" i="67" s="1"/>
  <c r="U69" i="67"/>
  <c r="AE90" i="67"/>
  <c r="AF68" i="67"/>
  <c r="AF90" i="67" s="1"/>
  <c r="AG90" i="67" s="1"/>
  <c r="V4" i="67"/>
  <c r="V70" i="67"/>
  <c r="W9" i="67"/>
  <c r="W36" i="67"/>
  <c r="Y40" i="67"/>
  <c r="X43" i="67"/>
  <c r="X46" i="67" s="1"/>
  <c r="X49" i="67" s="1"/>
  <c r="X52" i="67" s="1"/>
  <c r="X55" i="67" s="1"/>
  <c r="X17" i="67"/>
  <c r="X20" i="67" s="1"/>
  <c r="X23" i="67" s="1"/>
  <c r="X29" i="67" s="1"/>
  <c r="Y14" i="67"/>
  <c r="V64" i="67"/>
  <c r="V71" i="67" s="1"/>
  <c r="V5" i="67"/>
  <c r="AA34" i="67"/>
  <c r="AB32" i="67"/>
  <c r="X32" i="70" s="1"/>
  <c r="X34" i="70" s="1"/>
  <c r="W10" i="67"/>
  <c r="W62" i="67"/>
  <c r="U82" i="70" l="1"/>
  <c r="U83" i="70" s="1"/>
  <c r="U84" i="70" s="1"/>
  <c r="U90" i="70" s="1"/>
  <c r="U93" i="70" s="1"/>
  <c r="W4" i="70"/>
  <c r="W6" i="70" s="1"/>
  <c r="W71" i="70"/>
  <c r="W70" i="70" s="1"/>
  <c r="X38" i="70"/>
  <c r="X37" i="70"/>
  <c r="X36" i="70"/>
  <c r="V76" i="70"/>
  <c r="V79" i="70"/>
  <c r="V74" i="70"/>
  <c r="V81" i="70"/>
  <c r="V6" i="67"/>
  <c r="U79" i="67"/>
  <c r="U73" i="67"/>
  <c r="U75" i="67"/>
  <c r="U74" i="67" s="1"/>
  <c r="U80" i="67" s="1"/>
  <c r="U77" i="67"/>
  <c r="V69" i="67"/>
  <c r="V79" i="67" s="1"/>
  <c r="W4" i="67"/>
  <c r="W70" i="67"/>
  <c r="X9" i="67"/>
  <c r="X36" i="67"/>
  <c r="Y43" i="67"/>
  <c r="Y46" i="67" s="1"/>
  <c r="Y49" i="67" s="1"/>
  <c r="Y52" i="67" s="1"/>
  <c r="Y55" i="67" s="1"/>
  <c r="Z40" i="67"/>
  <c r="W5" i="67"/>
  <c r="W64" i="67"/>
  <c r="W71" i="67" s="1"/>
  <c r="AB34" i="67"/>
  <c r="AC32" i="67"/>
  <c r="Y32" i="70" s="1"/>
  <c r="Y34" i="70" s="1"/>
  <c r="Y17" i="67"/>
  <c r="Y20" i="67" s="1"/>
  <c r="Y23" i="67" s="1"/>
  <c r="Y29" i="67" s="1"/>
  <c r="Z14" i="67"/>
  <c r="X10" i="67"/>
  <c r="X62" i="67"/>
  <c r="W11" i="67"/>
  <c r="B25" i="45"/>
  <c r="J44" i="17"/>
  <c r="K44" i="17" s="1"/>
  <c r="L44" i="17" s="1"/>
  <c r="J42" i="17"/>
  <c r="K42" i="17" s="1"/>
  <c r="L42" i="17" s="1"/>
  <c r="J41" i="17"/>
  <c r="K41" i="17" s="1"/>
  <c r="L41" i="17" s="1"/>
  <c r="J40" i="17"/>
  <c r="K40" i="17" s="1"/>
  <c r="J36" i="17"/>
  <c r="K36" i="17" s="1"/>
  <c r="L36" i="17" s="1"/>
  <c r="J34" i="17"/>
  <c r="K34" i="17" s="1"/>
  <c r="L34" i="17" s="1"/>
  <c r="J33" i="17"/>
  <c r="K33" i="17" s="1"/>
  <c r="L33" i="17" s="1"/>
  <c r="J32" i="17"/>
  <c r="K32" i="17" s="1"/>
  <c r="L32" i="17" s="1"/>
  <c r="K29" i="17"/>
  <c r="L29" i="17" s="1"/>
  <c r="J29" i="17"/>
  <c r="J27" i="17"/>
  <c r="K27" i="17" s="1"/>
  <c r="J26" i="17"/>
  <c r="K26" i="17" s="1"/>
  <c r="J25" i="17"/>
  <c r="K25" i="17" s="1"/>
  <c r="J21" i="17"/>
  <c r="K21" i="17" s="1"/>
  <c r="L21" i="17" s="1"/>
  <c r="J20" i="17"/>
  <c r="K20" i="17" s="1"/>
  <c r="L20" i="17" s="1"/>
  <c r="J19" i="17"/>
  <c r="K19" i="17" s="1"/>
  <c r="L19" i="17" s="1"/>
  <c r="J18" i="17"/>
  <c r="K18" i="17" s="1"/>
  <c r="L18" i="17" s="1"/>
  <c r="J14" i="17"/>
  <c r="K14" i="17" s="1"/>
  <c r="J13" i="17"/>
  <c r="K13" i="17" s="1"/>
  <c r="L13" i="17" s="1"/>
  <c r="J12" i="17"/>
  <c r="K12" i="17" s="1"/>
  <c r="J10" i="17"/>
  <c r="M35" i="18"/>
  <c r="M37" i="18" s="1"/>
  <c r="L35" i="18"/>
  <c r="L37" i="18" s="1"/>
  <c r="P44" i="17"/>
  <c r="Q44" i="17" s="1"/>
  <c r="R32" i="17"/>
  <c r="D70" i="16"/>
  <c r="D80" i="16"/>
  <c r="D77" i="16"/>
  <c r="D81" i="16" s="1"/>
  <c r="D75" i="16"/>
  <c r="D78" i="16"/>
  <c r="D67" i="16"/>
  <c r="H65" i="16"/>
  <c r="M40" i="18" s="1"/>
  <c r="G65" i="16"/>
  <c r="L40" i="18" s="1"/>
  <c r="H61" i="16"/>
  <c r="M13" i="18" s="1"/>
  <c r="G61" i="16"/>
  <c r="L13" i="18" s="1"/>
  <c r="O43" i="17"/>
  <c r="O40" i="17"/>
  <c r="D63" i="16"/>
  <c r="D43" i="16"/>
  <c r="D41" i="16"/>
  <c r="D10" i="16"/>
  <c r="D9" i="16" s="1"/>
  <c r="D59" i="16"/>
  <c r="O28" i="18"/>
  <c r="O27" i="18"/>
  <c r="AR10" i="18"/>
  <c r="P10" i="18" s="1"/>
  <c r="P30" i="18" s="1"/>
  <c r="P50" i="18" s="1"/>
  <c r="O8" i="18"/>
  <c r="J8" i="18"/>
  <c r="J28" i="18"/>
  <c r="J27" i="18"/>
  <c r="AM10" i="18"/>
  <c r="K10" i="18" s="1"/>
  <c r="K30" i="18" s="1"/>
  <c r="J13" i="18"/>
  <c r="N28" i="17"/>
  <c r="M43" i="17"/>
  <c r="M40" i="17"/>
  <c r="I40" i="17"/>
  <c r="S76" i="16"/>
  <c r="B15" i="21"/>
  <c r="B11" i="21"/>
  <c r="D11" i="21"/>
  <c r="E11" i="21"/>
  <c r="F11" i="21"/>
  <c r="G11" i="21"/>
  <c r="H11" i="21"/>
  <c r="J11" i="21"/>
  <c r="K11" i="21"/>
  <c r="L11" i="21"/>
  <c r="M11" i="21"/>
  <c r="O11" i="21"/>
  <c r="P11" i="21"/>
  <c r="Q11" i="21"/>
  <c r="R11" i="21"/>
  <c r="T11" i="21"/>
  <c r="U11" i="21"/>
  <c r="B12" i="21"/>
  <c r="E12" i="21"/>
  <c r="F12" i="21"/>
  <c r="G12" i="21"/>
  <c r="H12" i="21"/>
  <c r="J12" i="21"/>
  <c r="K12" i="21"/>
  <c r="L12" i="21"/>
  <c r="M12" i="21"/>
  <c r="O12" i="21"/>
  <c r="P12" i="21"/>
  <c r="Q12" i="21"/>
  <c r="R12" i="21"/>
  <c r="T12" i="21"/>
  <c r="U12" i="21"/>
  <c r="S86" i="16"/>
  <c r="N86" i="16"/>
  <c r="H89" i="16"/>
  <c r="H88" i="16"/>
  <c r="H87" i="16"/>
  <c r="H86" i="16"/>
  <c r="I86" i="16" s="1"/>
  <c r="H85" i="16"/>
  <c r="H31" i="16"/>
  <c r="H29" i="16"/>
  <c r="H24" i="16"/>
  <c r="F55" i="16"/>
  <c r="F56" i="16" s="1"/>
  <c r="H23" i="16"/>
  <c r="S15" i="16"/>
  <c r="N15" i="16"/>
  <c r="I15" i="16"/>
  <c r="D31" i="16"/>
  <c r="S12" i="16"/>
  <c r="S12" i="21" s="1"/>
  <c r="S11" i="16"/>
  <c r="S11" i="21" s="1"/>
  <c r="N12" i="16"/>
  <c r="N12" i="21" s="1"/>
  <c r="N11" i="16"/>
  <c r="N11" i="21" s="1"/>
  <c r="I12" i="16"/>
  <c r="I12" i="21" s="1"/>
  <c r="I11" i="16"/>
  <c r="I11" i="21" s="1"/>
  <c r="D12" i="21"/>
  <c r="U10" i="16"/>
  <c r="U9" i="16" s="1"/>
  <c r="T10" i="16"/>
  <c r="T9" i="16" s="1"/>
  <c r="R10" i="16"/>
  <c r="R9" i="16" s="1"/>
  <c r="Q10" i="16"/>
  <c r="Q9" i="16" s="1"/>
  <c r="P10" i="16"/>
  <c r="P9" i="16" s="1"/>
  <c r="O10" i="16"/>
  <c r="O9" i="16" s="1"/>
  <c r="M10" i="16"/>
  <c r="M9" i="16" s="1"/>
  <c r="L10" i="16"/>
  <c r="L9" i="16" s="1"/>
  <c r="K10" i="16"/>
  <c r="K9" i="16" s="1"/>
  <c r="J10" i="16"/>
  <c r="J9" i="16" s="1"/>
  <c r="H10" i="16"/>
  <c r="H9" i="16" s="1"/>
  <c r="G10" i="16"/>
  <c r="G9" i="16" s="1"/>
  <c r="F10" i="16"/>
  <c r="F9" i="16" s="1"/>
  <c r="E10" i="16"/>
  <c r="E9" i="16" s="1"/>
  <c r="J75" i="16"/>
  <c r="J78" i="16"/>
  <c r="J80" i="16" s="1"/>
  <c r="H51" i="17"/>
  <c r="G51" i="17"/>
  <c r="F51" i="17"/>
  <c r="E51" i="17"/>
  <c r="D51" i="17"/>
  <c r="D54" i="17" s="1"/>
  <c r="M51" i="17"/>
  <c r="O23" i="18"/>
  <c r="J23" i="18"/>
  <c r="J69" i="45"/>
  <c r="D65" i="17"/>
  <c r="D64" i="17"/>
  <c r="D63" i="17"/>
  <c r="D60" i="17"/>
  <c r="D59" i="17"/>
  <c r="D71" i="17" s="1"/>
  <c r="D58" i="17"/>
  <c r="D70" i="17" s="1"/>
  <c r="D57" i="17"/>
  <c r="D68" i="17" s="1"/>
  <c r="D52" i="17"/>
  <c r="S88" i="16"/>
  <c r="T88" i="16" s="1"/>
  <c r="N88" i="16"/>
  <c r="S32" i="17" l="1"/>
  <c r="T32" i="17" s="1"/>
  <c r="R25" i="18"/>
  <c r="S25" i="18" s="1"/>
  <c r="V82" i="70"/>
  <c r="V83" i="70" s="1"/>
  <c r="V84" i="70" s="1"/>
  <c r="V90" i="70" s="1"/>
  <c r="V93" i="70" s="1"/>
  <c r="X71" i="70"/>
  <c r="X70" i="70" s="1"/>
  <c r="X4" i="70"/>
  <c r="X6" i="70" s="1"/>
  <c r="U81" i="67"/>
  <c r="U82" i="67" s="1"/>
  <c r="U88" i="67" s="1"/>
  <c r="U91" i="67" s="1"/>
  <c r="Y38" i="70"/>
  <c r="Y37" i="70"/>
  <c r="Y36" i="70"/>
  <c r="W76" i="70"/>
  <c r="W74" i="70"/>
  <c r="W79" i="70"/>
  <c r="W81" i="70"/>
  <c r="V77" i="67"/>
  <c r="V73" i="67"/>
  <c r="W6" i="67"/>
  <c r="J30" i="17"/>
  <c r="J37" i="17" s="1"/>
  <c r="V75" i="67"/>
  <c r="V74" i="67" s="1"/>
  <c r="V80" i="67" s="1"/>
  <c r="W69" i="67"/>
  <c r="W73" i="67" s="1"/>
  <c r="X4" i="67"/>
  <c r="X70" i="67"/>
  <c r="AD32" i="67"/>
  <c r="Z32" i="70" s="1"/>
  <c r="Z34" i="70" s="1"/>
  <c r="AC34" i="67"/>
  <c r="Z43" i="67"/>
  <c r="Z46" i="67" s="1"/>
  <c r="Z49" i="67" s="1"/>
  <c r="Z52" i="67" s="1"/>
  <c r="Z55" i="67" s="1"/>
  <c r="AA40" i="67"/>
  <c r="Y10" i="67"/>
  <c r="Y62" i="67"/>
  <c r="X64" i="67"/>
  <c r="X71" i="67" s="1"/>
  <c r="X5" i="67"/>
  <c r="Y9" i="67"/>
  <c r="Y11" i="67" s="1"/>
  <c r="Y36" i="67"/>
  <c r="Z17" i="67"/>
  <c r="Z20" i="67" s="1"/>
  <c r="Z23" i="67" s="1"/>
  <c r="Z29" i="67" s="1"/>
  <c r="AA14" i="67"/>
  <c r="X11" i="67"/>
  <c r="L21" i="18"/>
  <c r="M21" i="18"/>
  <c r="L14" i="17"/>
  <c r="M24" i="18" s="1"/>
  <c r="K30" i="17"/>
  <c r="K37" i="17" s="1"/>
  <c r="L25" i="17"/>
  <c r="L27" i="17"/>
  <c r="L26" i="17"/>
  <c r="L40" i="17"/>
  <c r="L12" i="17"/>
  <c r="M23" i="18" s="1"/>
  <c r="L23" i="18"/>
  <c r="K10" i="17"/>
  <c r="Q30" i="17"/>
  <c r="Q37" i="17" s="1"/>
  <c r="P30" i="17"/>
  <c r="P37" i="17" s="1"/>
  <c r="D53" i="17"/>
  <c r="I40" i="16"/>
  <c r="N10" i="16"/>
  <c r="S10" i="16"/>
  <c r="I10" i="16"/>
  <c r="D69" i="17"/>
  <c r="D78" i="17"/>
  <c r="D72" i="17"/>
  <c r="D75" i="17"/>
  <c r="U32" i="17" l="1"/>
  <c r="T25" i="18"/>
  <c r="W82" i="70"/>
  <c r="W83" i="70" s="1"/>
  <c r="W84" i="70" s="1"/>
  <c r="W90" i="70" s="1"/>
  <c r="W93" i="70" s="1"/>
  <c r="Z38" i="70"/>
  <c r="Z37" i="70"/>
  <c r="Z36" i="70"/>
  <c r="V81" i="67"/>
  <c r="V82" i="67" s="1"/>
  <c r="V88" i="67" s="1"/>
  <c r="V91" i="67" s="1"/>
  <c r="Y4" i="70"/>
  <c r="Y6" i="70" s="1"/>
  <c r="Y71" i="70"/>
  <c r="Y70" i="70" s="1"/>
  <c r="X76" i="70"/>
  <c r="X81" i="70"/>
  <c r="X79" i="70"/>
  <c r="X74" i="70"/>
  <c r="W79" i="67"/>
  <c r="W77" i="67"/>
  <c r="W75" i="67"/>
  <c r="W74" i="67" s="1"/>
  <c r="W80" i="67" s="1"/>
  <c r="X6" i="67"/>
  <c r="X69" i="67"/>
  <c r="X73" i="67" s="1"/>
  <c r="Y4" i="67"/>
  <c r="Y70" i="67"/>
  <c r="AB14" i="67"/>
  <c r="AA17" i="67"/>
  <c r="AA20" i="67" s="1"/>
  <c r="AA23" i="67" s="1"/>
  <c r="AA29" i="67" s="1"/>
  <c r="AB40" i="67"/>
  <c r="AA43" i="67"/>
  <c r="AA46" i="67" s="1"/>
  <c r="AA49" i="67" s="1"/>
  <c r="AA52" i="67" s="1"/>
  <c r="AA55" i="67" s="1"/>
  <c r="Z36" i="67"/>
  <c r="Z9" i="67"/>
  <c r="Y5" i="67"/>
  <c r="Y64" i="67"/>
  <c r="Y71" i="67" s="1"/>
  <c r="Z10" i="67"/>
  <c r="Z62" i="67"/>
  <c r="AD34" i="67"/>
  <c r="AE32" i="67"/>
  <c r="AA32" i="70" s="1"/>
  <c r="AA34" i="70" s="1"/>
  <c r="L24" i="18"/>
  <c r="L10" i="17"/>
  <c r="L26" i="18"/>
  <c r="M26" i="18"/>
  <c r="L30" i="17"/>
  <c r="L37" i="17" s="1"/>
  <c r="R27" i="17"/>
  <c r="R28" i="18" s="1"/>
  <c r="S28" i="18" s="1"/>
  <c r="V32" i="17" l="1"/>
  <c r="U25" i="18"/>
  <c r="X82" i="70"/>
  <c r="X83" i="70" s="1"/>
  <c r="X84" i="70" s="1"/>
  <c r="X90" i="70" s="1"/>
  <c r="X93" i="70" s="1"/>
  <c r="Y76" i="70"/>
  <c r="Y74" i="70"/>
  <c r="Y79" i="70"/>
  <c r="Y81" i="70"/>
  <c r="W81" i="67"/>
  <c r="W82" i="67" s="1"/>
  <c r="W88" i="67" s="1"/>
  <c r="W91" i="67" s="1"/>
  <c r="AA38" i="70"/>
  <c r="AA37" i="70"/>
  <c r="AA36" i="70"/>
  <c r="Z71" i="70"/>
  <c r="Z70" i="70" s="1"/>
  <c r="Z4" i="70"/>
  <c r="Z6" i="70" s="1"/>
  <c r="Y6" i="67"/>
  <c r="X77" i="67"/>
  <c r="X75" i="67"/>
  <c r="X74" i="67" s="1"/>
  <c r="X80" i="67" s="1"/>
  <c r="X79" i="67"/>
  <c r="Y69" i="67"/>
  <c r="Y77" i="67" s="1"/>
  <c r="Z4" i="67"/>
  <c r="Z70" i="67"/>
  <c r="AE34" i="67"/>
  <c r="AF32" i="67"/>
  <c r="Z5" i="67"/>
  <c r="Z64" i="67"/>
  <c r="Z71" i="67" s="1"/>
  <c r="Z11" i="67"/>
  <c r="AA36" i="67"/>
  <c r="AA9" i="67"/>
  <c r="AA10" i="67"/>
  <c r="AA62" i="67"/>
  <c r="AC40" i="67"/>
  <c r="AB43" i="67"/>
  <c r="AB46" i="67" s="1"/>
  <c r="AB49" i="67" s="1"/>
  <c r="AB52" i="67" s="1"/>
  <c r="AB55" i="67" s="1"/>
  <c r="AC14" i="67"/>
  <c r="AB17" i="67"/>
  <c r="AB20" i="67" s="1"/>
  <c r="AB23" i="67" s="1"/>
  <c r="AB29" i="67" s="1"/>
  <c r="M20" i="18"/>
  <c r="M22" i="18"/>
  <c r="L22" i="18"/>
  <c r="L20" i="18"/>
  <c r="W32" i="17" l="1"/>
  <c r="V25" i="18"/>
  <c r="Y82" i="70"/>
  <c r="Y83" i="70" s="1"/>
  <c r="Y84" i="70" s="1"/>
  <c r="Y90" i="70" s="1"/>
  <c r="Y93" i="70" s="1"/>
  <c r="Z6" i="67"/>
  <c r="AA71" i="70"/>
  <c r="AA70" i="70" s="1"/>
  <c r="AA4" i="70"/>
  <c r="AA6" i="70" s="1"/>
  <c r="AF34" i="67"/>
  <c r="AB32" i="70"/>
  <c r="AB34" i="70" s="1"/>
  <c r="Z76" i="70"/>
  <c r="Z74" i="70"/>
  <c r="Z81" i="70"/>
  <c r="Z79" i="70"/>
  <c r="X81" i="67"/>
  <c r="X82" i="67" s="1"/>
  <c r="X88" i="67" s="1"/>
  <c r="X91" i="67" s="1"/>
  <c r="Y79" i="67"/>
  <c r="Y75" i="67"/>
  <c r="Y74" i="67" s="1"/>
  <c r="Y80" i="67" s="1"/>
  <c r="Y73" i="67"/>
  <c r="Z69" i="67"/>
  <c r="Z77" i="67" s="1"/>
  <c r="AA4" i="67"/>
  <c r="AA70" i="67"/>
  <c r="AB62" i="67"/>
  <c r="AB10" i="67"/>
  <c r="AC17" i="67"/>
  <c r="AC20" i="67" s="1"/>
  <c r="AC23" i="67" s="1"/>
  <c r="AC29" i="67" s="1"/>
  <c r="AD14" i="67"/>
  <c r="AC43" i="67"/>
  <c r="AC46" i="67" s="1"/>
  <c r="AC49" i="67" s="1"/>
  <c r="AC52" i="67" s="1"/>
  <c r="AC55" i="67" s="1"/>
  <c r="AD40" i="67"/>
  <c r="AA11" i="67"/>
  <c r="AB36" i="67"/>
  <c r="AB9" i="67"/>
  <c r="AA5" i="67"/>
  <c r="AA64" i="67"/>
  <c r="AA71" i="67" s="1"/>
  <c r="G62" i="16"/>
  <c r="H62" i="16"/>
  <c r="X32" i="17" l="1"/>
  <c r="Y32" i="17" s="1"/>
  <c r="W25" i="18"/>
  <c r="X25" i="18" s="1"/>
  <c r="AB11" i="67"/>
  <c r="Z82" i="70"/>
  <c r="Z83" i="70" s="1"/>
  <c r="Z84" i="70" s="1"/>
  <c r="Z90" i="70" s="1"/>
  <c r="Z93" i="70" s="1"/>
  <c r="AA6" i="67"/>
  <c r="AB38" i="70"/>
  <c r="AB37" i="70"/>
  <c r="AB36" i="70"/>
  <c r="Y81" i="67"/>
  <c r="Y82" i="67" s="1"/>
  <c r="Y88" i="67" s="1"/>
  <c r="Y91" i="67" s="1"/>
  <c r="AA76" i="70"/>
  <c r="AA79" i="70"/>
  <c r="AA74" i="70"/>
  <c r="AA81" i="70"/>
  <c r="Z73" i="67"/>
  <c r="Z79" i="67"/>
  <c r="Z75" i="67"/>
  <c r="Z74" i="67" s="1"/>
  <c r="Z80" i="67" s="1"/>
  <c r="AA69" i="67"/>
  <c r="AA79" i="67" s="1"/>
  <c r="AB4" i="67"/>
  <c r="AB70" i="67"/>
  <c r="AD17" i="67"/>
  <c r="AD20" i="67" s="1"/>
  <c r="AD23" i="67" s="1"/>
  <c r="AD29" i="67" s="1"/>
  <c r="AE14" i="67"/>
  <c r="AD43" i="67"/>
  <c r="AD46" i="67" s="1"/>
  <c r="AD49" i="67" s="1"/>
  <c r="AD52" i="67" s="1"/>
  <c r="AD55" i="67" s="1"/>
  <c r="AE40" i="67"/>
  <c r="AC10" i="67"/>
  <c r="AC62" i="67"/>
  <c r="AC9" i="67"/>
  <c r="AC36" i="67"/>
  <c r="AB64" i="67"/>
  <c r="AB71" i="67" s="1"/>
  <c r="AB5" i="67"/>
  <c r="AM46" i="18"/>
  <c r="AR46" i="18"/>
  <c r="AR37" i="18"/>
  <c r="AM37" i="18"/>
  <c r="AM30" i="18"/>
  <c r="D76" i="17"/>
  <c r="Z32" i="17" l="1"/>
  <c r="Y25" i="18"/>
  <c r="AC11" i="67"/>
  <c r="AA82" i="70"/>
  <c r="AA83" i="70" s="1"/>
  <c r="AA84" i="70" s="1"/>
  <c r="AA90" i="70" s="1"/>
  <c r="AA93" i="70" s="1"/>
  <c r="AB6" i="67"/>
  <c r="AB4" i="70"/>
  <c r="AB6" i="70" s="1"/>
  <c r="AB71" i="70"/>
  <c r="AB70" i="70" s="1"/>
  <c r="Z81" i="67"/>
  <c r="Z82" i="67" s="1"/>
  <c r="Z88" i="67" s="1"/>
  <c r="Z91" i="67" s="1"/>
  <c r="AA77" i="67"/>
  <c r="AA75" i="67"/>
  <c r="AA74" i="67" s="1"/>
  <c r="AA80" i="67" s="1"/>
  <c r="AA73" i="67"/>
  <c r="AB69" i="67"/>
  <c r="AB73" i="67" s="1"/>
  <c r="AC4" i="67"/>
  <c r="AC70" i="67"/>
  <c r="AC5" i="67"/>
  <c r="AC64" i="67"/>
  <c r="AC71" i="67" s="1"/>
  <c r="AF40" i="67"/>
  <c r="AF43" i="67" s="1"/>
  <c r="AF46" i="67" s="1"/>
  <c r="AF49" i="67" s="1"/>
  <c r="AF52" i="67" s="1"/>
  <c r="AF55" i="67" s="1"/>
  <c r="AE43" i="67"/>
  <c r="AE46" i="67" s="1"/>
  <c r="AE49" i="67" s="1"/>
  <c r="AE52" i="67" s="1"/>
  <c r="AE55" i="67" s="1"/>
  <c r="AD10" i="67"/>
  <c r="AD62" i="67"/>
  <c r="AF14" i="67"/>
  <c r="AF17" i="67" s="1"/>
  <c r="AF20" i="67" s="1"/>
  <c r="AF23" i="67" s="1"/>
  <c r="AF29" i="67" s="1"/>
  <c r="AE17" i="67"/>
  <c r="AE20" i="67" s="1"/>
  <c r="AE23" i="67" s="1"/>
  <c r="AE29" i="67" s="1"/>
  <c r="AD36" i="67"/>
  <c r="AD9" i="67"/>
  <c r="AM50" i="18"/>
  <c r="AR30" i="18"/>
  <c r="AR50" i="18" s="1"/>
  <c r="R13" i="17"/>
  <c r="R21" i="18" s="1"/>
  <c r="S21" i="18" s="1"/>
  <c r="N13" i="17"/>
  <c r="E52" i="17"/>
  <c r="E53" i="17" s="1"/>
  <c r="R19" i="17"/>
  <c r="S19" i="17" s="1"/>
  <c r="T19" i="17" s="1"/>
  <c r="U19" i="17" s="1"/>
  <c r="V19" i="17" s="1"/>
  <c r="W19" i="17" s="1"/>
  <c r="X19" i="17" s="1"/>
  <c r="Y19" i="17" s="1"/>
  <c r="Z19" i="17" s="1"/>
  <c r="AA19" i="17" s="1"/>
  <c r="AB19" i="17" s="1"/>
  <c r="N19" i="17"/>
  <c r="AA32" i="17" l="1"/>
  <c r="Z25" i="18"/>
  <c r="AD11" i="67"/>
  <c r="AA81" i="67"/>
  <c r="AA82" i="67" s="1"/>
  <c r="AA88" i="67" s="1"/>
  <c r="AA91" i="67" s="1"/>
  <c r="AB76" i="70"/>
  <c r="AB81" i="70"/>
  <c r="AB79" i="70"/>
  <c r="AB74" i="70"/>
  <c r="L104" i="70"/>
  <c r="L106" i="70" s="1"/>
  <c r="AC6" i="67"/>
  <c r="AB77" i="67"/>
  <c r="AC69" i="67"/>
  <c r="AC75" i="67" s="1"/>
  <c r="AC74" i="67" s="1"/>
  <c r="AC80" i="67" s="1"/>
  <c r="AB79" i="67"/>
  <c r="AB75" i="67"/>
  <c r="AB74" i="67" s="1"/>
  <c r="AB80" i="67" s="1"/>
  <c r="AD4" i="67"/>
  <c r="AD70" i="67"/>
  <c r="AF36" i="67"/>
  <c r="AF9" i="67"/>
  <c r="AE62" i="67"/>
  <c r="AE10" i="67"/>
  <c r="AE9" i="67"/>
  <c r="AE36" i="67"/>
  <c r="AD64" i="67"/>
  <c r="AD71" i="67" s="1"/>
  <c r="AD5" i="67"/>
  <c r="AF10" i="67"/>
  <c r="AF62" i="67"/>
  <c r="S13" i="17"/>
  <c r="S89" i="16"/>
  <c r="T89" i="16" s="1"/>
  <c r="N89" i="16"/>
  <c r="S18" i="16"/>
  <c r="S18" i="21" s="1"/>
  <c r="N18" i="16"/>
  <c r="N18" i="21" s="1"/>
  <c r="I18" i="16"/>
  <c r="I18" i="21" s="1"/>
  <c r="D18" i="21"/>
  <c r="I89" i="16"/>
  <c r="I88" i="16"/>
  <c r="H16" i="16"/>
  <c r="J90" i="16"/>
  <c r="J77" i="16" s="1"/>
  <c r="G90" i="16"/>
  <c r="F90" i="16"/>
  <c r="E90" i="16"/>
  <c r="U16" i="16"/>
  <c r="T16" i="16"/>
  <c r="R16" i="16"/>
  <c r="Q16" i="16"/>
  <c r="P16" i="16"/>
  <c r="O16" i="16"/>
  <c r="M16" i="16"/>
  <c r="L16" i="16"/>
  <c r="K16" i="16"/>
  <c r="J16" i="16"/>
  <c r="G16" i="16"/>
  <c r="F16" i="16"/>
  <c r="E16" i="16"/>
  <c r="U18" i="21"/>
  <c r="T18" i="21"/>
  <c r="R18" i="21"/>
  <c r="Q18" i="21"/>
  <c r="P18" i="21"/>
  <c r="O18" i="21"/>
  <c r="M18" i="21"/>
  <c r="L18" i="21"/>
  <c r="K18" i="21"/>
  <c r="J18" i="21"/>
  <c r="H18" i="21"/>
  <c r="G18" i="21"/>
  <c r="F18" i="21"/>
  <c r="E18" i="21"/>
  <c r="B18" i="21"/>
  <c r="B10" i="21"/>
  <c r="B13" i="21"/>
  <c r="B14" i="21"/>
  <c r="O55" i="16"/>
  <c r="O56" i="16" s="1"/>
  <c r="P55" i="16"/>
  <c r="P56" i="16" s="1"/>
  <c r="O48" i="18"/>
  <c r="O44" i="18"/>
  <c r="O43" i="18"/>
  <c r="O42" i="18"/>
  <c r="O41" i="18"/>
  <c r="O40" i="18"/>
  <c r="O36" i="18"/>
  <c r="O35" i="18"/>
  <c r="J63" i="16" s="1"/>
  <c r="O34" i="18"/>
  <c r="O33" i="18"/>
  <c r="O26" i="18"/>
  <c r="O25" i="18"/>
  <c r="O24" i="18"/>
  <c r="O22" i="18"/>
  <c r="O21" i="18"/>
  <c r="O20" i="18"/>
  <c r="O17" i="18"/>
  <c r="O16" i="18"/>
  <c r="O15" i="18"/>
  <c r="O14" i="18"/>
  <c r="O13" i="18"/>
  <c r="J61" i="16" s="1"/>
  <c r="O12" i="18"/>
  <c r="O11" i="18"/>
  <c r="O45" i="18"/>
  <c r="O29" i="18"/>
  <c r="J111" i="16"/>
  <c r="J107" i="16"/>
  <c r="J104" i="16"/>
  <c r="J99" i="16"/>
  <c r="J98" i="16"/>
  <c r="AB32" i="17" l="1"/>
  <c r="AB25" i="18" s="1"/>
  <c r="AA25" i="18"/>
  <c r="AE11" i="67"/>
  <c r="AD6" i="67"/>
  <c r="AB82" i="70"/>
  <c r="AB83" i="70" s="1"/>
  <c r="AB84" i="70" s="1"/>
  <c r="AB90" i="70" s="1"/>
  <c r="AC81" i="67"/>
  <c r="AC82" i="67" s="1"/>
  <c r="AC88" i="67" s="1"/>
  <c r="AC91" i="67" s="1"/>
  <c r="AB81" i="67"/>
  <c r="AB82" i="67" s="1"/>
  <c r="AB88" i="67" s="1"/>
  <c r="AB91" i="67" s="1"/>
  <c r="AC77" i="67"/>
  <c r="AC79" i="67"/>
  <c r="AC73" i="67"/>
  <c r="AD69" i="67"/>
  <c r="AD73" i="67" s="1"/>
  <c r="AE4" i="67"/>
  <c r="AE70" i="67"/>
  <c r="AF4" i="67"/>
  <c r="AF70" i="67"/>
  <c r="AF5" i="67"/>
  <c r="AF64" i="67"/>
  <c r="AF71" i="67" s="1"/>
  <c r="AE64" i="67"/>
  <c r="AE71" i="67" s="1"/>
  <c r="AE5" i="67"/>
  <c r="AF11" i="67"/>
  <c r="O37" i="18"/>
  <c r="T13" i="17"/>
  <c r="J64" i="16"/>
  <c r="J65" i="16"/>
  <c r="J62" i="16"/>
  <c r="O10" i="18"/>
  <c r="O46" i="18"/>
  <c r="X35" i="17"/>
  <c r="X11" i="17"/>
  <c r="S36" i="16"/>
  <c r="S33" i="16"/>
  <c r="S31" i="16"/>
  <c r="S25" i="16"/>
  <c r="S17" i="16"/>
  <c r="S16" i="16" s="1"/>
  <c r="S14" i="16"/>
  <c r="S14" i="21" s="1"/>
  <c r="S13" i="16"/>
  <c r="S66" i="16"/>
  <c r="S63" i="16"/>
  <c r="T36" i="21"/>
  <c r="T33" i="21"/>
  <c r="T31" i="21"/>
  <c r="T25" i="21"/>
  <c r="T21" i="21"/>
  <c r="T17" i="21"/>
  <c r="T14" i="21"/>
  <c r="T13" i="21"/>
  <c r="T10" i="21"/>
  <c r="T6" i="21"/>
  <c r="T5" i="21"/>
  <c r="R36" i="21"/>
  <c r="Q36" i="21"/>
  <c r="P36" i="21"/>
  <c r="O36" i="21"/>
  <c r="R33" i="21"/>
  <c r="Q33" i="21"/>
  <c r="P33" i="21"/>
  <c r="O33" i="21"/>
  <c r="R31" i="21"/>
  <c r="Q31" i="21"/>
  <c r="P31" i="21"/>
  <c r="O31" i="21"/>
  <c r="R25" i="21"/>
  <c r="Q25" i="21"/>
  <c r="P25" i="21"/>
  <c r="O25" i="21"/>
  <c r="R21" i="21"/>
  <c r="Q21" i="21"/>
  <c r="P21" i="21"/>
  <c r="O21" i="21"/>
  <c r="R17" i="21"/>
  <c r="Q17" i="21"/>
  <c r="P17" i="21"/>
  <c r="O17" i="21"/>
  <c r="R14" i="21"/>
  <c r="Q14" i="21"/>
  <c r="P14" i="21"/>
  <c r="O14" i="21"/>
  <c r="R13" i="21"/>
  <c r="Q13" i="21"/>
  <c r="P13" i="21"/>
  <c r="O13" i="21"/>
  <c r="S10" i="21"/>
  <c r="R10" i="21"/>
  <c r="Q10" i="21"/>
  <c r="P10" i="21"/>
  <c r="O10" i="21"/>
  <c r="S6" i="21"/>
  <c r="R6" i="21"/>
  <c r="Q6" i="21"/>
  <c r="P6" i="21"/>
  <c r="O6" i="21"/>
  <c r="S5" i="21"/>
  <c r="R5" i="21"/>
  <c r="Q5" i="21"/>
  <c r="P5" i="21"/>
  <c r="O5" i="21"/>
  <c r="U5" i="21"/>
  <c r="U6" i="21"/>
  <c r="U10" i="21"/>
  <c r="U13" i="21"/>
  <c r="U14" i="21"/>
  <c r="U17" i="21"/>
  <c r="U21" i="21"/>
  <c r="U25" i="21"/>
  <c r="U31" i="21"/>
  <c r="U33" i="21"/>
  <c r="U36" i="21"/>
  <c r="U55" i="16"/>
  <c r="U56" i="16" s="1"/>
  <c r="U65" i="16" s="1"/>
  <c r="Z40" i="18" s="1"/>
  <c r="Z5" i="17"/>
  <c r="Z6" i="17"/>
  <c r="U9" i="21"/>
  <c r="U16" i="21"/>
  <c r="U99" i="16"/>
  <c r="U104" i="16"/>
  <c r="U107" i="16"/>
  <c r="Z5" i="18"/>
  <c r="Z6" i="18"/>
  <c r="Z35" i="18"/>
  <c r="Z37" i="18" s="1"/>
  <c r="W35" i="18"/>
  <c r="W37" i="18" s="1"/>
  <c r="V35" i="18"/>
  <c r="V37" i="18" s="1"/>
  <c r="U35" i="18"/>
  <c r="U37" i="18" s="1"/>
  <c r="T35" i="18"/>
  <c r="X6" i="18"/>
  <c r="W6" i="18"/>
  <c r="V6" i="18"/>
  <c r="U6" i="18"/>
  <c r="T6" i="18"/>
  <c r="X5" i="18"/>
  <c r="W5" i="18"/>
  <c r="V5" i="18"/>
  <c r="U5" i="18"/>
  <c r="T5" i="18"/>
  <c r="W6" i="17"/>
  <c r="V6" i="17"/>
  <c r="U6" i="17"/>
  <c r="T6" i="17"/>
  <c r="W5" i="17"/>
  <c r="V5" i="17"/>
  <c r="U5" i="17"/>
  <c r="T5" i="17"/>
  <c r="S87" i="16"/>
  <c r="T87" i="16" s="1"/>
  <c r="U87" i="16" s="1"/>
  <c r="V87" i="16" s="1"/>
  <c r="S85" i="16"/>
  <c r="T85" i="16" s="1"/>
  <c r="U85" i="16" s="1"/>
  <c r="V85" i="16" s="1"/>
  <c r="W85" i="16" s="1"/>
  <c r="S80" i="16"/>
  <c r="S79" i="16"/>
  <c r="T79" i="16" s="1"/>
  <c r="U79" i="16" s="1"/>
  <c r="Q65" i="16"/>
  <c r="V40" i="18" s="1"/>
  <c r="R65" i="16"/>
  <c r="W40" i="18" s="1"/>
  <c r="P65" i="16"/>
  <c r="U40" i="18" s="1"/>
  <c r="O65" i="16"/>
  <c r="T40" i="18" s="1"/>
  <c r="R107" i="16"/>
  <c r="Q107" i="16"/>
  <c r="P107" i="16"/>
  <c r="O107" i="16"/>
  <c r="R104" i="16"/>
  <c r="Q104" i="16"/>
  <c r="P104" i="16"/>
  <c r="O104" i="16"/>
  <c r="R99" i="16"/>
  <c r="Q99" i="16"/>
  <c r="P99" i="16"/>
  <c r="O99" i="16"/>
  <c r="R98" i="16"/>
  <c r="Q98" i="16"/>
  <c r="P98" i="16"/>
  <c r="O98" i="16"/>
  <c r="R78" i="16"/>
  <c r="R24" i="16" s="1"/>
  <c r="R24" i="21" s="1"/>
  <c r="Q78" i="16"/>
  <c r="Q24" i="16" s="1"/>
  <c r="Q24" i="21" s="1"/>
  <c r="P78" i="16"/>
  <c r="P24" i="16" s="1"/>
  <c r="P24" i="21" s="1"/>
  <c r="O78" i="16"/>
  <c r="O24" i="16" s="1"/>
  <c r="O24" i="21" s="1"/>
  <c r="R61" i="16"/>
  <c r="W13" i="18" s="1"/>
  <c r="Q61" i="16"/>
  <c r="V13" i="18" s="1"/>
  <c r="P61" i="16"/>
  <c r="U13" i="18" s="1"/>
  <c r="O61" i="16"/>
  <c r="T13" i="18" s="1"/>
  <c r="R16" i="21"/>
  <c r="Q16" i="21"/>
  <c r="P16" i="21"/>
  <c r="O16" i="21"/>
  <c r="R20" i="16"/>
  <c r="R94" i="16" s="1"/>
  <c r="Q20" i="16"/>
  <c r="Q94" i="16" s="1"/>
  <c r="P20" i="16"/>
  <c r="P20" i="21" s="1"/>
  <c r="O20" i="16"/>
  <c r="O20" i="21" s="1"/>
  <c r="H78" i="16"/>
  <c r="H75" i="16"/>
  <c r="I41" i="16"/>
  <c r="N79" i="16"/>
  <c r="N76" i="16"/>
  <c r="G75" i="16"/>
  <c r="G78" i="16"/>
  <c r="G80" i="16" s="1"/>
  <c r="E78" i="16"/>
  <c r="E75" i="16"/>
  <c r="F78" i="16"/>
  <c r="F80" i="16" s="1"/>
  <c r="F75" i="16"/>
  <c r="F77" i="16" s="1"/>
  <c r="T21" i="18" l="1"/>
  <c r="X13" i="18"/>
  <c r="X40" i="18"/>
  <c r="W87" i="16"/>
  <c r="W90" i="16" s="1"/>
  <c r="V90" i="16"/>
  <c r="AB93" i="70"/>
  <c r="AC90" i="70"/>
  <c r="AC93" i="70" s="1"/>
  <c r="O30" i="18"/>
  <c r="O50" i="18" s="1"/>
  <c r="AD79" i="67"/>
  <c r="AE6" i="67"/>
  <c r="AF6" i="67"/>
  <c r="AD77" i="67"/>
  <c r="AD75" i="67"/>
  <c r="AD74" i="67" s="1"/>
  <c r="AD80" i="67" s="1"/>
  <c r="AF69" i="67"/>
  <c r="AE69" i="67"/>
  <c r="AE77" i="67" s="1"/>
  <c r="S13" i="21"/>
  <c r="S9" i="16"/>
  <c r="E80" i="16"/>
  <c r="T80" i="16"/>
  <c r="U13" i="17"/>
  <c r="H90" i="16"/>
  <c r="U19" i="16"/>
  <c r="U93" i="16" s="1"/>
  <c r="U20" i="16"/>
  <c r="U94" i="16" s="1"/>
  <c r="Q9" i="21"/>
  <c r="O94" i="16"/>
  <c r="S17" i="21"/>
  <c r="E77" i="16"/>
  <c r="P94" i="16"/>
  <c r="U58" i="17"/>
  <c r="V58" i="17"/>
  <c r="P9" i="21"/>
  <c r="T58" i="17"/>
  <c r="T70" i="17" s="1"/>
  <c r="S65" i="16"/>
  <c r="S20" i="16"/>
  <c r="R9" i="21"/>
  <c r="Q20" i="21"/>
  <c r="Z58" i="17"/>
  <c r="R20" i="21"/>
  <c r="S19" i="16"/>
  <c r="S19" i="21" s="1"/>
  <c r="W58" i="17"/>
  <c r="O9" i="21"/>
  <c r="S24" i="16"/>
  <c r="S61" i="16"/>
  <c r="S16" i="21"/>
  <c r="T37" i="18"/>
  <c r="S78" i="16"/>
  <c r="O19" i="16"/>
  <c r="P19" i="16"/>
  <c r="Q19" i="16"/>
  <c r="R19" i="16"/>
  <c r="H80" i="16"/>
  <c r="U21" i="18" l="1"/>
  <c r="AF75" i="67"/>
  <c r="AF74" i="67" s="1"/>
  <c r="AF80" i="67" s="1"/>
  <c r="AF81" i="67" s="1"/>
  <c r="AF82" i="67" s="1"/>
  <c r="AF88" i="67" s="1"/>
  <c r="AG88" i="67" s="1"/>
  <c r="AG91" i="67" s="1"/>
  <c r="P102" i="67"/>
  <c r="S24" i="21"/>
  <c r="I80" i="70"/>
  <c r="M78" i="71"/>
  <c r="M85" i="71" s="1"/>
  <c r="M78" i="67"/>
  <c r="M85" i="67" s="1"/>
  <c r="AD81" i="67"/>
  <c r="AD82" i="67" s="1"/>
  <c r="AD88" i="67" s="1"/>
  <c r="AD91" i="67" s="1"/>
  <c r="AE73" i="67"/>
  <c r="AE75" i="67"/>
  <c r="AE74" i="67" s="1"/>
  <c r="AE80" i="67" s="1"/>
  <c r="AE79" i="67"/>
  <c r="AF77" i="67"/>
  <c r="AF79" i="67"/>
  <c r="AF73" i="67"/>
  <c r="O51" i="17"/>
  <c r="U95" i="16"/>
  <c r="U80" i="16"/>
  <c r="V80" i="16" s="1"/>
  <c r="V13" i="17"/>
  <c r="U70" i="17"/>
  <c r="U19" i="21"/>
  <c r="Z57" i="17"/>
  <c r="U20" i="21"/>
  <c r="S21" i="16"/>
  <c r="S21" i="21" s="1"/>
  <c r="V57" i="17"/>
  <c r="Q93" i="16"/>
  <c r="Q95" i="16" s="1"/>
  <c r="Q19" i="21"/>
  <c r="O19" i="21"/>
  <c r="T57" i="17"/>
  <c r="O93" i="16"/>
  <c r="O95" i="16" s="1"/>
  <c r="S20" i="21"/>
  <c r="S9" i="21"/>
  <c r="U57" i="17"/>
  <c r="P93" i="16"/>
  <c r="P95" i="16" s="1"/>
  <c r="P19" i="21"/>
  <c r="R93" i="16"/>
  <c r="R95" i="16" s="1"/>
  <c r="W57" i="17"/>
  <c r="R19" i="21"/>
  <c r="S25" i="21"/>
  <c r="V21" i="18" l="1"/>
  <c r="P104" i="67"/>
  <c r="D32" i="75"/>
  <c r="C32" i="75" s="1"/>
  <c r="V98" i="16"/>
  <c r="W80" i="16"/>
  <c r="V78" i="16"/>
  <c r="V24" i="16" s="1"/>
  <c r="I87" i="70"/>
  <c r="I81" i="70"/>
  <c r="AE81" i="67"/>
  <c r="AE82" i="67" s="1"/>
  <c r="AE88" i="67" s="1"/>
  <c r="AE91" i="67" s="1"/>
  <c r="AF91" i="67"/>
  <c r="V70" i="17"/>
  <c r="W13" i="17"/>
  <c r="W21" i="18" s="1"/>
  <c r="U76" i="16"/>
  <c r="V76" i="16" s="1"/>
  <c r="J33" i="18"/>
  <c r="J48" i="18"/>
  <c r="J45" i="18"/>
  <c r="J44" i="18"/>
  <c r="J43" i="18"/>
  <c r="J42" i="18"/>
  <c r="J41" i="18"/>
  <c r="J40" i="18"/>
  <c r="J36" i="18"/>
  <c r="J35" i="18"/>
  <c r="J34" i="18"/>
  <c r="J26" i="18"/>
  <c r="J25" i="18"/>
  <c r="J24" i="18"/>
  <c r="J21" i="18"/>
  <c r="J20" i="18"/>
  <c r="J17" i="18"/>
  <c r="J16" i="18"/>
  <c r="J15" i="18"/>
  <c r="J14" i="18"/>
  <c r="J12" i="18"/>
  <c r="J11" i="18"/>
  <c r="J10" i="18"/>
  <c r="S35" i="17"/>
  <c r="S11" i="17"/>
  <c r="N63" i="16"/>
  <c r="N36" i="16"/>
  <c r="N33" i="16"/>
  <c r="N31" i="16"/>
  <c r="N25" i="16"/>
  <c r="N17" i="16"/>
  <c r="N16" i="16" s="1"/>
  <c r="N14" i="16"/>
  <c r="N13" i="16"/>
  <c r="X21" i="18" l="1"/>
  <c r="W76" i="16"/>
  <c r="V61" i="16"/>
  <c r="AA13" i="18" s="1"/>
  <c r="V77" i="16"/>
  <c r="L80" i="70"/>
  <c r="P78" i="71"/>
  <c r="V24" i="21"/>
  <c r="W98" i="16"/>
  <c r="W78" i="16"/>
  <c r="W24" i="16" s="1"/>
  <c r="L10" i="18"/>
  <c r="E63" i="16"/>
  <c r="J17" i="17"/>
  <c r="K17" i="17" s="1"/>
  <c r="L17" i="17" s="1"/>
  <c r="J9" i="17"/>
  <c r="N9" i="16"/>
  <c r="W70" i="17"/>
  <c r="X13" i="17"/>
  <c r="J37" i="18"/>
  <c r="N19" i="16"/>
  <c r="J29" i="18"/>
  <c r="J46" i="18"/>
  <c r="E64" i="16"/>
  <c r="U61" i="16"/>
  <c r="Z13" i="18" s="1"/>
  <c r="S31" i="21"/>
  <c r="S33" i="21"/>
  <c r="E65" i="16"/>
  <c r="J22" i="18"/>
  <c r="D50" i="16"/>
  <c r="B21" i="45"/>
  <c r="B13" i="45"/>
  <c r="V97" i="16" l="1"/>
  <c r="V96" i="16" s="1"/>
  <c r="V100" i="16" s="1"/>
  <c r="V101" i="16" s="1"/>
  <c r="V81" i="16"/>
  <c r="V75" i="16"/>
  <c r="V23" i="16" s="1"/>
  <c r="L78" i="70" s="1"/>
  <c r="W61" i="16"/>
  <c r="AB13" i="18" s="1"/>
  <c r="W77" i="16"/>
  <c r="K9" i="17"/>
  <c r="L9" i="17" s="1"/>
  <c r="W24" i="21"/>
  <c r="P85" i="71"/>
  <c r="P79" i="71"/>
  <c r="L87" i="70"/>
  <c r="L81" i="70"/>
  <c r="M10" i="18"/>
  <c r="E62" i="16"/>
  <c r="Y13" i="17"/>
  <c r="S36" i="21"/>
  <c r="Y21" i="18" l="1"/>
  <c r="W97" i="16"/>
  <c r="W96" i="16" s="1"/>
  <c r="W100" i="16" s="1"/>
  <c r="W101" i="16" s="1"/>
  <c r="W81" i="16"/>
  <c r="W75" i="16"/>
  <c r="W23" i="16" s="1"/>
  <c r="M78" i="70" s="1"/>
  <c r="V23" i="21"/>
  <c r="V22" i="16"/>
  <c r="P76" i="67"/>
  <c r="P76" i="71"/>
  <c r="Z13" i="17"/>
  <c r="U98" i="16"/>
  <c r="U78" i="16"/>
  <c r="U24" i="16" s="1"/>
  <c r="Z21" i="18" l="1"/>
  <c r="P77" i="71"/>
  <c r="P80" i="71"/>
  <c r="P81" i="71" s="1"/>
  <c r="P82" i="71" s="1"/>
  <c r="P88" i="71" s="1"/>
  <c r="P91" i="71" s="1"/>
  <c r="L79" i="70"/>
  <c r="L82" i="70"/>
  <c r="L83" i="70" s="1"/>
  <c r="L84" i="70" s="1"/>
  <c r="L90" i="70" s="1"/>
  <c r="L93" i="70" s="1"/>
  <c r="P77" i="67"/>
  <c r="P80" i="67"/>
  <c r="P81" i="67" s="1"/>
  <c r="P82" i="67" s="1"/>
  <c r="P88" i="67" s="1"/>
  <c r="P91" i="67" s="1"/>
  <c r="V26" i="16"/>
  <c r="V22" i="21"/>
  <c r="W23" i="21"/>
  <c r="W22" i="16"/>
  <c r="U24" i="21"/>
  <c r="O78" i="67"/>
  <c r="O85" i="67" s="1"/>
  <c r="K80" i="70"/>
  <c r="O78" i="71"/>
  <c r="O85" i="71" s="1"/>
  <c r="Z70" i="17"/>
  <c r="AA13" i="17"/>
  <c r="AA21" i="18" l="1"/>
  <c r="V27" i="16"/>
  <c r="V27" i="21" s="1"/>
  <c r="V26" i="21"/>
  <c r="W26" i="16"/>
  <c r="W22" i="21"/>
  <c r="M79" i="70"/>
  <c r="M82" i="70"/>
  <c r="M83" i="70" s="1"/>
  <c r="M84" i="70" s="1"/>
  <c r="M90" i="70" s="1"/>
  <c r="M93" i="70" s="1"/>
  <c r="K87" i="70"/>
  <c r="K81" i="70"/>
  <c r="AB13" i="17"/>
  <c r="AB70" i="17" s="1"/>
  <c r="AA70" i="17"/>
  <c r="E28" i="16"/>
  <c r="T65" i="16"/>
  <c r="Y40" i="18" s="1"/>
  <c r="E55" i="16"/>
  <c r="E56" i="16" s="1"/>
  <c r="M9" i="21"/>
  <c r="L20" i="16"/>
  <c r="L20" i="21" s="1"/>
  <c r="J9" i="21"/>
  <c r="E5" i="21"/>
  <c r="R35" i="18"/>
  <c r="R37" i="18" s="1"/>
  <c r="R6" i="18"/>
  <c r="AU6" i="18" s="1"/>
  <c r="Q6" i="18"/>
  <c r="AT6" i="18" s="1"/>
  <c r="P6" i="18"/>
  <c r="AS6" i="18" s="1"/>
  <c r="O6" i="18"/>
  <c r="AR6" i="18" s="1"/>
  <c r="R5" i="18"/>
  <c r="AU5" i="18" s="1"/>
  <c r="Q5" i="18"/>
  <c r="AT5" i="18" s="1"/>
  <c r="P5" i="18"/>
  <c r="AS5" i="18" s="1"/>
  <c r="O5" i="18"/>
  <c r="AR5" i="18" s="1"/>
  <c r="R6" i="17"/>
  <c r="Q6" i="17"/>
  <c r="P6" i="17"/>
  <c r="O6" i="17"/>
  <c r="R5" i="17"/>
  <c r="Q5" i="17"/>
  <c r="P5" i="17"/>
  <c r="O5" i="17"/>
  <c r="M36" i="21"/>
  <c r="L36" i="21"/>
  <c r="K36" i="21"/>
  <c r="J36" i="21"/>
  <c r="M33" i="21"/>
  <c r="L33" i="21"/>
  <c r="K33" i="21"/>
  <c r="J33" i="21"/>
  <c r="M31" i="21"/>
  <c r="L31" i="21"/>
  <c r="K31" i="21"/>
  <c r="J31" i="21"/>
  <c r="M25" i="21"/>
  <c r="L25" i="21"/>
  <c r="K25" i="21"/>
  <c r="J25" i="21"/>
  <c r="M21" i="21"/>
  <c r="L21" i="21"/>
  <c r="K21" i="21"/>
  <c r="J21" i="21"/>
  <c r="M17" i="21"/>
  <c r="L17" i="21"/>
  <c r="K17" i="21"/>
  <c r="J17" i="21"/>
  <c r="M14" i="21"/>
  <c r="L14" i="21"/>
  <c r="K14" i="21"/>
  <c r="J14" i="21"/>
  <c r="M13" i="21"/>
  <c r="L13" i="21"/>
  <c r="K13" i="21"/>
  <c r="J13" i="21"/>
  <c r="M10" i="21"/>
  <c r="L10" i="21"/>
  <c r="K10" i="21"/>
  <c r="J10" i="21"/>
  <c r="M6" i="21"/>
  <c r="L6" i="21"/>
  <c r="K6" i="21"/>
  <c r="J6" i="21"/>
  <c r="M5" i="21"/>
  <c r="L5" i="21"/>
  <c r="K5" i="21"/>
  <c r="J5" i="21"/>
  <c r="M107" i="16"/>
  <c r="L107" i="16"/>
  <c r="K107" i="16"/>
  <c r="M104" i="16"/>
  <c r="L104" i="16"/>
  <c r="K104" i="16"/>
  <c r="M99" i="16"/>
  <c r="L99" i="16"/>
  <c r="K99" i="16"/>
  <c r="M98" i="16"/>
  <c r="L98" i="16"/>
  <c r="N87" i="16"/>
  <c r="N85" i="16"/>
  <c r="M78" i="16"/>
  <c r="M24" i="16" s="1"/>
  <c r="M24" i="21" s="1"/>
  <c r="L78" i="16"/>
  <c r="L24" i="21" s="1"/>
  <c r="M61" i="16"/>
  <c r="R13" i="18" s="1"/>
  <c r="M65" i="16"/>
  <c r="R40" i="18" s="1"/>
  <c r="K55" i="16"/>
  <c r="K56" i="16" s="1"/>
  <c r="J55" i="16"/>
  <c r="J56" i="16" s="1"/>
  <c r="M16" i="21"/>
  <c r="L16" i="21"/>
  <c r="K16" i="21"/>
  <c r="J16" i="21"/>
  <c r="Y35" i="18"/>
  <c r="Y6" i="18"/>
  <c r="Y5" i="18"/>
  <c r="Y6" i="17"/>
  <c r="Y5" i="17"/>
  <c r="T107" i="16"/>
  <c r="T104" i="16"/>
  <c r="T99" i="16"/>
  <c r="T16" i="21"/>
  <c r="H52" i="17"/>
  <c r="AB21" i="18" l="1"/>
  <c r="W26" i="21"/>
  <c r="W27" i="16"/>
  <c r="W27" i="21" s="1"/>
  <c r="S13" i="18"/>
  <c r="T20" i="16"/>
  <c r="T20" i="21" s="1"/>
  <c r="T9" i="21"/>
  <c r="Y37" i="18"/>
  <c r="R58" i="17"/>
  <c r="R70" i="17" s="1"/>
  <c r="K19" i="16"/>
  <c r="P57" i="17" s="1"/>
  <c r="O58" i="17"/>
  <c r="J19" i="16"/>
  <c r="J93" i="16" s="1"/>
  <c r="M20" i="16"/>
  <c r="K9" i="21"/>
  <c r="P58" i="17"/>
  <c r="P70" i="17" s="1"/>
  <c r="L94" i="16"/>
  <c r="L9" i="21"/>
  <c r="T19" i="16"/>
  <c r="Y58" i="17"/>
  <c r="Y70" i="17" s="1"/>
  <c r="J20" i="16"/>
  <c r="J94" i="16" s="1"/>
  <c r="K20" i="16"/>
  <c r="L19" i="16"/>
  <c r="M19" i="16"/>
  <c r="H53" i="17"/>
  <c r="T94" i="16"/>
  <c r="O69" i="17" l="1"/>
  <c r="O70" i="17"/>
  <c r="S37" i="18"/>
  <c r="J95" i="16"/>
  <c r="T93" i="16"/>
  <c r="T95" i="16" s="1"/>
  <c r="T19" i="21"/>
  <c r="K93" i="16"/>
  <c r="K19" i="21"/>
  <c r="N20" i="16"/>
  <c r="N21" i="16" s="1"/>
  <c r="J24" i="21"/>
  <c r="Y57" i="17"/>
  <c r="O57" i="17"/>
  <c r="J19" i="21"/>
  <c r="M94" i="16"/>
  <c r="M20" i="21"/>
  <c r="R57" i="17"/>
  <c r="M93" i="16"/>
  <c r="M19" i="21"/>
  <c r="J20" i="21"/>
  <c r="L19" i="21"/>
  <c r="L93" i="16"/>
  <c r="L95" i="16" s="1"/>
  <c r="K94" i="16"/>
  <c r="K20" i="21"/>
  <c r="K95" i="16" l="1"/>
  <c r="M95" i="16"/>
  <c r="T98" i="16" l="1"/>
  <c r="N40" i="17" l="1"/>
  <c r="S99" i="16"/>
  <c r="N99" i="16"/>
  <c r="H99" i="16"/>
  <c r="G99" i="16"/>
  <c r="F99" i="16"/>
  <c r="E99" i="16"/>
  <c r="I87" i="16"/>
  <c r="I85" i="16"/>
  <c r="I14" i="16"/>
  <c r="I13" i="16"/>
  <c r="I17" i="16"/>
  <c r="I16" i="16" s="1"/>
  <c r="D16" i="16"/>
  <c r="I9" i="16" l="1"/>
  <c r="R40" i="17"/>
  <c r="S40" i="17" s="1"/>
  <c r="T78" i="16"/>
  <c r="T24" i="16" s="1"/>
  <c r="T61" i="16"/>
  <c r="Y13" i="18" s="1"/>
  <c r="H58" i="17"/>
  <c r="T24" i="21" l="1"/>
  <c r="N78" i="67"/>
  <c r="N85" i="67" s="1"/>
  <c r="J80" i="70"/>
  <c r="N78" i="71"/>
  <c r="N85" i="71" s="1"/>
  <c r="H69" i="17"/>
  <c r="H70" i="17"/>
  <c r="T40" i="17"/>
  <c r="U40" i="17" s="1"/>
  <c r="V40" i="17" s="1"/>
  <c r="W40" i="17" s="1"/>
  <c r="X40" i="17" s="1"/>
  <c r="Y40" i="17" s="1"/>
  <c r="Z40" i="17" s="1"/>
  <c r="AA40" i="17" s="1"/>
  <c r="AB40" i="17" s="1"/>
  <c r="J97" i="16"/>
  <c r="J96" i="16" s="1"/>
  <c r="J100" i="16" s="1"/>
  <c r="J101" i="16" s="1"/>
  <c r="J87" i="70" l="1"/>
  <c r="J81" i="70"/>
  <c r="I90" i="16"/>
  <c r="D90" i="16"/>
  <c r="J81" i="16"/>
  <c r="K90" i="16" l="1"/>
  <c r="K75" i="16" s="1"/>
  <c r="J22" i="16"/>
  <c r="L90" i="16" l="1"/>
  <c r="L77" i="16" s="1"/>
  <c r="J23" i="21"/>
  <c r="K97" i="16"/>
  <c r="J22" i="21"/>
  <c r="J26" i="16"/>
  <c r="L81" i="16" l="1"/>
  <c r="L75" i="16"/>
  <c r="L23" i="21" s="1"/>
  <c r="L97" i="16"/>
  <c r="L96" i="16" s="1"/>
  <c r="L100" i="16" s="1"/>
  <c r="L101" i="16" s="1"/>
  <c r="M90" i="16"/>
  <c r="M77" i="16" s="1"/>
  <c r="N90" i="16"/>
  <c r="J27" i="16"/>
  <c r="J27" i="21" s="1"/>
  <c r="J26" i="21"/>
  <c r="N77" i="16" l="1"/>
  <c r="M75" i="16"/>
  <c r="M23" i="16" s="1"/>
  <c r="M22" i="16" s="1"/>
  <c r="L22" i="16"/>
  <c r="L22" i="21" s="1"/>
  <c r="M81" i="16"/>
  <c r="M97" i="16"/>
  <c r="M96" i="16" s="1"/>
  <c r="M100" i="16" s="1"/>
  <c r="M101" i="16" s="1"/>
  <c r="O90" i="16"/>
  <c r="O77" i="16" s="1"/>
  <c r="M23" i="21" l="1"/>
  <c r="L26" i="16"/>
  <c r="L27" i="16" s="1"/>
  <c r="L27" i="21" s="1"/>
  <c r="P90" i="16"/>
  <c r="P77" i="16" s="1"/>
  <c r="O75" i="16"/>
  <c r="O23" i="16" s="1"/>
  <c r="O97" i="16"/>
  <c r="O96" i="16" s="1"/>
  <c r="O100" i="16" s="1"/>
  <c r="O101" i="16" s="1"/>
  <c r="O81" i="16"/>
  <c r="M22" i="21"/>
  <c r="M26" i="16"/>
  <c r="L26" i="21" l="1"/>
  <c r="P75" i="16"/>
  <c r="P97" i="16"/>
  <c r="P96" i="16" s="1"/>
  <c r="P100" i="16" s="1"/>
  <c r="P101" i="16" s="1"/>
  <c r="P81" i="16"/>
  <c r="O22" i="16"/>
  <c r="O23" i="21"/>
  <c r="Q90" i="16"/>
  <c r="Q77" i="16" s="1"/>
  <c r="M26" i="21"/>
  <c r="M27" i="16"/>
  <c r="M27" i="21" s="1"/>
  <c r="O22" i="21" l="1"/>
  <c r="O26" i="16"/>
  <c r="R90" i="16"/>
  <c r="R77" i="16" s="1"/>
  <c r="Q75" i="16"/>
  <c r="Q23" i="16" s="1"/>
  <c r="Q97" i="16"/>
  <c r="Q96" i="16" s="1"/>
  <c r="Q100" i="16" s="1"/>
  <c r="Q101" i="16" s="1"/>
  <c r="Q81" i="16"/>
  <c r="P23" i="16"/>
  <c r="R97" i="16" l="1"/>
  <c r="R96" i="16" s="1"/>
  <c r="R100" i="16" s="1"/>
  <c r="R101" i="16" s="1"/>
  <c r="R81" i="16"/>
  <c r="S81" i="16" s="1"/>
  <c r="R75" i="16"/>
  <c r="S77" i="16"/>
  <c r="S90" i="16"/>
  <c r="P23" i="21"/>
  <c r="P22" i="16"/>
  <c r="Q23" i="21"/>
  <c r="Q22" i="16"/>
  <c r="O26" i="21"/>
  <c r="O27" i="16"/>
  <c r="O27" i="21" s="1"/>
  <c r="D13" i="21"/>
  <c r="E13" i="21"/>
  <c r="F13" i="21"/>
  <c r="G13" i="21"/>
  <c r="H13" i="21"/>
  <c r="I13" i="21"/>
  <c r="N13" i="21"/>
  <c r="D14" i="21"/>
  <c r="E14" i="21"/>
  <c r="F14" i="21"/>
  <c r="G14" i="21"/>
  <c r="H14" i="21"/>
  <c r="I14" i="21"/>
  <c r="N14" i="21"/>
  <c r="N42" i="18"/>
  <c r="H77" i="16"/>
  <c r="G77" i="16"/>
  <c r="P22" i="21" l="1"/>
  <c r="P26" i="16"/>
  <c r="R23" i="16"/>
  <c r="S75" i="16"/>
  <c r="Q26" i="16"/>
  <c r="Q22" i="21"/>
  <c r="T90" i="16"/>
  <c r="T77" i="16" s="1"/>
  <c r="B1" i="18"/>
  <c r="B1" i="17"/>
  <c r="B1" i="21"/>
  <c r="G52" i="17"/>
  <c r="Q26" i="21" l="1"/>
  <c r="Q27" i="16"/>
  <c r="Q27" i="21" s="1"/>
  <c r="P26" i="21"/>
  <c r="P27" i="16"/>
  <c r="P27" i="21" s="1"/>
  <c r="U90" i="16"/>
  <c r="U77" i="16" s="1"/>
  <c r="T81" i="16"/>
  <c r="T97" i="16"/>
  <c r="T96" i="16" s="1"/>
  <c r="T100" i="16" s="1"/>
  <c r="T101" i="16" s="1"/>
  <c r="T75" i="16"/>
  <c r="T23" i="16" s="1"/>
  <c r="J78" i="70" s="1"/>
  <c r="R23" i="21"/>
  <c r="R22" i="16"/>
  <c r="S23" i="16"/>
  <c r="I78" i="70" s="1"/>
  <c r="I42" i="18"/>
  <c r="G53" i="17"/>
  <c r="D19" i="16"/>
  <c r="G19" i="16"/>
  <c r="H19" i="16"/>
  <c r="I19" i="16"/>
  <c r="F19" i="16"/>
  <c r="E57" i="17"/>
  <c r="H57" i="17"/>
  <c r="E19" i="16"/>
  <c r="M76" i="67" l="1"/>
  <c r="M80" i="67" s="1"/>
  <c r="M76" i="71"/>
  <c r="M80" i="71" s="1"/>
  <c r="N76" i="67"/>
  <c r="N80" i="67" s="1"/>
  <c r="N76" i="71"/>
  <c r="N80" i="71" s="1"/>
  <c r="U97" i="16"/>
  <c r="U96" i="16" s="1"/>
  <c r="U100" i="16" s="1"/>
  <c r="U101" i="16" s="1"/>
  <c r="U75" i="16"/>
  <c r="U23" i="16" s="1"/>
  <c r="K78" i="70" s="1"/>
  <c r="U81" i="16"/>
  <c r="S22" i="16"/>
  <c r="S23" i="21"/>
  <c r="R26" i="16"/>
  <c r="R22" i="21"/>
  <c r="T23" i="21"/>
  <c r="T22" i="16"/>
  <c r="N34" i="17"/>
  <c r="R34" i="17"/>
  <c r="J79" i="70" l="1"/>
  <c r="J82" i="70"/>
  <c r="O76" i="67"/>
  <c r="O76" i="71"/>
  <c r="O80" i="71" s="1"/>
  <c r="N81" i="71"/>
  <c r="N82" i="71" s="1"/>
  <c r="N88" i="71" s="1"/>
  <c r="N91" i="71" s="1"/>
  <c r="N81" i="67"/>
  <c r="N82" i="67" s="1"/>
  <c r="N88" i="67" s="1"/>
  <c r="N91" i="67" s="1"/>
  <c r="I79" i="70"/>
  <c r="I82" i="70"/>
  <c r="I83" i="70" s="1"/>
  <c r="I84" i="70" s="1"/>
  <c r="I90" i="70" s="1"/>
  <c r="I93" i="70" s="1"/>
  <c r="M81" i="71"/>
  <c r="M82" i="71" s="1"/>
  <c r="M88" i="71" s="1"/>
  <c r="M91" i="71" s="1"/>
  <c r="M81" i="67"/>
  <c r="M82" i="67" s="1"/>
  <c r="M88" i="67" s="1"/>
  <c r="M91" i="67" s="1"/>
  <c r="O80" i="67"/>
  <c r="O81" i="67" s="1"/>
  <c r="T22" i="21"/>
  <c r="T26" i="16"/>
  <c r="R27" i="16"/>
  <c r="R27" i="21" s="1"/>
  <c r="R26" i="21"/>
  <c r="S22" i="21"/>
  <c r="S26" i="16"/>
  <c r="U22" i="16"/>
  <c r="U23" i="21"/>
  <c r="S34" i="17"/>
  <c r="T34" i="17"/>
  <c r="U34" i="17" s="1"/>
  <c r="V34" i="17" s="1"/>
  <c r="W34" i="17" s="1"/>
  <c r="X34" i="17" s="1"/>
  <c r="Y34" i="17" s="1"/>
  <c r="Z34" i="17" s="1"/>
  <c r="AA34" i="17" s="1"/>
  <c r="AB34" i="17" s="1"/>
  <c r="K79" i="70" l="1"/>
  <c r="K82" i="70"/>
  <c r="O81" i="71"/>
  <c r="O82" i="71" s="1"/>
  <c r="O88" i="71" s="1"/>
  <c r="O91" i="71" s="1"/>
  <c r="C93" i="71" s="1"/>
  <c r="J83" i="70"/>
  <c r="J84" i="70" s="1"/>
  <c r="J90" i="70" s="1"/>
  <c r="J93" i="70" s="1"/>
  <c r="O82" i="67"/>
  <c r="O88" i="67" s="1"/>
  <c r="O91" i="67" s="1"/>
  <c r="C93" i="67" s="1"/>
  <c r="S26" i="21"/>
  <c r="S27" i="16"/>
  <c r="S27" i="21" s="1"/>
  <c r="T26" i="21"/>
  <c r="T27" i="16"/>
  <c r="T27" i="21" s="1"/>
  <c r="U26" i="16"/>
  <c r="U22" i="21"/>
  <c r="Q94" i="71" l="1"/>
  <c r="H15" i="45" s="1"/>
  <c r="O94" i="71"/>
  <c r="D15" i="45" s="1"/>
  <c r="K83" i="70"/>
  <c r="K84" i="70" s="1"/>
  <c r="K90" i="70" s="1"/>
  <c r="K93" i="70" s="1"/>
  <c r="D95" i="70" s="1"/>
  <c r="C98" i="67"/>
  <c r="O94" i="67"/>
  <c r="D7" i="45" s="1"/>
  <c r="Q94" i="67"/>
  <c r="H7" i="45" s="1"/>
  <c r="U27" i="16"/>
  <c r="U27" i="21" s="1"/>
  <c r="U26" i="21"/>
  <c r="F52" i="17"/>
  <c r="L96" i="70" l="1"/>
  <c r="F11" i="45" s="1"/>
  <c r="D100" i="70"/>
  <c r="K96" i="70"/>
  <c r="D11" i="45" s="1"/>
  <c r="M96" i="70"/>
  <c r="H11" i="45" s="1"/>
  <c r="P94" i="67"/>
  <c r="F7" i="45" s="1"/>
  <c r="N12" i="17"/>
  <c r="P69" i="17" l="1"/>
  <c r="B42" i="21"/>
  <c r="R12" i="17" l="1"/>
  <c r="R23" i="18" s="1"/>
  <c r="S23" i="18" s="1"/>
  <c r="R69" i="17" l="1"/>
  <c r="S12" i="17"/>
  <c r="T12" i="17" l="1"/>
  <c r="T23" i="18"/>
  <c r="T69" i="17"/>
  <c r="U12" i="17"/>
  <c r="J40" i="21"/>
  <c r="N48" i="18"/>
  <c r="I48" i="18"/>
  <c r="H16" i="21"/>
  <c r="G16" i="21"/>
  <c r="E16" i="21"/>
  <c r="H36" i="21"/>
  <c r="G36" i="21"/>
  <c r="F36" i="21"/>
  <c r="E36" i="21"/>
  <c r="H33" i="21"/>
  <c r="G33" i="21"/>
  <c r="F33" i="21"/>
  <c r="E33" i="21"/>
  <c r="H31" i="21"/>
  <c r="G31" i="21"/>
  <c r="F31" i="21"/>
  <c r="E31" i="21"/>
  <c r="H25" i="21"/>
  <c r="G25" i="21"/>
  <c r="F25" i="21"/>
  <c r="E25" i="21"/>
  <c r="H17" i="21"/>
  <c r="G17" i="21"/>
  <c r="F17" i="21"/>
  <c r="E17" i="21"/>
  <c r="H10" i="21"/>
  <c r="G10" i="21"/>
  <c r="F10" i="21"/>
  <c r="E10" i="21"/>
  <c r="H6" i="21"/>
  <c r="G6" i="21"/>
  <c r="F6" i="21"/>
  <c r="E6" i="21"/>
  <c r="H5" i="21"/>
  <c r="G5" i="21"/>
  <c r="F5" i="21"/>
  <c r="N36" i="18"/>
  <c r="M6" i="18"/>
  <c r="AP6" i="18" s="1"/>
  <c r="L6" i="18"/>
  <c r="AO6" i="18" s="1"/>
  <c r="K6" i="18"/>
  <c r="AN6" i="18" s="1"/>
  <c r="J6" i="18"/>
  <c r="AM6" i="18" s="1"/>
  <c r="M5" i="18"/>
  <c r="AP5" i="18" s="1"/>
  <c r="L5" i="18"/>
  <c r="AO5" i="18" s="1"/>
  <c r="K5" i="18"/>
  <c r="AN5" i="18" s="1"/>
  <c r="J5" i="18"/>
  <c r="AM5" i="18" s="1"/>
  <c r="N35" i="17"/>
  <c r="N32" i="17"/>
  <c r="N11" i="17"/>
  <c r="X5" i="17"/>
  <c r="X6" i="17"/>
  <c r="M6" i="17"/>
  <c r="L6" i="17"/>
  <c r="K6" i="17"/>
  <c r="J6" i="17"/>
  <c r="M5" i="17"/>
  <c r="L5" i="17"/>
  <c r="K5" i="17"/>
  <c r="J5" i="17"/>
  <c r="S104" i="16"/>
  <c r="S107" i="16"/>
  <c r="I63" i="16"/>
  <c r="I79" i="16"/>
  <c r="I77" i="16"/>
  <c r="I36" i="16"/>
  <c r="I33" i="16"/>
  <c r="I31" i="16"/>
  <c r="I25" i="16"/>
  <c r="I99" i="16" s="1"/>
  <c r="H107" i="16"/>
  <c r="G107" i="16"/>
  <c r="F107" i="16"/>
  <c r="E107" i="16"/>
  <c r="H104" i="16"/>
  <c r="G104" i="16"/>
  <c r="F104" i="16"/>
  <c r="E104" i="16"/>
  <c r="H98" i="16"/>
  <c r="G98" i="16"/>
  <c r="F98" i="16"/>
  <c r="H97" i="16"/>
  <c r="G97" i="16"/>
  <c r="F97" i="16"/>
  <c r="E97" i="16"/>
  <c r="H81" i="16"/>
  <c r="G81" i="16"/>
  <c r="F81" i="16"/>
  <c r="F16" i="21"/>
  <c r="U23" i="18" l="1"/>
  <c r="U69" i="17"/>
  <c r="V12" i="17"/>
  <c r="E23" i="21"/>
  <c r="E22" i="16"/>
  <c r="H96" i="16"/>
  <c r="F96" i="16"/>
  <c r="G96" i="16"/>
  <c r="H24" i="21"/>
  <c r="G24" i="21"/>
  <c r="F24" i="21"/>
  <c r="F23" i="21"/>
  <c r="G19" i="21"/>
  <c r="H19" i="21"/>
  <c r="E19" i="21"/>
  <c r="F19" i="21"/>
  <c r="F9" i="21"/>
  <c r="E9" i="21"/>
  <c r="G9" i="21"/>
  <c r="H9" i="21"/>
  <c r="J58" i="17"/>
  <c r="J70" i="17" s="1"/>
  <c r="K58" i="17"/>
  <c r="L58" i="17"/>
  <c r="M58" i="17"/>
  <c r="S97" i="16"/>
  <c r="V23" i="18" l="1"/>
  <c r="K69" i="17"/>
  <c r="K70" i="17"/>
  <c r="M69" i="17"/>
  <c r="M70" i="17"/>
  <c r="L69" i="17"/>
  <c r="L70" i="17"/>
  <c r="V69" i="17"/>
  <c r="J69" i="17"/>
  <c r="W12" i="17"/>
  <c r="W69" i="17" s="1"/>
  <c r="N37" i="18"/>
  <c r="I65" i="16"/>
  <c r="E24" i="21"/>
  <c r="I24" i="16"/>
  <c r="F22" i="16"/>
  <c r="F22" i="21" s="1"/>
  <c r="E22" i="21"/>
  <c r="H93" i="16"/>
  <c r="M57" i="17"/>
  <c r="G93" i="16"/>
  <c r="L57" i="17"/>
  <c r="E93" i="16"/>
  <c r="J57" i="17"/>
  <c r="F93" i="16"/>
  <c r="K57" i="17"/>
  <c r="W23" i="18" l="1"/>
  <c r="X23" i="18" s="1"/>
  <c r="G80" i="70"/>
  <c r="K78" i="67"/>
  <c r="K85" i="67" s="1"/>
  <c r="K78" i="71"/>
  <c r="K85" i="71" s="1"/>
  <c r="X12" i="17"/>
  <c r="I76" i="16"/>
  <c r="G87" i="70" l="1"/>
  <c r="G81" i="70"/>
  <c r="Y12" i="17"/>
  <c r="F21" i="21"/>
  <c r="F20" i="16"/>
  <c r="G20" i="16"/>
  <c r="H23" i="21"/>
  <c r="H22" i="16"/>
  <c r="I75" i="16"/>
  <c r="G23" i="21"/>
  <c r="G22" i="16"/>
  <c r="I23" i="16"/>
  <c r="G78" i="70" s="1"/>
  <c r="Y69" i="17" l="1"/>
  <c r="Y23" i="18"/>
  <c r="K76" i="71"/>
  <c r="K80" i="71" s="1"/>
  <c r="K76" i="67"/>
  <c r="K80" i="67" s="1"/>
  <c r="Z12" i="17"/>
  <c r="G21" i="21"/>
  <c r="G94" i="16"/>
  <c r="G20" i="21"/>
  <c r="F94" i="16"/>
  <c r="F20" i="21"/>
  <c r="F26" i="16"/>
  <c r="H20" i="16"/>
  <c r="I22" i="16"/>
  <c r="G22" i="21"/>
  <c r="G26" i="16"/>
  <c r="H22" i="21"/>
  <c r="AA12" i="17" l="1"/>
  <c r="AA23" i="18"/>
  <c r="Z23" i="18"/>
  <c r="AB12" i="17"/>
  <c r="AB69" i="17" s="1"/>
  <c r="AA69" i="17"/>
  <c r="G79" i="70"/>
  <c r="G82" i="70"/>
  <c r="K81" i="67"/>
  <c r="K82" i="67" s="1"/>
  <c r="K88" i="67" s="1"/>
  <c r="K81" i="71"/>
  <c r="K82" i="71" s="1"/>
  <c r="K88" i="71" s="1"/>
  <c r="Z69" i="17"/>
  <c r="H20" i="21"/>
  <c r="H94" i="16"/>
  <c r="F26" i="21"/>
  <c r="F27" i="16"/>
  <c r="H21" i="21"/>
  <c r="G100" i="16"/>
  <c r="G101" i="16" s="1"/>
  <c r="G95" i="16"/>
  <c r="H26" i="16"/>
  <c r="H26" i="21" s="1"/>
  <c r="F100" i="16"/>
  <c r="F101" i="16" s="1"/>
  <c r="F95" i="16"/>
  <c r="G26" i="21"/>
  <c r="G27" i="16"/>
  <c r="AB23" i="18" l="1"/>
  <c r="G83" i="70"/>
  <c r="G84" i="70" s="1"/>
  <c r="G90" i="70" s="1"/>
  <c r="F27" i="21"/>
  <c r="G27" i="21"/>
  <c r="H27" i="16"/>
  <c r="H100" i="16"/>
  <c r="H101" i="16" s="1"/>
  <c r="H95" i="16"/>
  <c r="H27" i="21" l="1"/>
  <c r="S98" i="16"/>
  <c r="S96" i="16" s="1"/>
  <c r="S94" i="16" l="1"/>
  <c r="S100" i="16" s="1"/>
  <c r="E40" i="21"/>
  <c r="E111" i="16" l="1"/>
  <c r="F40" i="21"/>
  <c r="G40" i="21" l="1"/>
  <c r="F111" i="16"/>
  <c r="G111" i="16" l="1"/>
  <c r="H40" i="21"/>
  <c r="H111" i="16" l="1"/>
  <c r="B8" i="21" l="1"/>
  <c r="N36" i="21"/>
  <c r="I36" i="21"/>
  <c r="N33" i="21"/>
  <c r="I33" i="21"/>
  <c r="N31" i="21"/>
  <c r="I31" i="21"/>
  <c r="N25" i="21"/>
  <c r="I25" i="21"/>
  <c r="N21" i="21"/>
  <c r="N17" i="21"/>
  <c r="I17" i="21"/>
  <c r="N10" i="21"/>
  <c r="I10" i="21"/>
  <c r="N6" i="21"/>
  <c r="I6" i="21"/>
  <c r="D6" i="21"/>
  <c r="N5" i="21"/>
  <c r="I5" i="21"/>
  <c r="D5" i="21"/>
  <c r="B43" i="21"/>
  <c r="B41" i="21"/>
  <c r="B40" i="21"/>
  <c r="B39" i="21"/>
  <c r="B38" i="21"/>
  <c r="B37" i="21"/>
  <c r="B36" i="21"/>
  <c r="B35" i="21"/>
  <c r="B34" i="21"/>
  <c r="B33" i="21"/>
  <c r="B32" i="21"/>
  <c r="B30" i="21"/>
  <c r="B31" i="21"/>
  <c r="B29" i="21"/>
  <c r="B28" i="21"/>
  <c r="B27" i="21"/>
  <c r="B26" i="21"/>
  <c r="B25" i="21"/>
  <c r="B24" i="21"/>
  <c r="B23" i="21"/>
  <c r="B22" i="21"/>
  <c r="B21" i="21"/>
  <c r="B20" i="21"/>
  <c r="B19" i="21"/>
  <c r="B17" i="21"/>
  <c r="B16" i="21"/>
  <c r="B9" i="21"/>
  <c r="B7" i="21"/>
  <c r="B6" i="21"/>
  <c r="B5" i="21"/>
  <c r="I24" i="21"/>
  <c r="D55" i="16"/>
  <c r="D56" i="16" s="1"/>
  <c r="S6" i="17"/>
  <c r="N6" i="17"/>
  <c r="I6" i="17"/>
  <c r="H6" i="17"/>
  <c r="G6" i="17"/>
  <c r="F6" i="17"/>
  <c r="E6" i="17"/>
  <c r="D6" i="17"/>
  <c r="S5" i="17"/>
  <c r="N5" i="17"/>
  <c r="I5" i="17"/>
  <c r="H5" i="17"/>
  <c r="G5" i="17"/>
  <c r="F5" i="17"/>
  <c r="E5" i="17"/>
  <c r="D5" i="17"/>
  <c r="S6" i="18"/>
  <c r="N6" i="18"/>
  <c r="I6" i="18"/>
  <c r="S5" i="18"/>
  <c r="N5" i="18"/>
  <c r="I5" i="18"/>
  <c r="D36" i="21"/>
  <c r="I23" i="21" l="1"/>
  <c r="T48" i="16" l="1"/>
  <c r="U48" i="16" s="1"/>
  <c r="V48" i="16" s="1"/>
  <c r="W48" i="16" s="1"/>
  <c r="T49" i="16" l="1"/>
  <c r="U49" i="16" s="1"/>
  <c r="V49" i="16" s="1"/>
  <c r="W49" i="16" s="1"/>
  <c r="K50" i="16" l="1"/>
  <c r="O50" i="16" l="1"/>
  <c r="P50" i="16" l="1"/>
  <c r="AK6" i="18"/>
  <c r="AJ6" i="18"/>
  <c r="AI6" i="18"/>
  <c r="AH6" i="18"/>
  <c r="AK5" i="18"/>
  <c r="AJ5" i="18"/>
  <c r="AI5" i="18"/>
  <c r="AH5" i="18"/>
  <c r="N107" i="16"/>
  <c r="I107" i="16"/>
  <c r="D107" i="16"/>
  <c r="N104" i="16"/>
  <c r="I104" i="16"/>
  <c r="N97" i="16"/>
  <c r="I97" i="16"/>
  <c r="D33" i="21"/>
  <c r="D24" i="21"/>
  <c r="D99" i="16"/>
  <c r="I22" i="21"/>
  <c r="D17" i="21"/>
  <c r="D10" i="21"/>
  <c r="R50" i="16" l="1"/>
  <c r="S50" i="16" s="1"/>
  <c r="Q50" i="16"/>
  <c r="T46" i="16"/>
  <c r="N26" i="17"/>
  <c r="D25" i="21"/>
  <c r="D22" i="16"/>
  <c r="D22" i="21" s="1"/>
  <c r="D31" i="21"/>
  <c r="F58" i="17"/>
  <c r="G58" i="17"/>
  <c r="E58" i="17"/>
  <c r="F57" i="17"/>
  <c r="D23" i="21"/>
  <c r="G57" i="17"/>
  <c r="D16" i="21"/>
  <c r="N20" i="17"/>
  <c r="N36" i="17"/>
  <c r="N44" i="17"/>
  <c r="N42" i="17"/>
  <c r="N18" i="17"/>
  <c r="I19" i="21"/>
  <c r="N9" i="21"/>
  <c r="I9" i="21"/>
  <c r="D104" i="16"/>
  <c r="E69" i="17" l="1"/>
  <c r="E70" i="17"/>
  <c r="G69" i="17"/>
  <c r="G70" i="17"/>
  <c r="F69" i="17"/>
  <c r="F70" i="17"/>
  <c r="T50" i="16"/>
  <c r="U46" i="16"/>
  <c r="R42" i="17"/>
  <c r="S42" i="17" s="1"/>
  <c r="R20" i="17"/>
  <c r="S20" i="17" s="1"/>
  <c r="R36" i="17"/>
  <c r="S36" i="17" s="1"/>
  <c r="R18" i="17"/>
  <c r="S18" i="17" s="1"/>
  <c r="D9" i="21"/>
  <c r="I20" i="18"/>
  <c r="I30" i="18" s="1"/>
  <c r="I93" i="16"/>
  <c r="I16" i="21"/>
  <c r="N94" i="16"/>
  <c r="N20" i="21"/>
  <c r="U50" i="16" l="1"/>
  <c r="V46" i="16"/>
  <c r="R26" i="17"/>
  <c r="R27" i="18" s="1"/>
  <c r="S27" i="18" s="1"/>
  <c r="T18" i="17"/>
  <c r="U18" i="17" s="1"/>
  <c r="V18" i="17" s="1"/>
  <c r="W18" i="17" s="1"/>
  <c r="X18" i="17" s="1"/>
  <c r="Y18" i="17" s="1"/>
  <c r="Z18" i="17" s="1"/>
  <c r="AA18" i="17" s="1"/>
  <c r="AB18" i="17" s="1"/>
  <c r="T36" i="17"/>
  <c r="U36" i="17" s="1"/>
  <c r="V36" i="17" s="1"/>
  <c r="W36" i="17" s="1"/>
  <c r="X36" i="17" s="1"/>
  <c r="Y36" i="17" s="1"/>
  <c r="Z36" i="17" s="1"/>
  <c r="AA36" i="17" s="1"/>
  <c r="AB36" i="17" s="1"/>
  <c r="T20" i="17"/>
  <c r="U20" i="17" s="1"/>
  <c r="V20" i="17" s="1"/>
  <c r="W20" i="17" s="1"/>
  <c r="X20" i="17" s="1"/>
  <c r="Y20" i="17" s="1"/>
  <c r="Z20" i="17" s="1"/>
  <c r="AA20" i="17" s="1"/>
  <c r="AB20" i="17" s="1"/>
  <c r="T42" i="17"/>
  <c r="U42" i="17" s="1"/>
  <c r="V42" i="17" s="1"/>
  <c r="W42" i="17" s="1"/>
  <c r="X42" i="17" s="1"/>
  <c r="Y42" i="17" s="1"/>
  <c r="Z42" i="17" s="1"/>
  <c r="AA42" i="17" s="1"/>
  <c r="AB42" i="17" s="1"/>
  <c r="R10" i="18"/>
  <c r="T10" i="18" s="1"/>
  <c r="N16" i="21"/>
  <c r="D93" i="16"/>
  <c r="D19" i="21"/>
  <c r="W46" i="16" l="1"/>
  <c r="W50" i="16" s="1"/>
  <c r="V50" i="16"/>
  <c r="R44" i="17"/>
  <c r="S44" i="17" s="1"/>
  <c r="T44" i="17" s="1"/>
  <c r="U44" i="17" s="1"/>
  <c r="V44" i="17" s="1"/>
  <c r="W44" i="17" s="1"/>
  <c r="X44" i="17" s="1"/>
  <c r="Y44" i="17" s="1"/>
  <c r="Z44" i="17" s="1"/>
  <c r="S26" i="17"/>
  <c r="T26" i="17" s="1"/>
  <c r="T27" i="18" s="1"/>
  <c r="S10" i="18"/>
  <c r="U10" i="18"/>
  <c r="V10" i="18" s="1"/>
  <c r="W10" i="18" s="1"/>
  <c r="S93" i="16"/>
  <c r="N17" i="17"/>
  <c r="N19" i="21"/>
  <c r="N93" i="16"/>
  <c r="N95" i="16" s="1"/>
  <c r="X10" i="18" l="1"/>
  <c r="U26" i="17"/>
  <c r="U27" i="18" s="1"/>
  <c r="N9" i="17"/>
  <c r="R17" i="17"/>
  <c r="S17" i="17" s="1"/>
  <c r="T17" i="17" s="1"/>
  <c r="U17" i="17" s="1"/>
  <c r="V17" i="17" s="1"/>
  <c r="W17" i="17" s="1"/>
  <c r="X17" i="17" s="1"/>
  <c r="N10" i="17"/>
  <c r="S95" i="16"/>
  <c r="S101" i="16"/>
  <c r="V26" i="17" l="1"/>
  <c r="V27" i="18" s="1"/>
  <c r="Y17" i="17"/>
  <c r="Z17" i="17" s="1"/>
  <c r="AA17" i="17" s="1"/>
  <c r="AB17" i="17" s="1"/>
  <c r="S9" i="17"/>
  <c r="T9" i="17" s="1"/>
  <c r="U9" i="17" s="1"/>
  <c r="V9" i="17" s="1"/>
  <c r="W9" i="17" s="1"/>
  <c r="Y10" i="18"/>
  <c r="W26" i="17" l="1"/>
  <c r="W27" i="18" s="1"/>
  <c r="X27" i="18" s="1"/>
  <c r="X9" i="17"/>
  <c r="Y9" i="17" s="1"/>
  <c r="Z9" i="17" s="1"/>
  <c r="AA9" i="17" s="1"/>
  <c r="AB9" i="17" s="1"/>
  <c r="Z10" i="18"/>
  <c r="AA10" i="18" s="1"/>
  <c r="AB10" i="18" s="1"/>
  <c r="X26" i="17" l="1"/>
  <c r="Y26" i="17" s="1"/>
  <c r="Y27" i="18" s="1"/>
  <c r="R10" i="17"/>
  <c r="R22" i="18" s="1"/>
  <c r="S22" i="18" s="1"/>
  <c r="Z26" i="17" l="1"/>
  <c r="Z27" i="18" s="1"/>
  <c r="S10" i="17"/>
  <c r="R20" i="18"/>
  <c r="S20" i="18" s="1"/>
  <c r="I44" i="18"/>
  <c r="I43" i="18"/>
  <c r="D64" i="16" s="1"/>
  <c r="N33" i="17"/>
  <c r="J52" i="17"/>
  <c r="E70" i="16" s="1"/>
  <c r="N41" i="17"/>
  <c r="AA26" i="17" l="1"/>
  <c r="AA27" i="18" s="1"/>
  <c r="T10" i="17"/>
  <c r="F59" i="17"/>
  <c r="K52" i="17"/>
  <c r="U10" i="17" l="1"/>
  <c r="U22" i="18"/>
  <c r="T22" i="18"/>
  <c r="AB26" i="17"/>
  <c r="AB27" i="18" s="1"/>
  <c r="T20" i="18"/>
  <c r="U20" i="18"/>
  <c r="V10" i="17"/>
  <c r="N21" i="17"/>
  <c r="E30" i="21"/>
  <c r="L52" i="17"/>
  <c r="V20" i="18" l="1"/>
  <c r="X20" i="18" s="1"/>
  <c r="V22" i="18"/>
  <c r="M44" i="18"/>
  <c r="L43" i="18"/>
  <c r="L44" i="18"/>
  <c r="M43" i="18"/>
  <c r="W10" i="17"/>
  <c r="W20" i="18" s="1"/>
  <c r="G59" i="17"/>
  <c r="M52" i="17"/>
  <c r="N29" i="17"/>
  <c r="F30" i="21"/>
  <c r="D30" i="21"/>
  <c r="I30" i="17"/>
  <c r="I37" i="17" s="1"/>
  <c r="W22" i="18" l="1"/>
  <c r="X22" i="18" s="1"/>
  <c r="G64" i="16"/>
  <c r="L46" i="18"/>
  <c r="H64" i="16"/>
  <c r="M46" i="18"/>
  <c r="X10" i="17"/>
  <c r="R33" i="17"/>
  <c r="S33" i="17" s="1"/>
  <c r="N44" i="18"/>
  <c r="T33" i="17" l="1"/>
  <c r="Y10" i="17"/>
  <c r="Y20" i="18" s="1"/>
  <c r="O52" i="17"/>
  <c r="J70" i="16" s="1"/>
  <c r="I30" i="16"/>
  <c r="G30" i="21"/>
  <c r="I64" i="16"/>
  <c r="N43" i="18"/>
  <c r="N46" i="18" s="1"/>
  <c r="N27" i="17"/>
  <c r="H30" i="21"/>
  <c r="Y22" i="18" l="1"/>
  <c r="Z10" i="17"/>
  <c r="U33" i="17"/>
  <c r="P52" i="17"/>
  <c r="R21" i="17"/>
  <c r="M30" i="17"/>
  <c r="M37" i="17" s="1"/>
  <c r="N25" i="17"/>
  <c r="I30" i="21"/>
  <c r="Z22" i="18" l="1"/>
  <c r="AA10" i="17"/>
  <c r="AA20" i="18"/>
  <c r="G70" i="16"/>
  <c r="Z20" i="18"/>
  <c r="V33" i="17"/>
  <c r="J30" i="21"/>
  <c r="S21" i="17"/>
  <c r="T21" i="17" s="1"/>
  <c r="R29" i="17"/>
  <c r="H70" i="16"/>
  <c r="I70" i="16" s="1"/>
  <c r="O30" i="17"/>
  <c r="O37" i="17" s="1"/>
  <c r="N30" i="17"/>
  <c r="N37" i="17" s="1"/>
  <c r="AA22" i="18" l="1"/>
  <c r="AB10" i="17"/>
  <c r="AB22" i="18" s="1"/>
  <c r="AB20" i="18"/>
  <c r="U21" i="17"/>
  <c r="W33" i="17"/>
  <c r="R52" i="17"/>
  <c r="R44" i="18" s="1"/>
  <c r="S29" i="17"/>
  <c r="T29" i="17" s="1"/>
  <c r="S44" i="18"/>
  <c r="L30" i="21"/>
  <c r="U29" i="17" l="1"/>
  <c r="T52" i="17"/>
  <c r="K70" i="16" s="1"/>
  <c r="X33" i="17"/>
  <c r="Y33" i="17" s="1"/>
  <c r="Z33" i="17" s="1"/>
  <c r="AA33" i="17" s="1"/>
  <c r="AB33" i="17" s="1"/>
  <c r="V21" i="17"/>
  <c r="M70" i="16"/>
  <c r="M30" i="16" s="1"/>
  <c r="M30" i="21" s="1"/>
  <c r="R43" i="18"/>
  <c r="M64" i="16" s="1"/>
  <c r="K30" i="21"/>
  <c r="R25" i="17"/>
  <c r="R26" i="18" s="1"/>
  <c r="S26" i="18" s="1"/>
  <c r="S43" i="18" l="1"/>
  <c r="S25" i="17"/>
  <c r="T25" i="17" s="1"/>
  <c r="T26" i="18" s="1"/>
  <c r="U25" i="17"/>
  <c r="U26" i="18" s="1"/>
  <c r="W21" i="17"/>
  <c r="X21" i="17" s="1"/>
  <c r="T44" i="18"/>
  <c r="T43" i="18"/>
  <c r="V29" i="17"/>
  <c r="U52" i="17"/>
  <c r="S27" i="17"/>
  <c r="O70" i="16"/>
  <c r="N64" i="16"/>
  <c r="R46" i="18"/>
  <c r="N70" i="16"/>
  <c r="N30" i="16"/>
  <c r="N30" i="21" s="1"/>
  <c r="R30" i="17"/>
  <c r="R37" i="17" s="1"/>
  <c r="T27" i="17" l="1"/>
  <c r="T28" i="18" s="1"/>
  <c r="U43" i="18"/>
  <c r="U44" i="18"/>
  <c r="O64" i="16"/>
  <c r="T46" i="18"/>
  <c r="W29" i="17"/>
  <c r="V52" i="17"/>
  <c r="Y21" i="17"/>
  <c r="V25" i="17"/>
  <c r="V26" i="18" s="1"/>
  <c r="S30" i="17"/>
  <c r="S37" i="17" s="1"/>
  <c r="O30" i="16"/>
  <c r="O30" i="21" s="1"/>
  <c r="U27" i="17" l="1"/>
  <c r="U28" i="18" s="1"/>
  <c r="T30" i="17"/>
  <c r="T37" i="17" s="1"/>
  <c r="U46" i="18"/>
  <c r="Z21" i="17"/>
  <c r="AA21" i="17" s="1"/>
  <c r="AB21" i="17" s="1"/>
  <c r="V43" i="18"/>
  <c r="V44" i="18"/>
  <c r="X29" i="17"/>
  <c r="Y29" i="17" s="1"/>
  <c r="W52" i="17"/>
  <c r="W25" i="17"/>
  <c r="W26" i="18" s="1"/>
  <c r="X26" i="18" s="1"/>
  <c r="P64" i="16"/>
  <c r="V27" i="17" l="1"/>
  <c r="U30" i="17"/>
  <c r="U37" i="17" s="1"/>
  <c r="X25" i="17"/>
  <c r="W43" i="18"/>
  <c r="X43" i="18" s="1"/>
  <c r="W44" i="18"/>
  <c r="X44" i="18" s="1"/>
  <c r="Y52" i="17"/>
  <c r="Z29" i="17"/>
  <c r="V46" i="18"/>
  <c r="Q64" i="16"/>
  <c r="X46" i="18" l="1"/>
  <c r="W27" i="17"/>
  <c r="W28" i="18" s="1"/>
  <c r="V28" i="18"/>
  <c r="X28" i="18" s="1"/>
  <c r="Z52" i="17"/>
  <c r="AA29" i="17"/>
  <c r="V30" i="17"/>
  <c r="V37" i="17" s="1"/>
  <c r="W46" i="18"/>
  <c r="X27" i="17"/>
  <c r="Y27" i="17" s="1"/>
  <c r="Y28" i="18" s="1"/>
  <c r="U70" i="16"/>
  <c r="U30" i="16" s="1"/>
  <c r="U30" i="21" s="1"/>
  <c r="Q70" i="16"/>
  <c r="Q30" i="16" s="1"/>
  <c r="Q30" i="21" s="1"/>
  <c r="Z43" i="18"/>
  <c r="Z44" i="18"/>
  <c r="P70" i="16"/>
  <c r="P30" i="16" s="1"/>
  <c r="Y43" i="18"/>
  <c r="Y44" i="18"/>
  <c r="T70" i="16"/>
  <c r="T30" i="16" s="1"/>
  <c r="T30" i="21" s="1"/>
  <c r="R64" i="16"/>
  <c r="S64" i="16" s="1"/>
  <c r="W30" i="17"/>
  <c r="W37" i="17" s="1"/>
  <c r="Y25" i="17"/>
  <c r="Y26" i="18" s="1"/>
  <c r="X30" i="17" l="1"/>
  <c r="X37" i="17" s="1"/>
  <c r="AB29" i="17"/>
  <c r="AB52" i="17" s="1"/>
  <c r="AA52" i="17"/>
  <c r="T64" i="16"/>
  <c r="Y46" i="18"/>
  <c r="P30" i="21"/>
  <c r="U64" i="16"/>
  <c r="Z46" i="18"/>
  <c r="Z25" i="17"/>
  <c r="Z26" i="18" s="1"/>
  <c r="Y30" i="17"/>
  <c r="Y37" i="17" s="1"/>
  <c r="Z27" i="17"/>
  <c r="Z28" i="18" s="1"/>
  <c r="AA44" i="18" l="1"/>
  <c r="AA43" i="18"/>
  <c r="V70" i="16"/>
  <c r="V30" i="16" s="1"/>
  <c r="V30" i="21" s="1"/>
  <c r="R70" i="16"/>
  <c r="AB43" i="18"/>
  <c r="AB44" i="18"/>
  <c r="W70" i="16"/>
  <c r="W30" i="16" s="1"/>
  <c r="W30" i="21" s="1"/>
  <c r="AA27" i="17"/>
  <c r="AA28" i="18" s="1"/>
  <c r="AA25" i="17"/>
  <c r="AA26" i="18" s="1"/>
  <c r="Z30" i="17"/>
  <c r="Z37" i="17" s="1"/>
  <c r="D111" i="16"/>
  <c r="D40" i="21"/>
  <c r="I40" i="21"/>
  <c r="I111" i="16"/>
  <c r="W64" i="16" l="1"/>
  <c r="AB46" i="18"/>
  <c r="AA46" i="18"/>
  <c r="V64" i="16"/>
  <c r="R30" i="16"/>
  <c r="S70" i="16"/>
  <c r="D41" i="45" s="1"/>
  <c r="AB27" i="17"/>
  <c r="AB28" i="18" s="1"/>
  <c r="AB25" i="17"/>
  <c r="AB26" i="18" s="1"/>
  <c r="AA30" i="17"/>
  <c r="AA37" i="17" s="1"/>
  <c r="D77" i="17"/>
  <c r="R30" i="21" l="1"/>
  <c r="S30" i="16"/>
  <c r="S30" i="21" s="1"/>
  <c r="AB30" i="17"/>
  <c r="AB37" i="17" s="1"/>
  <c r="D48" i="17"/>
  <c r="D26" i="16" l="1"/>
  <c r="D27" i="16" s="1"/>
  <c r="D21" i="16"/>
  <c r="D21" i="21" s="1"/>
  <c r="D20" i="21"/>
  <c r="D94" i="16"/>
  <c r="D26" i="21" l="1"/>
  <c r="D95" i="16"/>
  <c r="D27" i="21"/>
  <c r="E59" i="17" l="1"/>
  <c r="E60" i="17" l="1"/>
  <c r="E78" i="17" s="1"/>
  <c r="F60" i="17" l="1"/>
  <c r="G60" i="17" l="1"/>
  <c r="G54" i="17"/>
  <c r="F78" i="17"/>
  <c r="E50" i="16"/>
  <c r="G78" i="17" l="1"/>
  <c r="G76" i="17"/>
  <c r="F50" i="16"/>
  <c r="H50" i="16" l="1"/>
  <c r="I50" i="16" s="1"/>
  <c r="G50" i="16"/>
  <c r="D97" i="16" l="1"/>
  <c r="D98" i="16" l="1"/>
  <c r="D96" i="16" s="1"/>
  <c r="D100" i="16" s="1"/>
  <c r="D101" i="16" s="1"/>
  <c r="G63" i="17" l="1"/>
  <c r="G71" i="17" l="1"/>
  <c r="G48" i="17" l="1"/>
  <c r="G72" i="17" l="1"/>
  <c r="G68" i="17"/>
  <c r="G65" i="17"/>
  <c r="G75" i="17"/>
  <c r="G64" i="17"/>
  <c r="N14" i="17" l="1"/>
  <c r="I46" i="18" l="1"/>
  <c r="D65" i="16" s="1"/>
  <c r="F76" i="17"/>
  <c r="E77" i="17"/>
  <c r="E76" i="17"/>
  <c r="F77" i="17"/>
  <c r="I62" i="16" l="1"/>
  <c r="I37" i="18"/>
  <c r="F63" i="17"/>
  <c r="F54" i="17"/>
  <c r="G77" i="17"/>
  <c r="E63" i="17"/>
  <c r="R14" i="17" l="1"/>
  <c r="R24" i="18" s="1"/>
  <c r="S24" i="18" s="1"/>
  <c r="F53" i="17"/>
  <c r="E54" i="17"/>
  <c r="S14" i="17" l="1"/>
  <c r="E71" i="17"/>
  <c r="E48" i="17"/>
  <c r="E64" i="17"/>
  <c r="E68" i="17"/>
  <c r="E65" i="17"/>
  <c r="E72" i="17"/>
  <c r="E75" i="17"/>
  <c r="F65" i="17"/>
  <c r="F64" i="17"/>
  <c r="F75" i="17"/>
  <c r="F68" i="17"/>
  <c r="F48" i="17"/>
  <c r="F72" i="17"/>
  <c r="F71" i="17"/>
  <c r="T14" i="17" l="1"/>
  <c r="T24" i="18"/>
  <c r="U14" i="17"/>
  <c r="O62" i="16"/>
  <c r="M62" i="16"/>
  <c r="N62" i="16" s="1"/>
  <c r="D28" i="16"/>
  <c r="U24" i="18" l="1"/>
  <c r="V14" i="17"/>
  <c r="D29" i="21"/>
  <c r="V24" i="18" l="1"/>
  <c r="P62" i="16"/>
  <c r="W14" i="17"/>
  <c r="X14" i="17" s="1"/>
  <c r="D28" i="21"/>
  <c r="D102" i="16"/>
  <c r="D103" i="16" s="1"/>
  <c r="D32" i="16"/>
  <c r="D35" i="16" s="1"/>
  <c r="W24" i="18" l="1"/>
  <c r="X24" i="18" s="1"/>
  <c r="Q62" i="16"/>
  <c r="Y14" i="17"/>
  <c r="H59" i="17"/>
  <c r="D32" i="21"/>
  <c r="D34" i="16"/>
  <c r="D34" i="21" s="1"/>
  <c r="D105" i="16"/>
  <c r="D106" i="16"/>
  <c r="D108" i="16" s="1"/>
  <c r="Y24" i="18" l="1"/>
  <c r="Z14" i="17"/>
  <c r="R62" i="16"/>
  <c r="S62" i="16" s="1"/>
  <c r="T62" i="16"/>
  <c r="D109" i="16"/>
  <c r="I50" i="18"/>
  <c r="I53" i="18" s="1"/>
  <c r="D38" i="16"/>
  <c r="D38" i="21" s="1"/>
  <c r="D37" i="16"/>
  <c r="D37" i="21" s="1"/>
  <c r="D35" i="21"/>
  <c r="D60" i="16"/>
  <c r="Z24" i="18" l="1"/>
  <c r="AA14" i="17"/>
  <c r="U62" i="16"/>
  <c r="J52" i="18"/>
  <c r="H60" i="17"/>
  <c r="H77" i="17" s="1"/>
  <c r="H54" i="17"/>
  <c r="N52" i="18"/>
  <c r="AA24" i="18" l="1"/>
  <c r="AB14" i="17"/>
  <c r="V62" i="16"/>
  <c r="H76" i="17"/>
  <c r="H78" i="17"/>
  <c r="D41" i="21"/>
  <c r="D112" i="16"/>
  <c r="D110" i="16" s="1"/>
  <c r="D39" i="16"/>
  <c r="D39" i="21" s="1"/>
  <c r="D43" i="21"/>
  <c r="H63" i="17"/>
  <c r="I54" i="18"/>
  <c r="AB24" i="18" l="1"/>
  <c r="W62" i="16" s="1"/>
  <c r="D42" i="21"/>
  <c r="D113" i="16"/>
  <c r="I15" i="17"/>
  <c r="I22" i="17" l="1"/>
  <c r="D62" i="16"/>
  <c r="D66" i="16" s="1"/>
  <c r="I45" i="17"/>
  <c r="I47" i="17" s="1"/>
  <c r="H71" i="17"/>
  <c r="I48" i="17" l="1"/>
  <c r="H64" i="17"/>
  <c r="H65" i="17"/>
  <c r="H68" i="17"/>
  <c r="H72" i="17"/>
  <c r="H75" i="17"/>
  <c r="H48" i="17"/>
  <c r="E29" i="21" l="1"/>
  <c r="E28" i="21"/>
  <c r="E102" i="16"/>
  <c r="I20" i="16"/>
  <c r="E26" i="16"/>
  <c r="E27" i="16" s="1"/>
  <c r="E27" i="21" s="1"/>
  <c r="E94" i="16"/>
  <c r="E21" i="16"/>
  <c r="E21" i="21" s="1"/>
  <c r="E20" i="21"/>
  <c r="E95" i="16" l="1"/>
  <c r="E26" i="21"/>
  <c r="I94" i="16"/>
  <c r="I21" i="16"/>
  <c r="I21" i="21" s="1"/>
  <c r="I26" i="16"/>
  <c r="E32" i="16"/>
  <c r="E35" i="16" s="1"/>
  <c r="I20" i="21"/>
  <c r="I95" i="16" l="1"/>
  <c r="E34" i="16"/>
  <c r="E34" i="21" s="1"/>
  <c r="E32" i="21"/>
  <c r="E60" i="16"/>
  <c r="I27" i="16"/>
  <c r="I27" i="21" s="1"/>
  <c r="I26" i="21"/>
  <c r="E38" i="16" l="1"/>
  <c r="E35" i="21"/>
  <c r="E37" i="16"/>
  <c r="J59" i="17"/>
  <c r="E37" i="21" l="1"/>
  <c r="E41" i="16"/>
  <c r="E42" i="16" s="1"/>
  <c r="E68" i="16" s="1"/>
  <c r="E38" i="21"/>
  <c r="E43" i="16" l="1"/>
  <c r="E43" i="21" s="1"/>
  <c r="J60" i="17"/>
  <c r="E112" i="16"/>
  <c r="E41" i="21"/>
  <c r="E39" i="16"/>
  <c r="E39" i="21" s="1"/>
  <c r="J78" i="17" l="1"/>
  <c r="E42" i="21"/>
  <c r="E113" i="16"/>
  <c r="E59" i="16" l="1"/>
  <c r="D69" i="16"/>
  <c r="D71" i="16"/>
  <c r="I59" i="16"/>
  <c r="F28" i="16" l="1"/>
  <c r="F29" i="21"/>
  <c r="F102" i="16" l="1"/>
  <c r="F103" i="16" s="1"/>
  <c r="F28" i="21"/>
  <c r="F32" i="16"/>
  <c r="F35" i="16" s="1"/>
  <c r="K50" i="18" l="1"/>
  <c r="F34" i="16"/>
  <c r="F34" i="21" s="1"/>
  <c r="F32" i="21"/>
  <c r="F105" i="16"/>
  <c r="F106" i="16"/>
  <c r="F108" i="16" s="1"/>
  <c r="F109" i="16" s="1"/>
  <c r="F38" i="16" l="1"/>
  <c r="F35" i="21"/>
  <c r="K59" i="17"/>
  <c r="F37" i="16"/>
  <c r="F41" i="16" l="1"/>
  <c r="F42" i="16" s="1"/>
  <c r="F68" i="16" s="1"/>
  <c r="F37" i="21"/>
  <c r="F38" i="21"/>
  <c r="F43" i="16" l="1"/>
  <c r="F43" i="21" s="1"/>
  <c r="G29" i="21"/>
  <c r="G28" i="16"/>
  <c r="K60" i="17"/>
  <c r="F112" i="16"/>
  <c r="F110" i="16" s="1"/>
  <c r="F41" i="21"/>
  <c r="F39" i="16"/>
  <c r="F39" i="21" s="1"/>
  <c r="F42" i="21" l="1"/>
  <c r="F113" i="16"/>
  <c r="G32" i="16"/>
  <c r="G35" i="16" s="1"/>
  <c r="G28" i="21"/>
  <c r="G102" i="16"/>
  <c r="G103" i="16" s="1"/>
  <c r="K78" i="17"/>
  <c r="G60" i="16" l="1"/>
  <c r="L8" i="18"/>
  <c r="L30" i="18" s="1"/>
  <c r="L50" i="18" s="1"/>
  <c r="G34" i="16"/>
  <c r="G34" i="21" s="1"/>
  <c r="G32" i="21"/>
  <c r="G106" i="16"/>
  <c r="G108" i="16" s="1"/>
  <c r="G109" i="16" s="1"/>
  <c r="G105" i="16"/>
  <c r="G38" i="16" l="1"/>
  <c r="G38" i="21" s="1"/>
  <c r="L59" i="17"/>
  <c r="G37" i="16"/>
  <c r="G35" i="21"/>
  <c r="G37" i="21" l="1"/>
  <c r="G41" i="16"/>
  <c r="G42" i="16" s="1"/>
  <c r="H29" i="21" l="1"/>
  <c r="H28" i="16"/>
  <c r="I29" i="16"/>
  <c r="G43" i="16"/>
  <c r="L60" i="17"/>
  <c r="G41" i="21"/>
  <c r="G112" i="16"/>
  <c r="G110" i="16" s="1"/>
  <c r="G39" i="16"/>
  <c r="G39" i="21" s="1"/>
  <c r="G42" i="21" l="1"/>
  <c r="G113" i="16"/>
  <c r="G43" i="21"/>
  <c r="I29" i="21"/>
  <c r="I28" i="16"/>
  <c r="H102" i="16"/>
  <c r="H103" i="16" s="1"/>
  <c r="H28" i="21"/>
  <c r="H32" i="16"/>
  <c r="H35" i="16" s="1"/>
  <c r="L78" i="17"/>
  <c r="H60" i="16" l="1"/>
  <c r="M8" i="18"/>
  <c r="M30" i="18" s="1"/>
  <c r="M50" i="18" s="1"/>
  <c r="I28" i="21"/>
  <c r="I32" i="16"/>
  <c r="I35" i="16" s="1"/>
  <c r="I102" i="16"/>
  <c r="H34" i="16"/>
  <c r="H34" i="21" s="1"/>
  <c r="H32" i="21"/>
  <c r="H106" i="16"/>
  <c r="H108" i="16" s="1"/>
  <c r="H109" i="16" s="1"/>
  <c r="H105" i="16"/>
  <c r="M59" i="17" l="1"/>
  <c r="H37" i="16"/>
  <c r="H38" i="16"/>
  <c r="H38" i="21" s="1"/>
  <c r="H35" i="21"/>
  <c r="I34" i="16"/>
  <c r="I34" i="21" s="1"/>
  <c r="I32" i="21"/>
  <c r="H41" i="16" l="1"/>
  <c r="H42" i="16" s="1"/>
  <c r="H37" i="21"/>
  <c r="I35" i="21"/>
  <c r="N50" i="18"/>
  <c r="N53" i="18" s="1"/>
  <c r="I37" i="16"/>
  <c r="I37" i="21" s="1"/>
  <c r="I38" i="16"/>
  <c r="I38" i="21" s="1"/>
  <c r="I60" i="16"/>
  <c r="S52" i="18" l="1"/>
  <c r="O52" i="18"/>
  <c r="O53" i="18" s="1"/>
  <c r="P52" i="18" s="1"/>
  <c r="H43" i="16"/>
  <c r="M60" i="17"/>
  <c r="H112" i="16"/>
  <c r="H110" i="16" s="1"/>
  <c r="H41" i="21"/>
  <c r="H39" i="16"/>
  <c r="H39" i="21" s="1"/>
  <c r="H43" i="21" l="1"/>
  <c r="I43" i="16"/>
  <c r="N8" i="17"/>
  <c r="M15" i="17"/>
  <c r="H42" i="21"/>
  <c r="H113" i="16"/>
  <c r="I42" i="16"/>
  <c r="I112" i="16"/>
  <c r="I41" i="21"/>
  <c r="I39" i="16"/>
  <c r="I39" i="21" s="1"/>
  <c r="M78" i="17"/>
  <c r="I43" i="21" l="1"/>
  <c r="N15" i="17"/>
  <c r="N22" i="17" s="1"/>
  <c r="M53" i="17"/>
  <c r="M54" i="17"/>
  <c r="I42" i="21"/>
  <c r="I113" i="16"/>
  <c r="M63" i="17"/>
  <c r="M22" i="17"/>
  <c r="J29" i="21" l="1"/>
  <c r="J28" i="16"/>
  <c r="J102" i="16" s="1"/>
  <c r="J103" i="16" s="1"/>
  <c r="M71" i="17"/>
  <c r="J106" i="16" l="1"/>
  <c r="J108" i="16" s="1"/>
  <c r="J105" i="16"/>
  <c r="J32" i="16"/>
  <c r="J35" i="16" s="1"/>
  <c r="J60" i="16" s="1"/>
  <c r="J28" i="21"/>
  <c r="N43" i="17"/>
  <c r="N45" i="17" s="1"/>
  <c r="N47" i="17" s="1"/>
  <c r="N48" i="17" s="1"/>
  <c r="M45" i="17"/>
  <c r="J109" i="16" l="1"/>
  <c r="J34" i="16"/>
  <c r="J34" i="21" s="1"/>
  <c r="J32" i="21"/>
  <c r="M68" i="17"/>
  <c r="M75" i="17"/>
  <c r="M47" i="17"/>
  <c r="M48" i="17" s="1"/>
  <c r="M65" i="17"/>
  <c r="M64" i="17"/>
  <c r="M72" i="17"/>
  <c r="J35" i="21" l="1"/>
  <c r="J37" i="16"/>
  <c r="O59" i="17"/>
  <c r="J38" i="16"/>
  <c r="J38" i="21" l="1"/>
  <c r="J37" i="21"/>
  <c r="J41" i="16"/>
  <c r="J42" i="16" s="1"/>
  <c r="J68" i="16" s="1"/>
  <c r="J112" i="16" l="1"/>
  <c r="J110" i="16" s="1"/>
  <c r="J41" i="21"/>
  <c r="J113" i="16"/>
  <c r="O60" i="17"/>
  <c r="J39" i="16"/>
  <c r="J39" i="21" s="1"/>
  <c r="J43" i="16"/>
  <c r="J43" i="21" s="1"/>
  <c r="O15" i="17"/>
  <c r="J67" i="16"/>
  <c r="K59" i="16" s="1"/>
  <c r="J71" i="16" l="1"/>
  <c r="O53" i="17"/>
  <c r="O54" i="17"/>
  <c r="O63" i="17"/>
  <c r="O22" i="17"/>
  <c r="O78" i="17"/>
  <c r="O76" i="17"/>
  <c r="J42" i="21"/>
  <c r="O77" i="17"/>
  <c r="O45" i="17" l="1"/>
  <c r="O71" i="17"/>
  <c r="O75" i="17" l="1"/>
  <c r="O65" i="17"/>
  <c r="O68" i="17"/>
  <c r="O47" i="17"/>
  <c r="O48" i="17" s="1"/>
  <c r="O64" i="17"/>
  <c r="O72" i="17"/>
  <c r="E98" i="16" l="1"/>
  <c r="E96" i="16" s="1"/>
  <c r="E100" i="16" s="1"/>
  <c r="E101" i="16" s="1"/>
  <c r="E103" i="16" s="1"/>
  <c r="E81" i="16"/>
  <c r="I81" i="16" s="1"/>
  <c r="I80" i="16"/>
  <c r="I78" i="16"/>
  <c r="E106" i="16" l="1"/>
  <c r="E108" i="16" s="1"/>
  <c r="E105" i="16"/>
  <c r="I98" i="16"/>
  <c r="I96" i="16" s="1"/>
  <c r="I100" i="16" s="1"/>
  <c r="I101" i="16" s="1"/>
  <c r="I103" i="16" s="1"/>
  <c r="I106" i="16" l="1"/>
  <c r="I108" i="16" s="1"/>
  <c r="I105" i="16"/>
  <c r="E110" i="16"/>
  <c r="E109" i="16"/>
  <c r="I110" i="16" l="1"/>
  <c r="I109" i="16"/>
  <c r="K111" i="16" l="1"/>
  <c r="K40" i="21"/>
  <c r="N75" i="16" l="1"/>
  <c r="N23" i="16" l="1"/>
  <c r="K23" i="21"/>
  <c r="N23" i="21" l="1"/>
  <c r="H78" i="70"/>
  <c r="L76" i="67"/>
  <c r="L76" i="71"/>
  <c r="H79" i="70" l="1"/>
  <c r="N24" i="16" l="1"/>
  <c r="K24" i="21"/>
  <c r="K22" i="16"/>
  <c r="L78" i="67" l="1"/>
  <c r="L78" i="71"/>
  <c r="H80" i="70"/>
  <c r="K22" i="21"/>
  <c r="K26" i="16"/>
  <c r="N24" i="21"/>
  <c r="N22" i="16"/>
  <c r="H87" i="70" l="1"/>
  <c r="H81" i="70"/>
  <c r="H82" i="70"/>
  <c r="L85" i="71"/>
  <c r="L80" i="71"/>
  <c r="L81" i="71" s="1"/>
  <c r="L82" i="71" s="1"/>
  <c r="L85" i="67"/>
  <c r="L80" i="67"/>
  <c r="L81" i="67" s="1"/>
  <c r="L82" i="67" s="1"/>
  <c r="L88" i="67" s="1"/>
  <c r="N22" i="21"/>
  <c r="N26" i="16"/>
  <c r="K26" i="21"/>
  <c r="K27" i="16"/>
  <c r="L88" i="71" l="1"/>
  <c r="H83" i="70"/>
  <c r="H84" i="70" s="1"/>
  <c r="H90" i="70" s="1"/>
  <c r="K27" i="21"/>
  <c r="N26" i="21"/>
  <c r="N27" i="16"/>
  <c r="N27" i="21" l="1"/>
  <c r="L76" i="17" l="1"/>
  <c r="M76" i="17"/>
  <c r="K76" i="17" l="1"/>
  <c r="J30" i="18" l="1"/>
  <c r="J50" i="18" s="1"/>
  <c r="E61" i="16"/>
  <c r="I61" i="16" s="1"/>
  <c r="J53" i="18" l="1"/>
  <c r="J77" i="17" s="1"/>
  <c r="J8" i="17"/>
  <c r="J76" i="17"/>
  <c r="K8" i="17" l="1"/>
  <c r="J54" i="18"/>
  <c r="K52" i="18"/>
  <c r="K53" i="18" s="1"/>
  <c r="K77" i="17" s="1"/>
  <c r="J51" i="17"/>
  <c r="J15" i="17"/>
  <c r="L8" i="17" l="1"/>
  <c r="K54" i="18"/>
  <c r="K15" i="17"/>
  <c r="K51" i="17"/>
  <c r="F67" i="16" s="1"/>
  <c r="J22" i="17"/>
  <c r="J63" i="17"/>
  <c r="E67" i="16"/>
  <c r="F59" i="16" s="1"/>
  <c r="J53" i="17"/>
  <c r="J54" i="17"/>
  <c r="L52" i="18"/>
  <c r="L53" i="18" s="1"/>
  <c r="L77" i="17" l="1"/>
  <c r="L54" i="18"/>
  <c r="F71" i="16"/>
  <c r="F69" i="16"/>
  <c r="F66" i="16"/>
  <c r="E71" i="16"/>
  <c r="E69" i="16"/>
  <c r="E66" i="16"/>
  <c r="K22" i="17"/>
  <c r="K63" i="17"/>
  <c r="M52" i="18"/>
  <c r="M53" i="18" s="1"/>
  <c r="M54" i="18" s="1"/>
  <c r="J43" i="17"/>
  <c r="J45" i="17" s="1"/>
  <c r="J71" i="17"/>
  <c r="K53" i="17"/>
  <c r="K54" i="17"/>
  <c r="L51" i="17"/>
  <c r="L15" i="17"/>
  <c r="I66" i="16" l="1"/>
  <c r="I67" i="16" s="1"/>
  <c r="I68" i="16" s="1"/>
  <c r="M77" i="17"/>
  <c r="L53" i="17"/>
  <c r="L54" i="17"/>
  <c r="L22" i="17"/>
  <c r="L63" i="17"/>
  <c r="K43" i="17"/>
  <c r="K45" i="17" s="1"/>
  <c r="K71" i="17"/>
  <c r="J59" i="16"/>
  <c r="N59" i="16"/>
  <c r="I69" i="16"/>
  <c r="I71" i="16"/>
  <c r="J47" i="17"/>
  <c r="J48" i="17" s="1"/>
  <c r="J75" i="17"/>
  <c r="J65" i="17"/>
  <c r="J64" i="17"/>
  <c r="J72" i="17"/>
  <c r="J68" i="17"/>
  <c r="G59" i="16"/>
  <c r="G67" i="16" s="1"/>
  <c r="G68" i="16" s="1"/>
  <c r="N61" i="16"/>
  <c r="J66" i="16" l="1"/>
  <c r="J69" i="16"/>
  <c r="G69" i="16"/>
  <c r="H59" i="16"/>
  <c r="H67" i="16" s="1"/>
  <c r="H68" i="16" s="1"/>
  <c r="G71" i="16"/>
  <c r="K28" i="16"/>
  <c r="K29" i="21"/>
  <c r="K47" i="17"/>
  <c r="K48" i="17" s="1"/>
  <c r="K75" i="17"/>
  <c r="K65" i="17"/>
  <c r="K64" i="17"/>
  <c r="K68" i="17"/>
  <c r="K72" i="17"/>
  <c r="L43" i="17"/>
  <c r="L45" i="17" s="1"/>
  <c r="L71" i="17"/>
  <c r="H69" i="16" l="1"/>
  <c r="H71" i="16"/>
  <c r="L47" i="17"/>
  <c r="L48" i="17" s="1"/>
  <c r="L65" i="17"/>
  <c r="L64" i="17"/>
  <c r="L68" i="17"/>
  <c r="L75" i="17"/>
  <c r="L72" i="17"/>
  <c r="K102" i="16"/>
  <c r="K32" i="16"/>
  <c r="K28" i="21"/>
  <c r="K34" i="16" l="1"/>
  <c r="K34" i="21" s="1"/>
  <c r="K35" i="16"/>
  <c r="K32" i="21"/>
  <c r="K38" i="16" l="1"/>
  <c r="K35" i="21"/>
  <c r="P59" i="17"/>
  <c r="K37" i="16"/>
  <c r="K37" i="21" l="1"/>
  <c r="K41" i="16"/>
  <c r="K38" i="21"/>
  <c r="K43" i="16" l="1"/>
  <c r="K43" i="21" s="1"/>
  <c r="K42" i="16"/>
  <c r="K68" i="16" s="1"/>
  <c r="P53" i="18"/>
  <c r="K112" i="16"/>
  <c r="P60" i="17"/>
  <c r="K41" i="21"/>
  <c r="K39" i="16"/>
  <c r="K39" i="21" s="1"/>
  <c r="P78" i="17" l="1"/>
  <c r="P76" i="17"/>
  <c r="P77" i="17"/>
  <c r="K113" i="16"/>
  <c r="K42" i="21"/>
  <c r="P15" i="17"/>
  <c r="P51" i="17"/>
  <c r="P54" i="17" l="1"/>
  <c r="P53" i="17"/>
  <c r="P22" i="17"/>
  <c r="P63" i="17"/>
  <c r="P45" i="17" l="1"/>
  <c r="P71" i="17"/>
  <c r="P47" i="17" l="1"/>
  <c r="P48" i="17" s="1"/>
  <c r="P64" i="17"/>
  <c r="P68" i="17"/>
  <c r="P65" i="17"/>
  <c r="P75" i="17"/>
  <c r="P72" i="17"/>
  <c r="C98" i="71" l="1"/>
  <c r="P95" i="71"/>
  <c r="F14" i="45" l="1"/>
  <c r="P104" i="71"/>
  <c r="P94" i="71"/>
  <c r="F15" i="45" s="1"/>
  <c r="L53" i="16"/>
  <c r="L56" i="16"/>
  <c r="L40" i="21" l="1"/>
  <c r="L111" i="16"/>
  <c r="S40" i="18"/>
  <c r="N65" i="16"/>
  <c r="O40" i="16" l="1"/>
  <c r="M40" i="21"/>
  <c r="M111" i="16"/>
  <c r="S46" i="18"/>
  <c r="N40" i="16"/>
  <c r="N111" i="16" l="1"/>
  <c r="N40" i="21"/>
  <c r="P40" i="16"/>
  <c r="O40" i="21"/>
  <c r="O111" i="16"/>
  <c r="P40" i="21" l="1"/>
  <c r="P111" i="16"/>
  <c r="Q40" i="16"/>
  <c r="Q40" i="21" l="1"/>
  <c r="Q111" i="16"/>
  <c r="R40" i="16"/>
  <c r="S40" i="16"/>
  <c r="S40" i="21" l="1"/>
  <c r="S111" i="16"/>
  <c r="R40" i="21"/>
  <c r="T40" i="16"/>
  <c r="R111" i="16"/>
  <c r="T40" i="21" l="1"/>
  <c r="T111" i="16"/>
  <c r="U40" i="16"/>
  <c r="U111" i="16" l="1"/>
  <c r="U40" i="21"/>
  <c r="V40" i="16"/>
  <c r="W40" i="16" l="1"/>
  <c r="V40" i="21"/>
  <c r="V111" i="16"/>
  <c r="W111" i="16" l="1"/>
  <c r="W40" i="21"/>
  <c r="N80" i="16" l="1"/>
  <c r="N98" i="16" s="1"/>
  <c r="N96" i="16" s="1"/>
  <c r="N100" i="16" s="1"/>
  <c r="N101" i="16" s="1"/>
  <c r="K98" i="16"/>
  <c r="K96" i="16" s="1"/>
  <c r="K100" i="16" s="1"/>
  <c r="K101" i="16" s="1"/>
  <c r="K103" i="16" s="1"/>
  <c r="K80" i="16"/>
  <c r="K81" i="16" s="1"/>
  <c r="N81" i="16" s="1"/>
  <c r="N78" i="16"/>
  <c r="K106" i="16" l="1"/>
  <c r="K108" i="16" s="1"/>
  <c r="K105" i="16"/>
  <c r="K110" i="16" l="1"/>
  <c r="K109" i="16"/>
  <c r="L28" i="16"/>
  <c r="K71" i="16"/>
  <c r="K66" i="16"/>
  <c r="N66" i="16" s="1"/>
  <c r="K69" i="16"/>
  <c r="L102" i="16" l="1"/>
  <c r="L103" i="16" s="1"/>
  <c r="L32" i="16"/>
  <c r="L34" i="16" s="1"/>
  <c r="L34" i="21" s="1"/>
  <c r="L28" i="21"/>
  <c r="L106" i="16"/>
  <c r="L108" i="16" s="1"/>
  <c r="L105" i="16"/>
  <c r="L32" i="21"/>
  <c r="L29" i="21"/>
  <c r="L35" i="16" l="1"/>
  <c r="L38" i="16" s="1"/>
  <c r="L109" i="16"/>
  <c r="L35" i="21" l="1"/>
  <c r="L37" i="16"/>
  <c r="L41" i="16" s="1"/>
  <c r="L38" i="21"/>
  <c r="Q76" i="17" l="1"/>
  <c r="L43" i="16"/>
  <c r="L42" i="16"/>
  <c r="M29" i="16"/>
  <c r="M28" i="16" s="1"/>
  <c r="L37" i="21"/>
  <c r="M59" i="16"/>
  <c r="L43" i="21"/>
  <c r="L112" i="16"/>
  <c r="L110" i="16" s="1"/>
  <c r="L41" i="21"/>
  <c r="L39" i="16"/>
  <c r="L39" i="21" s="1"/>
  <c r="Q77" i="17" l="1"/>
  <c r="M29" i="21"/>
  <c r="N29" i="16"/>
  <c r="N29" i="21" s="1"/>
  <c r="M28" i="21"/>
  <c r="M102" i="16"/>
  <c r="M103" i="16" s="1"/>
  <c r="M32" i="16"/>
  <c r="L42" i="21"/>
  <c r="L113" i="16"/>
  <c r="R52" i="18"/>
  <c r="Q15" i="17"/>
  <c r="N28" i="16" l="1"/>
  <c r="N102" i="16" s="1"/>
  <c r="N103" i="16" s="1"/>
  <c r="Q22" i="17"/>
  <c r="M34" i="16"/>
  <c r="M34" i="21" s="1"/>
  <c r="M35" i="16"/>
  <c r="M32" i="21"/>
  <c r="M106" i="16"/>
  <c r="M108" i="16" s="1"/>
  <c r="M105" i="16"/>
  <c r="N28" i="21" l="1"/>
  <c r="N32" i="16"/>
  <c r="N35" i="16" s="1"/>
  <c r="M109" i="16"/>
  <c r="N106" i="16"/>
  <c r="N108" i="16" s="1"/>
  <c r="N105" i="16"/>
  <c r="R8" i="18"/>
  <c r="R59" i="17"/>
  <c r="M38" i="16"/>
  <c r="M37" i="16"/>
  <c r="M60" i="16"/>
  <c r="M67" i="16" s="1"/>
  <c r="M35" i="21"/>
  <c r="Q45" i="17"/>
  <c r="N34" i="16" l="1"/>
  <c r="N34" i="21" s="1"/>
  <c r="N32" i="21"/>
  <c r="R30" i="18"/>
  <c r="R50" i="18" s="1"/>
  <c r="R8" i="17" s="1"/>
  <c r="S8" i="18"/>
  <c r="S30" i="18" s="1"/>
  <c r="S50" i="18" s="1"/>
  <c r="S53" i="18" s="1"/>
  <c r="Q47" i="17"/>
  <c r="Q48" i="17" s="1"/>
  <c r="O29" i="16"/>
  <c r="M71" i="16"/>
  <c r="M69" i="16"/>
  <c r="M38" i="21"/>
  <c r="M37" i="21"/>
  <c r="M41" i="16"/>
  <c r="N38" i="16"/>
  <c r="N38" i="21" s="1"/>
  <c r="N60" i="16"/>
  <c r="N67" i="16" s="1"/>
  <c r="N35" i="21"/>
  <c r="N37" i="16"/>
  <c r="N37" i="21" s="1"/>
  <c r="N109" i="16"/>
  <c r="M42" i="16" l="1"/>
  <c r="M68" i="16" s="1"/>
  <c r="X52" i="18"/>
  <c r="N71" i="16"/>
  <c r="N69" i="16"/>
  <c r="S59" i="16"/>
  <c r="O59" i="16"/>
  <c r="T52" i="18"/>
  <c r="R53" i="18"/>
  <c r="R54" i="18" s="1"/>
  <c r="M43" i="16"/>
  <c r="R60" i="17"/>
  <c r="M41" i="21"/>
  <c r="M112" i="16"/>
  <c r="M110" i="16" s="1"/>
  <c r="N41" i="16"/>
  <c r="M39" i="16"/>
  <c r="M39" i="21" s="1"/>
  <c r="O28" i="16"/>
  <c r="O29" i="21"/>
  <c r="R51" i="17" l="1"/>
  <c r="R15" i="17"/>
  <c r="S8" i="17"/>
  <c r="R78" i="17"/>
  <c r="R76" i="17"/>
  <c r="O28" i="21"/>
  <c r="O32" i="16"/>
  <c r="O102" i="16"/>
  <c r="O103" i="16" s="1"/>
  <c r="N112" i="16"/>
  <c r="N110" i="16" s="1"/>
  <c r="N41" i="21"/>
  <c r="N39" i="16"/>
  <c r="N39" i="21" s="1"/>
  <c r="M42" i="21"/>
  <c r="M113" i="16"/>
  <c r="N42" i="16"/>
  <c r="N68" i="16" s="1"/>
  <c r="M43" i="21"/>
  <c r="N43" i="16"/>
  <c r="N43" i="21" s="1"/>
  <c r="R77" i="17"/>
  <c r="S54" i="18" l="1"/>
  <c r="N113" i="16"/>
  <c r="N42" i="21"/>
  <c r="O106" i="16"/>
  <c r="O108" i="16" s="1"/>
  <c r="O105" i="16"/>
  <c r="O32" i="21"/>
  <c r="O35" i="16"/>
  <c r="O34" i="16"/>
  <c r="O34" i="21" s="1"/>
  <c r="S15" i="17"/>
  <c r="S22" i="17" s="1"/>
  <c r="R63" i="17"/>
  <c r="R22" i="17"/>
  <c r="R53" i="17"/>
  <c r="R54" i="17"/>
  <c r="R43" i="17" l="1"/>
  <c r="R71" i="17"/>
  <c r="O38" i="16"/>
  <c r="O37" i="16"/>
  <c r="O60" i="16"/>
  <c r="O67" i="16" s="1"/>
  <c r="O35" i="21"/>
  <c r="T8" i="18"/>
  <c r="T59" i="17"/>
  <c r="O109" i="16"/>
  <c r="T30" i="18" l="1"/>
  <c r="T50" i="18" s="1"/>
  <c r="T8" i="17" s="1"/>
  <c r="P59" i="16"/>
  <c r="O71" i="16"/>
  <c r="P29" i="16"/>
  <c r="O69" i="16"/>
  <c r="O37" i="21"/>
  <c r="O41" i="16"/>
  <c r="O38" i="21"/>
  <c r="R45" i="17"/>
  <c r="S43" i="17"/>
  <c r="S45" i="17" s="1"/>
  <c r="S47" i="17" s="1"/>
  <c r="S48" i="17" s="1"/>
  <c r="O42" i="16" l="1"/>
  <c r="O68" i="16" s="1"/>
  <c r="O43" i="16"/>
  <c r="O43" i="21" s="1"/>
  <c r="R64" i="17"/>
  <c r="R68" i="17"/>
  <c r="R47" i="17"/>
  <c r="R48" i="17" s="1"/>
  <c r="R75" i="17"/>
  <c r="R65" i="17"/>
  <c r="R72" i="17"/>
  <c r="T60" i="17"/>
  <c r="O41" i="21"/>
  <c r="O112" i="16"/>
  <c r="O110" i="16" s="1"/>
  <c r="O39" i="16"/>
  <c r="O39" i="21" s="1"/>
  <c r="P28" i="16"/>
  <c r="P29" i="21"/>
  <c r="T53" i="18"/>
  <c r="T54" i="18" s="1"/>
  <c r="U52" i="18" l="1"/>
  <c r="T77" i="17"/>
  <c r="T78" i="17"/>
  <c r="T76" i="17"/>
  <c r="T51" i="17"/>
  <c r="T15" i="17"/>
  <c r="P28" i="21"/>
  <c r="P102" i="16"/>
  <c r="P103" i="16" s="1"/>
  <c r="P32" i="16"/>
  <c r="O113" i="16"/>
  <c r="O42" i="21"/>
  <c r="P34" i="16" l="1"/>
  <c r="P34" i="21" s="1"/>
  <c r="P32" i="21"/>
  <c r="P35" i="16"/>
  <c r="P105" i="16"/>
  <c r="P106" i="16"/>
  <c r="P108" i="16" s="1"/>
  <c r="T22" i="17"/>
  <c r="T63" i="17"/>
  <c r="T54" i="17"/>
  <c r="T53" i="17"/>
  <c r="T43" i="17" l="1"/>
  <c r="T45" i="17" s="1"/>
  <c r="T71" i="17"/>
  <c r="P109" i="16"/>
  <c r="U8" i="18"/>
  <c r="P60" i="16"/>
  <c r="P67" i="16" s="1"/>
  <c r="P38" i="16"/>
  <c r="P35" i="21"/>
  <c r="P37" i="16"/>
  <c r="U59" i="17"/>
  <c r="U30" i="18" l="1"/>
  <c r="U50" i="18" s="1"/>
  <c r="U8" i="17" s="1"/>
  <c r="P38" i="21"/>
  <c r="P37" i="21"/>
  <c r="P41" i="16"/>
  <c r="P71" i="16"/>
  <c r="Q59" i="16"/>
  <c r="Q29" i="16"/>
  <c r="P69" i="16"/>
  <c r="T68" i="17"/>
  <c r="T65" i="17"/>
  <c r="T64" i="17"/>
  <c r="T75" i="17"/>
  <c r="T47" i="17"/>
  <c r="T48" i="17" s="1"/>
  <c r="T72" i="17"/>
  <c r="P42" i="16" l="1"/>
  <c r="P68" i="16" s="1"/>
  <c r="U53" i="18"/>
  <c r="U54" i="18" s="1"/>
  <c r="Q28" i="16"/>
  <c r="Q29" i="21"/>
  <c r="P112" i="16"/>
  <c r="P110" i="16" s="1"/>
  <c r="P41" i="21"/>
  <c r="U60" i="17"/>
  <c r="P39" i="16"/>
  <c r="P39" i="21" s="1"/>
  <c r="P43" i="16"/>
  <c r="P43" i="21" l="1"/>
  <c r="P113" i="16"/>
  <c r="P42" i="21"/>
  <c r="U78" i="17"/>
  <c r="U76" i="17"/>
  <c r="Q102" i="16"/>
  <c r="Q103" i="16" s="1"/>
  <c r="Q32" i="16"/>
  <c r="Q28" i="21"/>
  <c r="U51" i="17"/>
  <c r="U15" i="17"/>
  <c r="V52" i="18"/>
  <c r="U77" i="17"/>
  <c r="Q34" i="16" l="1"/>
  <c r="Q34" i="21" s="1"/>
  <c r="Q35" i="16"/>
  <c r="Q32" i="21"/>
  <c r="Q105" i="16"/>
  <c r="Q106" i="16"/>
  <c r="Q108" i="16" s="1"/>
  <c r="U63" i="17"/>
  <c r="U22" i="17"/>
  <c r="U54" i="17"/>
  <c r="U53" i="17"/>
  <c r="U43" i="17" l="1"/>
  <c r="U45" i="17" s="1"/>
  <c r="U71" i="17"/>
  <c r="Q109" i="16"/>
  <c r="Q60" i="16"/>
  <c r="Q67" i="16" s="1"/>
  <c r="Q38" i="16"/>
  <c r="Q35" i="21"/>
  <c r="Q37" i="16"/>
  <c r="V8" i="18"/>
  <c r="V59" i="17"/>
  <c r="V30" i="18" l="1"/>
  <c r="V50" i="18" s="1"/>
  <c r="V8" i="17" s="1"/>
  <c r="Q37" i="21"/>
  <c r="Q41" i="16"/>
  <c r="Q38" i="21"/>
  <c r="Q71" i="16"/>
  <c r="R59" i="16"/>
  <c r="R29" i="16"/>
  <c r="Q69" i="16"/>
  <c r="U47" i="17"/>
  <c r="U48" i="17" s="1"/>
  <c r="U75" i="17"/>
  <c r="U68" i="17"/>
  <c r="U65" i="17"/>
  <c r="U64" i="17"/>
  <c r="U72" i="17"/>
  <c r="Q43" i="16" l="1"/>
  <c r="Q43" i="21" s="1"/>
  <c r="Q42" i="16"/>
  <c r="Q68" i="16" s="1"/>
  <c r="R28" i="16"/>
  <c r="R29" i="21"/>
  <c r="S29" i="16"/>
  <c r="Q41" i="21"/>
  <c r="V60" i="17"/>
  <c r="Q112" i="16"/>
  <c r="Q110" i="16" s="1"/>
  <c r="Q39" i="16"/>
  <c r="Q39" i="21" s="1"/>
  <c r="V53" i="18"/>
  <c r="V54" i="18" s="1"/>
  <c r="V51" i="17" l="1"/>
  <c r="V15" i="17"/>
  <c r="Q113" i="16"/>
  <c r="Q42" i="21"/>
  <c r="W52" i="18"/>
  <c r="V77" i="17"/>
  <c r="V78" i="17"/>
  <c r="V76" i="17"/>
  <c r="S28" i="16"/>
  <c r="S29" i="21"/>
  <c r="R102" i="16"/>
  <c r="R103" i="16" s="1"/>
  <c r="R28" i="21"/>
  <c r="R32" i="16"/>
  <c r="R32" i="21" l="1"/>
  <c r="R34" i="16"/>
  <c r="R34" i="21" s="1"/>
  <c r="R35" i="16"/>
  <c r="V22" i="17"/>
  <c r="V63" i="17"/>
  <c r="R106" i="16"/>
  <c r="R108" i="16" s="1"/>
  <c r="R105" i="16"/>
  <c r="V54" i="17"/>
  <c r="V53" i="17"/>
  <c r="S28" i="21"/>
  <c r="S102" i="16"/>
  <c r="S103" i="16" s="1"/>
  <c r="S32" i="16"/>
  <c r="S35" i="16" l="1"/>
  <c r="S32" i="21"/>
  <c r="S34" i="16"/>
  <c r="S34" i="21" s="1"/>
  <c r="R109" i="16"/>
  <c r="S106" i="16"/>
  <c r="S108" i="16" s="1"/>
  <c r="S105" i="16"/>
  <c r="V43" i="17"/>
  <c r="V45" i="17" s="1"/>
  <c r="V71" i="17"/>
  <c r="W59" i="17"/>
  <c r="W8" i="18"/>
  <c r="X8" i="18" s="1"/>
  <c r="X30" i="18" s="1"/>
  <c r="X50" i="18" s="1"/>
  <c r="X53" i="18" s="1"/>
  <c r="R38" i="16"/>
  <c r="R60" i="16"/>
  <c r="R67" i="16" s="1"/>
  <c r="R37" i="16"/>
  <c r="R35" i="21"/>
  <c r="W30" i="18" l="1"/>
  <c r="W50" i="18" s="1"/>
  <c r="W8" i="17" s="1"/>
  <c r="R38" i="21"/>
  <c r="R41" i="16"/>
  <c r="R37" i="21"/>
  <c r="V68" i="17"/>
  <c r="V47" i="17"/>
  <c r="V48" i="17" s="1"/>
  <c r="V75" i="17"/>
  <c r="V64" i="17"/>
  <c r="V65" i="17"/>
  <c r="V72" i="17"/>
  <c r="R71" i="16"/>
  <c r="R69" i="16"/>
  <c r="S109" i="16"/>
  <c r="S38" i="16"/>
  <c r="S38" i="21" s="1"/>
  <c r="S37" i="16"/>
  <c r="S37" i="21" s="1"/>
  <c r="S35" i="21"/>
  <c r="S60" i="16"/>
  <c r="S67" i="16" s="1"/>
  <c r="R43" i="16" l="1"/>
  <c r="R43" i="21" s="1"/>
  <c r="R42" i="16"/>
  <c r="R68" i="16" s="1"/>
  <c r="W53" i="18"/>
  <c r="W54" i="18" s="1"/>
  <c r="Y52" i="18"/>
  <c r="R41" i="21"/>
  <c r="R112" i="16"/>
  <c r="R110" i="16" s="1"/>
  <c r="W60" i="17"/>
  <c r="S41" i="16"/>
  <c r="R39" i="16"/>
  <c r="R39" i="21" s="1"/>
  <c r="S71" i="16"/>
  <c r="T59" i="16"/>
  <c r="D39" i="45"/>
  <c r="T29" i="16"/>
  <c r="S69" i="16"/>
  <c r="S43" i="16" l="1"/>
  <c r="S43" i="21" s="1"/>
  <c r="T29" i="21"/>
  <c r="T28" i="16"/>
  <c r="S41" i="21"/>
  <c r="S112" i="16"/>
  <c r="S110" i="16" s="1"/>
  <c r="S39" i="16"/>
  <c r="S39" i="21" s="1"/>
  <c r="W78" i="17"/>
  <c r="W76" i="17"/>
  <c r="R113" i="16"/>
  <c r="R42" i="21"/>
  <c r="S42" i="16"/>
  <c r="S68" i="16" s="1"/>
  <c r="W51" i="17"/>
  <c r="W15" i="17"/>
  <c r="X8" i="17"/>
  <c r="X54" i="18" s="1"/>
  <c r="W77" i="17"/>
  <c r="W63" i="17" l="1"/>
  <c r="W22" i="17"/>
  <c r="X15" i="17"/>
  <c r="X22" i="17" s="1"/>
  <c r="W54" i="17"/>
  <c r="W53" i="17"/>
  <c r="D38" i="45"/>
  <c r="S113" i="16"/>
  <c r="S42" i="21"/>
  <c r="T102" i="16"/>
  <c r="T103" i="16" s="1"/>
  <c r="T32" i="16"/>
  <c r="T28" i="21"/>
  <c r="C96" i="71" l="1"/>
  <c r="D98" i="70"/>
  <c r="C96" i="67"/>
  <c r="T105" i="16"/>
  <c r="T106" i="16"/>
  <c r="T108" i="16" s="1"/>
  <c r="T35" i="16"/>
  <c r="T32" i="21"/>
  <c r="T34" i="16"/>
  <c r="T34" i="21" s="1"/>
  <c r="Y6" i="45"/>
  <c r="F25" i="45" s="1"/>
  <c r="X4" i="45"/>
  <c r="Y5" i="45"/>
  <c r="F21" i="45" s="1"/>
  <c r="X5" i="45"/>
  <c r="D21" i="45" s="1"/>
  <c r="Z5" i="45"/>
  <c r="H21" i="45" s="1"/>
  <c r="Y4" i="45"/>
  <c r="Z4" i="45"/>
  <c r="Z6" i="45"/>
  <c r="H25" i="45" s="1"/>
  <c r="X6" i="45"/>
  <c r="D25" i="45" s="1"/>
  <c r="D40" i="45"/>
  <c r="W43" i="17"/>
  <c r="W71" i="17"/>
  <c r="P106" i="67" l="1"/>
  <c r="O106" i="67"/>
  <c r="Q106" i="67"/>
  <c r="C99" i="67"/>
  <c r="M98" i="70"/>
  <c r="H9" i="45" s="1"/>
  <c r="L108" i="70"/>
  <c r="K108" i="70"/>
  <c r="M108" i="70"/>
  <c r="D101" i="70"/>
  <c r="L98" i="70" s="1"/>
  <c r="O105" i="71"/>
  <c r="P105" i="71"/>
  <c r="C99" i="71"/>
  <c r="P96" i="71" s="1"/>
  <c r="Q105" i="71"/>
  <c r="Z7" i="45"/>
  <c r="H17" i="45"/>
  <c r="F23" i="45"/>
  <c r="W45" i="17"/>
  <c r="X43" i="17"/>
  <c r="X45" i="17" s="1"/>
  <c r="X47" i="17" s="1"/>
  <c r="X48" i="17" s="1"/>
  <c r="D27" i="45"/>
  <c r="H23" i="45"/>
  <c r="D17" i="45"/>
  <c r="X7" i="45"/>
  <c r="T109" i="16"/>
  <c r="D29" i="45"/>
  <c r="H29" i="45"/>
  <c r="F29" i="45"/>
  <c r="H27" i="45"/>
  <c r="F17" i="45"/>
  <c r="Y7" i="45"/>
  <c r="D23" i="45"/>
  <c r="F27" i="45"/>
  <c r="T60" i="16"/>
  <c r="T67" i="16" s="1"/>
  <c r="Y59" i="17"/>
  <c r="T38" i="16"/>
  <c r="T35" i="21"/>
  <c r="T37" i="16"/>
  <c r="Y8" i="18"/>
  <c r="Y30" i="18" s="1"/>
  <c r="F9" i="45" l="1"/>
  <c r="K98" i="70"/>
  <c r="D9" i="45" s="1"/>
  <c r="F5" i="45"/>
  <c r="P96" i="67"/>
  <c r="Q96" i="71"/>
  <c r="H13" i="45" s="1"/>
  <c r="O96" i="71"/>
  <c r="D13" i="45" s="1"/>
  <c r="F13" i="45"/>
  <c r="F19" i="45"/>
  <c r="D19" i="45"/>
  <c r="T38" i="21"/>
  <c r="W47" i="17"/>
  <c r="W48" i="17" s="1"/>
  <c r="W68" i="17"/>
  <c r="W75" i="17"/>
  <c r="W64" i="17"/>
  <c r="W65" i="17"/>
  <c r="W72" i="17"/>
  <c r="H19" i="45"/>
  <c r="Y50" i="18"/>
  <c r="Y8" i="17" s="1"/>
  <c r="T37" i="21"/>
  <c r="T41" i="16"/>
  <c r="T71" i="16"/>
  <c r="U59" i="16"/>
  <c r="U29" i="16"/>
  <c r="T69" i="16"/>
  <c r="T42" i="16" l="1"/>
  <c r="T68" i="16" s="1"/>
  <c r="F32" i="45"/>
  <c r="F33" i="45" s="1"/>
  <c r="O96" i="67"/>
  <c r="D5" i="45" s="1"/>
  <c r="D32" i="45" s="1"/>
  <c r="Q96" i="67"/>
  <c r="H5" i="45" s="1"/>
  <c r="H32" i="45" s="1"/>
  <c r="T43" i="16"/>
  <c r="T43" i="21" s="1"/>
  <c r="Y60" i="17"/>
  <c r="T112" i="16"/>
  <c r="T110" i="16" s="1"/>
  <c r="T41" i="21"/>
  <c r="T39" i="16"/>
  <c r="T39" i="21" s="1"/>
  <c r="U29" i="21"/>
  <c r="U28" i="16"/>
  <c r="Y53" i="18"/>
  <c r="Y54" i="18" s="1"/>
  <c r="G17" i="45" l="1"/>
  <c r="G13" i="45"/>
  <c r="G9" i="45"/>
  <c r="G25" i="45"/>
  <c r="G21" i="45"/>
  <c r="G5" i="45"/>
  <c r="F35" i="45"/>
  <c r="I29" i="45"/>
  <c r="H33" i="45"/>
  <c r="G29" i="45"/>
  <c r="E9" i="45"/>
  <c r="D33" i="45"/>
  <c r="E29" i="45"/>
  <c r="E21" i="45"/>
  <c r="E17" i="45"/>
  <c r="E25" i="45"/>
  <c r="D35" i="45"/>
  <c r="E13" i="45"/>
  <c r="E5" i="45"/>
  <c r="I21" i="45"/>
  <c r="I25" i="45"/>
  <c r="H35" i="45"/>
  <c r="I9" i="45"/>
  <c r="I5" i="45"/>
  <c r="I13" i="45"/>
  <c r="I17" i="45"/>
  <c r="Y51" i="17"/>
  <c r="Y15" i="17"/>
  <c r="T113" i="16"/>
  <c r="T42" i="21"/>
  <c r="Y76" i="17"/>
  <c r="Y78" i="17"/>
  <c r="Z52" i="18"/>
  <c r="Y77" i="17"/>
  <c r="U102" i="16"/>
  <c r="U103" i="16" s="1"/>
  <c r="U32" i="16"/>
  <c r="U28" i="21"/>
  <c r="U106" i="16" l="1"/>
  <c r="U108" i="16" s="1"/>
  <c r="U105" i="16"/>
  <c r="U32" i="21"/>
  <c r="U34" i="16"/>
  <c r="U34" i="21" s="1"/>
  <c r="U35" i="16"/>
  <c r="Y22" i="17"/>
  <c r="Y63" i="17"/>
  <c r="Y53" i="17"/>
  <c r="Y54" i="17"/>
  <c r="Y43" i="17" l="1"/>
  <c r="Y45" i="17" s="1"/>
  <c r="Y71" i="17"/>
  <c r="Z8" i="18"/>
  <c r="Z30" i="18" s="1"/>
  <c r="U38" i="16"/>
  <c r="U60" i="16"/>
  <c r="U67" i="16" s="1"/>
  <c r="Z59" i="17"/>
  <c r="U37" i="16"/>
  <c r="U35" i="21"/>
  <c r="U109" i="16"/>
  <c r="U37" i="21" l="1"/>
  <c r="U41" i="16"/>
  <c r="U38" i="21"/>
  <c r="V59" i="16"/>
  <c r="U71" i="16"/>
  <c r="V29" i="16"/>
  <c r="U69" i="16"/>
  <c r="Z50" i="18"/>
  <c r="Z8" i="17" s="1"/>
  <c r="Y47" i="17"/>
  <c r="Y48" i="17" s="1"/>
  <c r="Y68" i="17"/>
  <c r="Y65" i="17"/>
  <c r="Y64" i="17"/>
  <c r="Y75" i="17"/>
  <c r="Y72" i="17"/>
  <c r="U43" i="16" l="1"/>
  <c r="U43" i="21" s="1"/>
  <c r="U42" i="16"/>
  <c r="U68" i="16" s="1"/>
  <c r="V28" i="16"/>
  <c r="V29" i="21"/>
  <c r="Z53" i="18"/>
  <c r="Z54" i="18" s="1"/>
  <c r="Z60" i="17"/>
  <c r="U41" i="21"/>
  <c r="U112" i="16"/>
  <c r="U110" i="16" s="1"/>
  <c r="U39" i="16"/>
  <c r="U39" i="21" s="1"/>
  <c r="Z76" i="17" l="1"/>
  <c r="Z78" i="17"/>
  <c r="U42" i="21"/>
  <c r="U113" i="16"/>
  <c r="Z51" i="17"/>
  <c r="Z15" i="17"/>
  <c r="Z77" i="17"/>
  <c r="AA52" i="18"/>
  <c r="V32" i="16"/>
  <c r="V28" i="21"/>
  <c r="V102" i="16"/>
  <c r="V103" i="16" s="1"/>
  <c r="V34" i="16" l="1"/>
  <c r="V34" i="21" s="1"/>
  <c r="V35" i="16"/>
  <c r="V32" i="21"/>
  <c r="V106" i="16"/>
  <c r="V108" i="16" s="1"/>
  <c r="V105" i="16"/>
  <c r="Z22" i="17"/>
  <c r="Z63" i="17"/>
  <c r="Z53" i="17"/>
  <c r="Z54" i="17"/>
  <c r="Z43" i="17" l="1"/>
  <c r="Z45" i="17" s="1"/>
  <c r="Z71" i="17"/>
  <c r="V109" i="16"/>
  <c r="V35" i="21"/>
  <c r="V60" i="16"/>
  <c r="V67" i="16" s="1"/>
  <c r="V38" i="16"/>
  <c r="V37" i="16"/>
  <c r="AA59" i="17"/>
  <c r="AA8" i="18"/>
  <c r="AA30" i="18" s="1"/>
  <c r="V38" i="21" l="1"/>
  <c r="V41" i="16"/>
  <c r="V37" i="21"/>
  <c r="AA50" i="18"/>
  <c r="AA8" i="17" s="1"/>
  <c r="W59" i="16"/>
  <c r="V71" i="16"/>
  <c r="W29" i="16"/>
  <c r="V69" i="16"/>
  <c r="Z47" i="17"/>
  <c r="Z48" i="17" s="1"/>
  <c r="Z75" i="17"/>
  <c r="Z68" i="17"/>
  <c r="Z64" i="17"/>
  <c r="Z65" i="17"/>
  <c r="Z72" i="17"/>
  <c r="V42" i="16" l="1"/>
  <c r="V68" i="16" s="1"/>
  <c r="W28" i="16"/>
  <c r="W29" i="21"/>
  <c r="AA53" i="18"/>
  <c r="AA54" i="18" s="1"/>
  <c r="V41" i="21"/>
  <c r="AA60" i="17"/>
  <c r="V112" i="16"/>
  <c r="V110" i="16" s="1"/>
  <c r="V39" i="16"/>
  <c r="V39" i="21" s="1"/>
  <c r="V43" i="16"/>
  <c r="V43" i="21" s="1"/>
  <c r="AA78" i="17" l="1"/>
  <c r="AA76" i="17"/>
  <c r="V113" i="16"/>
  <c r="V42" i="21"/>
  <c r="AA51" i="17"/>
  <c r="AA15" i="17"/>
  <c r="AA77" i="17"/>
  <c r="AB52" i="18"/>
  <c r="W28" i="21"/>
  <c r="W102" i="16"/>
  <c r="W103" i="16" s="1"/>
  <c r="W32" i="16"/>
  <c r="W35" i="16" l="1"/>
  <c r="W32" i="21"/>
  <c r="W34" i="16"/>
  <c r="W34" i="21" s="1"/>
  <c r="W106" i="16"/>
  <c r="W108" i="16" s="1"/>
  <c r="W105" i="16"/>
  <c r="AA22" i="17"/>
  <c r="AA63" i="17"/>
  <c r="AA53" i="17"/>
  <c r="AA54" i="17"/>
  <c r="AA43" i="17" l="1"/>
  <c r="AA45" i="17" s="1"/>
  <c r="AA71" i="17"/>
  <c r="W109" i="16"/>
  <c r="W37" i="16"/>
  <c r="W60" i="16"/>
  <c r="W67" i="16" s="1"/>
  <c r="AB59" i="17"/>
  <c r="AB8" i="18"/>
  <c r="AB30" i="18" s="1"/>
  <c r="W38" i="16"/>
  <c r="W35" i="21"/>
  <c r="W38" i="21" l="1"/>
  <c r="AB50" i="18"/>
  <c r="AB8" i="17" s="1"/>
  <c r="W71" i="16"/>
  <c r="W69" i="16"/>
  <c r="W37" i="21"/>
  <c r="W41" i="16"/>
  <c r="W42" i="16" s="1"/>
  <c r="W68" i="16" s="1"/>
  <c r="AA68" i="17"/>
  <c r="AA65" i="17"/>
  <c r="AA47" i="17"/>
  <c r="AA48" i="17" s="1"/>
  <c r="AA64" i="17"/>
  <c r="AA75" i="17"/>
  <c r="AA72" i="17"/>
  <c r="W41" i="21" l="1"/>
  <c r="W112" i="16"/>
  <c r="W110" i="16" s="1"/>
  <c r="AB60" i="17"/>
  <c r="W39" i="16"/>
  <c r="W39" i="21" s="1"/>
  <c r="AB53" i="18"/>
  <c r="AB54" i="18" s="1"/>
  <c r="W43" i="16"/>
  <c r="W43" i="21" s="1"/>
  <c r="AB15" i="17" l="1"/>
  <c r="AB51" i="17"/>
  <c r="AB77" i="17"/>
  <c r="AB76" i="17"/>
  <c r="AB78" i="17"/>
  <c r="W113" i="16"/>
  <c r="W42" i="21"/>
  <c r="AB53" i="17" l="1"/>
  <c r="AB54" i="17"/>
  <c r="AB63" i="17"/>
  <c r="AB22" i="17"/>
  <c r="AB43" i="17" l="1"/>
  <c r="AB45" i="17" s="1"/>
  <c r="AB71" i="17"/>
  <c r="AB68" i="17" l="1"/>
  <c r="AB47" i="17"/>
  <c r="AB48" i="17" s="1"/>
  <c r="AB64" i="17"/>
  <c r="AB65" i="17"/>
  <c r="AB75" i="17"/>
  <c r="AB7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AJ Velasquez-Mao</author>
  </authors>
  <commentList>
    <comment ref="A1" authorId="0" shapeId="0" xr:uid="{C0E15E55-AE91-4E43-A2F1-8269C89C5CDD}">
      <text>
        <r>
          <rPr>
            <b/>
            <sz val="9"/>
            <color indexed="81"/>
            <rFont val="Tahoma"/>
            <family val="2"/>
          </rPr>
          <t>&lt;?xml version="1.0" encoding="utf-8"?&gt;&lt;Schema xmlns:xsi="http://www.w3.org/2001/XMLSchema-instance" xmlns:xsd="http://www.w3.org/2001/XMLSchema" Version="2" Timestamp="1708479420"&gt;&lt;FQL&gt;&lt;Q&gt;LGVN^FE_ESTIMATE(PRICE_TGT,MEAN,,,NOW,,,'BKRF= 512')&lt;/Q&gt;&lt;R&gt;0&lt;/R&gt;&lt;C&gt;0&lt;/C&gt;&lt;/FQL&gt;&lt;FQL&gt;&lt;Q&gt;IDRSF^FE_ESTIMATE(PRICE_TGT,MEAN,,,NOW,,,'BKRF= 512')&lt;/Q&gt;&lt;R&gt;1&lt;/R&gt;&lt;C&gt;1&lt;/C&gt;&lt;D xsi:type="xsd:double"&gt;13&lt;/D&gt;&lt;/FQL&gt;&lt;FQL&gt;&lt;Q&gt;MSB AU^FG_ENT_VALUE(NOW)&lt;/Q&gt;&lt;R&gt;0&lt;/R&gt;&lt;C&gt;0&lt;/C&gt;&lt;/FQL&gt;&lt;FQL&gt;&lt;Q&gt;MSB AU^FF_INVEST_LT(QTR_R,0)&lt;/Q&gt;&lt;R&gt;1&lt;/R&gt;&lt;C&gt;1&lt;/C&gt;&lt;D xsi:type="xsd:double"&gt;1E-06&lt;/D&gt;&lt;/FQL&gt;&lt;FQL&gt;&lt;Q&gt;LGVN^FF_CASH_ST(QTR_R,0)&lt;/Q&gt;&lt;R&gt;1&lt;/R&gt;&lt;C&gt;1&lt;/C&gt;&lt;D xsi:type="xsd:double"&gt;22.316&lt;/D&gt;&lt;/FQL&gt;&lt;FQL&gt;&lt;Q&gt;NAMS^FG_MKT_VALUE(NOW)&lt;/Q&gt;&lt;R&gt;1&lt;/R&gt;&lt;C&gt;1&lt;/C&gt;&lt;D xsi:type="xsd:double"&gt;190.2033&lt;/D&gt;&lt;/FQL&gt;&lt;FQL&gt;&lt;Q&gt;LGVN^FF_DEBT(QTR_R,0)&lt;/Q&gt;&lt;R&gt;1&lt;/R&gt;&lt;C&gt;1&lt;/C&gt;&lt;D xsi:type="xsd:double"&gt;2.742&lt;/D&gt;&lt;/FQL&gt;&lt;FQL&gt;&lt;Q&gt;APLT^FF_DEBT(QTR_R,0)&lt;/Q&gt;&lt;R&gt;1&lt;/R&gt;&lt;C&gt;1&lt;/C&gt;&lt;D xsi:type="xsd:double"&gt;1.006&lt;/D&gt;&lt;/FQL&gt;&lt;FQL&gt;&lt;Q&gt;AMRN^FF_CASH_ST(QTR_R,0)&lt;/Q&gt;&lt;R&gt;1&lt;/R&gt;&lt;C&gt;1&lt;/C&gt;&lt;D xsi:type="xsd:double"&gt;309.884&lt;/D&gt;&lt;/FQL&gt;&lt;FQL&gt;&lt;Q&gt;MLYS^FG_ENT_VALUE(NOW)&lt;/Q&gt;&lt;R&gt;1&lt;/R&gt;&lt;C&gt;1&lt;/C&gt;&lt;D xsi:type="xsd:double"&gt;758.8481&lt;/D&gt;&lt;/FQL&gt;&lt;FQL&gt;&lt;Q&gt;CYTK^FG_PRICE(NOW,NOW,D)&lt;/Q&gt;&lt;R&gt;1&lt;/R&gt;&lt;C&gt;1&lt;/C&gt;&lt;D xsi:type="xsd:double"&gt;39.13&lt;/D&gt;&lt;/FQL&gt;&lt;FQL&gt;&lt;Q&gt;APLT^FG_MKT_VALUE(NOW)&lt;/Q&gt;&lt;R&gt;1&lt;/R&gt;&lt;C&gt;1&lt;/C&gt;&lt;D xsi:type="xsd:double"&gt;46.131832&lt;/D&gt;&lt;/FQL&gt;&lt;FQL&gt;&lt;Q&gt;SCPH^FG_ENT_VALUE(NOW)&lt;/Q&gt;&lt;R&gt;1&lt;/R&gt;&lt;C&gt;1&lt;/C&gt;&lt;D xsi:type="xsd:double"&gt;223.19156&lt;/D&gt;&lt;/FQL&gt;&lt;FQL&gt;&lt;Q&gt;SCPH^FF_CASH_ST(QTR_R,0)&lt;/Q&gt;&lt;R&gt;1&lt;/R&gt;&lt;C&gt;1&lt;/C&gt;&lt;D xsi:type="xsd:double"&gt;45.186&lt;/D&gt;&lt;/FQL&gt;&lt;FQL&gt;&lt;Q&gt;MSB AU^FG_PRICE(NOW,NOW,D)&lt;/Q&gt;&lt;R&gt;0&lt;/R&gt;&lt;C&gt;0&lt;/C&gt;&lt;/FQL&gt;&lt;FQL&gt;&lt;Q&gt;IDRSF^FF_DEBT(QTR_R,0)&lt;/Q&gt;&lt;R&gt;1&lt;/R&gt;&lt;C&gt;1&lt;/C&gt;&lt;D xsi:type="xsd:double"&gt;1326.58236057069&lt;/D&gt;&lt;/FQL&gt;&lt;FQL&gt;&lt;Q&gt;CINC^FF_INVEST_LT(QTR_R,0)&lt;/Q&gt;&lt;R&gt;1&lt;/R&gt;&lt;C&gt;1&lt;/C&gt;&lt;D xsi:type="xsd:double"&gt;0&lt;/D&gt;&lt;/FQL&gt;&lt;FQL&gt;&lt;Q&gt;MESO^FF_DEBT(QTR_R,0)&lt;/Q&gt;&lt;R&gt;1&lt;/R&gt;&lt;C&gt;1&lt;/C&gt;&lt;D xsi:type="xsd:double"&gt;111.782&lt;/D&gt;&lt;/FQL&gt;&lt;FQL&gt;&lt;Q&gt;MSB AU^FG_MKT_VALUE(NOW)&lt;/Q&gt;&lt;R&gt;0&lt;/R&gt;&lt;C&gt;0&lt;/C&gt;&lt;/FQL&gt;&lt;FQL&gt;&lt;Q&gt;AMRN^FG_PRICE(NOW,NOW,D)&lt;/Q&gt;&lt;R&gt;1&lt;/R&gt;&lt;C&gt;1&lt;/C&gt;&lt;D xsi:type="xsd:double"&gt;1.86&lt;/D&gt;&lt;/FQL&gt;&lt;FQL&gt;&lt;Q&gt;ESPR^FG_ENT_VALUE(NOW)&lt;/Q&gt;&lt;R&gt;1&lt;/R&gt;&lt;C&gt;1&lt;/C&gt;&lt;D xsi:type="xsd:double"&gt;726.29895&lt;/D&gt;&lt;/FQL&gt;&lt;FQL&gt;&lt;Q&gt;ESPR^FG_PRICE(NOW,NOW,D)&lt;/Q&gt;&lt;R&gt;1&lt;/R&gt;&lt;C&gt;1&lt;/C&gt;&lt;D xsi:type="xsd:double"&gt;5.075&lt;/D&gt;&lt;/FQL&gt;&lt;FQL&gt;&lt;Q&gt;AMRN^FF_INVEST_LT(QTR_R,0)&lt;/Q&gt;&lt;R&gt;1&lt;/R&gt;&lt;C&gt;1&lt;/C&gt;&lt;D xsi:type="xsd:double"&gt;1.275&lt;/D&gt;&lt;/FQL&gt;&lt;FQL&gt;&lt;Q&gt;APLT^FE_RATING(MEAN,TEXTONLY,0,NOW,,,'BKRF= 512')&lt;/Q&gt;&lt;R&gt;0&lt;/R&gt;&lt;C&gt;0&lt;/C&gt;&lt;/FQL&gt;&lt;FQL&gt;&lt;Q&gt;NAMS-US^FF_DEBT(QTR_R,0)&lt;/Q&gt;&lt;R&gt;1&lt;/R&gt;&lt;C&gt;1&lt;/C&gt;&lt;D xsi:type="xsd:double"&gt;0&lt;/D&gt;&lt;/FQL&gt;&lt;FQL&gt;&lt;Q&gt;LXRX^FG_ENT_VALUE(NOW)&lt;/Q&gt;&lt;R&gt;1&lt;/R&gt;&lt;C&gt;1&lt;/C&gt;&lt;D xsi:type="xsd:double"&gt;407.6246&lt;/D&gt;&lt;/FQL&gt;&lt;FQL&gt;&lt;Q&gt;MESO^FG_ENT_VALUE(NOW)&lt;/Q&gt;&lt;R&gt;1&lt;/R&gt;&lt;C&gt;1&lt;/C&gt;&lt;D xsi:type="xsd:double"&gt;512.62665&lt;/D&gt;&lt;/FQL&gt;&lt;FQL&gt;&lt;Q&gt;LXRX^FF_CASH_ST(QTR_R,0)&lt;/Q&gt;&lt;R&gt;1&lt;/R&gt;&lt;C&gt;1&lt;/C&gt;&lt;D xsi:type="xsd:double"&gt;136.203&lt;/D&gt;&lt;/FQL&gt;&lt;FQL&gt;&lt;Q&gt;NAMS^FF_DEBT(QTR_R,0)&lt;/Q&gt;&lt;R&gt;1&lt;/R&gt;&lt;C&gt;1&lt;/C&gt;&lt;D xsi:type="xsd:double"&gt;0&lt;/D&gt;&lt;/FQL&gt;&lt;FQL&gt;&lt;Q&gt;MESO-US^FG_MKT_VALUE(NOW)&lt;/Q&gt;&lt;R&gt;1&lt;/R&gt;&lt;C&gt;1&lt;/C&gt;&lt;D xsi:type="xsd:double"&gt;474.35626&lt;/D&gt;&lt;/FQL&gt;&lt;FQL&gt;&lt;Q&gt;SCPH^FE_RATING(MEAN,TEXTONLY,0,NOW,,,'BKRF= 512')&lt;/Q&gt;&lt;R&gt;1&lt;/R&gt;&lt;C&gt;1&lt;/C&gt;&lt;D xsi:type="xsd:string"&gt;Buy&lt;/D&gt;&lt;/FQL&gt;&lt;FQL&gt;&lt;Q&gt;IDRSF^FF_INVEST_LT(QTR_R,0)&lt;/Q&gt;&lt;R&gt;1&lt;/R&gt;&lt;C&gt;1&lt;/C&gt;&lt;D xsi:type="xsd:double"&gt;0&lt;/D&gt;&lt;/FQL&gt;&lt;FQL&gt;&lt;Q&gt;IDRSF^FG_PRICE(NOW,NOW,D)&lt;/Q&gt;&lt;R&gt;1&lt;/R&gt;&lt;C&gt;1&lt;/C&gt;&lt;D xsi:type="xsd:double"&gt;13.6&lt;/D&gt;&lt;/FQL&gt;&lt;FQL&gt;&lt;Q&gt;IDRSF^FE_RATING(MEAN,TEXTONLY,0,NOW,,,'BKRF= 512')&lt;/Q&gt;&lt;R&gt;1&lt;/R&gt;&lt;C&gt;1&lt;/C&gt;&lt;D xsi:type="xsd:string"&gt;Hold&lt;/D&gt;&lt;/FQL&gt;&lt;FQL&gt;&lt;Q&gt;APLT^FG_ENT_VALUE(NOW)&lt;/Q&gt;&lt;R&gt;1&lt;/R&gt;&lt;C&gt;1&lt;/C&gt;&lt;D xsi:type="xsd:double"&gt;-0.24016571&lt;/D&gt;&lt;/FQL&gt;&lt;FQL&gt;&lt;Q&gt;MESO^FG_PRICE(NOW,NOW,D)&lt;/Q&gt;&lt;R&gt;1&lt;/R&gt;&lt;C&gt;1&lt;/C&gt;&lt;D xsi:type="xsd:double"&gt;3.18&lt;/D&gt;&lt;/FQL&gt;&lt;FQL&gt;&lt;Q&gt;MLYS^FF_INVEST_LT(QTR_R,0)&lt;/Q&gt;&lt;R&gt;1&lt;/R&gt;&lt;C&gt;1&lt;/C&gt;&lt;D xsi:type="xsd:double"&gt;0&lt;/D&gt;&lt;/FQL&gt;&lt;FQL&gt;&lt;Q&gt;MESO^FF_CASH_ST(QTR_R,0)&lt;/Q&gt;&lt;R&gt;1&lt;/R&gt;&lt;C&gt;1&lt;/C&gt;&lt;D xsi:type="xsd:double"&gt;67.619&lt;/D&gt;&lt;/FQL&gt;&lt;FQL&gt;&lt;Q&gt;NAMS^FF_INVEST_LT(QTR_R,0)&lt;/Q&gt;&lt;R&gt;1&lt;/R&gt;&lt;C&gt;1&lt;/C&gt;&lt;D xsi:type="xsd:double"&gt;138.840186&lt;/D&gt;&lt;/FQL&gt;&lt;FQL&gt;&lt;Q&gt;MESO^FE_ESTIMATE(PRICE_TGT,MEAN,,,NOW,,,'BKRF= 512')&lt;/Q&gt;&lt;R&gt;1&lt;/R&gt;&lt;C&gt;1&lt;/C&gt;&lt;D xsi:type="xsd:double"&gt;4.383275&lt;/D&gt;&lt;/FQL&gt;&lt;FQL&gt;&lt;Q&gt;IDRSF^FG_ENT_VALUE(NOW)&lt;/Q&gt;&lt;R&gt;1&lt;/R&gt;&lt;C&gt;1&lt;/C&gt;&lt;D xsi:type="xsd:double"&gt;3362.5513&lt;/D&gt;&lt;/FQL&gt;&lt;FQL&gt;&lt;Q&gt;AMRN^FG_MKT_VALUE(NOW)&lt;/Q&gt;&lt;R&gt;1&lt;/R&gt;&lt;C&gt;1&lt;/C&gt;&lt;D xsi:type="xsd:double"&gt;753.69055&lt;/D&gt;&lt;/FQL&gt;&lt;FQL&gt;&lt;Q&gt;TBPH^FF_INVEST_LT(QTR_R,0)&lt;/Q&gt;&lt;R&gt;1&lt;/R&gt;&lt;C&gt;1&lt;/C&gt;&lt;D xsi:type="xsd:double"&gt;0.836&lt;/D&gt;&lt;/FQL&gt;&lt;FQL&gt;&lt;Q&gt;TBPH^FG_PRICE(NOW,NOW,D)&lt;/Q&gt;&lt;R&gt;1&lt;/R&gt;&lt;C&gt;1&lt;/C&gt;&lt;D xsi:type="xsd:double"&gt;10.15&lt;/D&gt;&lt;/FQL&gt;&lt;FQL&gt;&lt;Q&gt;CYTK^FG_ENT_VALUE(NOW)&lt;/Q&gt;&lt;R&gt;1&lt;/R&gt;&lt;C&gt;1&lt;/C&gt;&lt;D xsi:type="xsd:double"&gt;3597.2397&lt;/D&gt;&lt;/FQL&gt;&lt;FQL&gt;&lt;Q&gt;TBPH^FF_DEBT(QTR_R,0)&lt;/Q&gt;&lt;R&gt;1&lt;/R&gt;&lt;C&gt;1&lt;/C&gt;&lt;D xsi:type="xsd:double"&gt;52.16&lt;/D&gt;&lt;/FQL&gt;&lt;FQL&gt;&lt;Q&gt;LGVN^FE_RATING(MEAN,TEXTONLY,0,NOW,,,'BKRF= 512')&lt;/Q&gt;&lt;R&gt;0&lt;/R&gt;&lt;C&gt;0&lt;/C&gt;&lt;/FQL&gt;&lt;FQL&gt;&lt;Q&gt;TBPH^FG_MKT_VALUE(NOW)&lt;/Q&gt;&lt;R&gt;1&lt;/R&gt;&lt;C&gt;1&lt;/C&gt;&lt;D xsi:type="xsd:double"&gt;638.07465&lt;/D&gt;&lt;/FQL&gt;&lt;FQL&gt;&lt;Q&gt;IDRSF^FF_CASH_ST(QTR_R,0)&lt;/Q&gt;&lt;R&gt;1&lt;/R&gt;&lt;C&gt;1&lt;/C&gt;&lt;D xsi:type="xsd:double"&gt;514.83354950281&lt;/D&gt;&lt;/FQL&gt;&lt;FQL&gt;&lt;Q&gt;CINC^FG_MKT_VALUE(NOW)&lt;/Q&gt;&lt;R&gt;1&lt;/R&gt;&lt;C&gt;1&lt;/C&gt;&lt;D xsi:type="xsd:double"&gt;1271.7913&lt;/D&gt;&lt;/FQL&gt;&lt;FQL&gt;&lt;Q&gt;NAMS^FF_CASH_ST(QTR_R,0)&lt;/Q&gt;&lt;R&gt;1&lt;/R&gt;&lt;C&gt;1&lt;/C&gt;&lt;D xsi:type="xsd:double"&gt;0.375545&lt;/D&gt;&lt;/FQL&gt;&lt;FQL&gt;&lt;Q&gt;AMRN^FG_ENT_VALUE(NOW)&lt;/Q&gt;&lt;R&gt;1&lt;/R&gt;&lt;C&gt;1&lt;/C&gt;&lt;D xsi:type="xsd:double"&gt;463.85556&lt;/D&gt;&lt;/FQL&gt;&lt;FQL&gt;&lt;Q&gt;MLYS^FG_PRICE(NOW,NOW,D)&lt;/Q&gt;&lt;R&gt;1&lt;/R&gt;&lt;C&gt;1&lt;/C&gt;&lt;D xsi:type="xsd:double"&gt;18.96&lt;/D&gt;&lt;/FQL&gt;&lt;FQL&gt;&lt;Q&gt;MTNB^FF_INVEST_LT(QTR_R,0)&lt;/Q&gt;&lt;R&gt;1&lt;/R&gt;&lt;C&gt;1&lt;/C&gt;&lt;D xsi:type="xsd:double"&gt;0&lt;/D&gt;&lt;/FQL&gt;&lt;FQL&gt;&lt;Q&gt;MESO^FG_MKT_VALUE(NOW)&lt;/Q&gt;&lt;R&gt;1&lt;/R&gt;&lt;C&gt;1&lt;/C&gt;&lt;D xsi:type="xsd:double"&gt;468.46365&lt;/D&gt;&lt;/FQL&gt;&lt;FQL&gt;&lt;Q&gt;LGVN^FG_MKT_VALUE(NOW)&lt;/Q&gt;&lt;R&gt;1&lt;/R&gt;&lt;C&gt;1&lt;/C&gt;&lt;D xsi:type="xsd:double"&gt;75.24589&lt;/D&gt;&lt;/FQL&gt;&lt;FQL&gt;&lt;Q&gt;CINC^FE_ESTIMATE(PRICE_TGT,MEAN,,,NOW,,,'BKRF= 512')&lt;/Q&gt;&lt;R&gt;0&lt;/R&gt;&lt;C&gt;0&lt;/C&gt;&lt;/FQL&gt;&lt;FQL&gt;&lt;Q&gt;CINC^FF_DEBT(QTR_R,0)&lt;/Q&gt;&lt;R&gt;1&lt;/R&gt;&lt;C&gt;1&lt;/C&gt;&lt;D xsi:type="xsd:double"&gt;0&lt;/D&gt;&lt;/FQL&gt;&lt;FQL&gt;&lt;Q&gt;CYTK^FF_DEBT(QTR_R,0)&lt;/Q&gt;&lt;R&gt;1&lt;/R&gt;&lt;C&gt;1&lt;/C&gt;&lt;D xsi:type="xsd:double"&gt;741.238&lt;/D&gt;&lt;/FQL&gt;&lt;FQL&gt;&lt;Q&gt;MTNB^FE_ESTIMATE(PRICE_TGT,MEAN,,,NOW,,,'BKRF= 512')&lt;/Q&gt;&lt;R&gt;0&lt;/R&gt;&lt;C&gt;0&lt;/C&gt;&lt;/FQL&gt;&lt;FQL&gt;&lt;Q&gt;NAMS^FG_ENT_VALUE(NOW)&lt;/Q&gt;&lt;R&gt;1&lt;/R&gt;&lt;C&gt;1&lt;/C&gt;&lt;D xsi:type="xsd:double"&gt;189.82774&lt;/D&gt;&lt;/FQL&gt;&lt;FQL&gt;&lt;Q&gt;LXRX^FG_PRICE(NOW,NOW,D)&lt;/Q&gt;&lt;R&gt;1&lt;/R&gt;&lt;C&gt;1&lt;/C&gt;&lt;D xsi:type="xsd:double"&gt;2.6&lt;/D&gt;&lt;/FQL&gt;&lt;FQL&gt;&lt;Q&gt;MESO-US^FG_PRICE(NOW,NOW,D)&lt;/Q&gt;&lt;R&gt;1&lt;/R&gt;&lt;C&gt;1&lt;/C&gt;&lt;D xsi:type="xsd:double"&gt;3.22&lt;/D&gt;&lt;/FQL&gt;&lt;FQL&gt;&lt;Q&gt;CINC^FG_PRICE(NOW,NOW,D)&lt;/Q&gt;&lt;R&gt;1&lt;/R&gt;&lt;C&gt;1&lt;/C&gt;&lt;D xsi:type="xsd:double"&gt;29.06&lt;/D&gt;&lt;/FQL&gt;&lt;FQL&gt;&lt;Q&gt;MESO-US^FF_INVEST_LT(QTR_R,0)&lt;/Q&gt;&lt;R&gt;1&lt;/R&gt;&lt;C&gt;1&lt;/C&gt;&lt;D xsi:type="xsd:double"&gt;1.949&lt;/D&gt;&lt;/FQL&gt;&lt;FQL&gt;&lt;Q&gt;ESPR^FG_MKT_VALUE(NOW)&lt;/Q&gt;&lt;R&gt;1&lt;/R&gt;&lt;C&gt;1&lt;/C&gt;&lt;D xsi:type="xsd:double"&gt;388.60693&lt;/D&gt;&lt;/FQL&gt;&lt;FQL&gt;&lt;Q&gt;APLT^FF_CASH_ST(QTR_R,0)&lt;/Q&gt;&lt;R&gt;1&lt;/R&gt;&lt;C&gt;1&lt;/C&gt;&lt;D xsi:type="xsd:double"&gt;47.378&lt;/D&gt;&lt;/FQL&gt;&lt;FQL&gt;&lt;Q&gt;CINC^FG_ENT_VALUE(NOW)&lt;/Q&gt;&lt;R&gt;1&lt;/R&gt;&lt;C&gt;1&lt;/C&gt;&lt;D xsi:type="xsd:double"&gt;749.2946&lt;/D&gt;&lt;/FQL&gt;&lt;FQL&gt;&lt;Q&gt;MESO-US^FG_ENT_VALUE(NOW)&lt;/Q&gt;&lt;R&gt;1&lt;/R&gt;&lt;C&gt;1&lt;/C&gt;&lt;D xsi:type="xsd:double"&gt;518.5193&lt;/D&gt;&lt;/FQL&gt;&lt;FQL&gt;&lt;Q&gt;IDRSF^FG_MKT_VALUE(NOW)&lt;/Q&gt;&lt;R&gt;1&lt;/R&gt;&lt;C&gt;1&lt;/C&gt;&lt;D xsi:type="xsd:double"&gt;2550.8025&lt;/D&gt;&lt;/FQL&gt;&lt;FQL&gt;&lt;Q&gt;SCPH^FG_PRICE(NOW,NOW,D)&lt;/Q&gt;&lt;R&gt;1&lt;/R&gt;&lt;C&gt;1&lt;/C&gt;&lt;D xsi:type="xsd:double"&gt;7.57&lt;/D&gt;&lt;/FQL&gt;&lt;FQL&gt;&lt;Q&gt;CINC^FF_CASH_ST(QTR_R,0)&lt;/Q&gt;&lt;R&gt;1&lt;/R&gt;&lt;C&gt;1&lt;/C&gt;&lt;D xsi:type="xsd:double"&gt;522.496647&lt;/D&gt;&lt;/FQL&gt;&lt;FQL&gt;&lt;Q&gt;CYTK^FG_MKT_VALUE(NOW)&lt;/Q&gt;&lt;R&gt;1&lt;/R&gt;&lt;C&gt;1&lt;/C&gt;&lt;D xsi:type="xsd:double"&gt;3723.6658&lt;/D&gt;&lt;/FQL&gt;&lt;FQL&gt;&lt;Q&gt;MTNB^FF_CASH_ST(QTR_R,0)&lt;/Q&gt;&lt;R&gt;1&lt;/R&gt;&lt;C&gt;1&lt;/C&gt;&lt;D xsi:type="xsd:double"&gt;33.100853&lt;/D&gt;&lt;/FQL&gt;&lt;FQL&gt;&lt;Q&gt;CINC^FE_RATING(MEAN,TEXTONLY,0,NOW,,,'BKRF= 512')&lt;/Q&gt;&lt;R&gt;0&lt;/R&gt;&lt;C&gt;0&lt;/C&gt;&lt;/FQL&gt;&lt;FQL&gt;&lt;Q&gt;LXRX^FF_DEBT(QTR_R,0)&lt;/Q&gt;&lt;R&gt;1&lt;/R&gt;&lt;C&gt;1&lt;/C&gt;&lt;D xsi:type="xsd:double"&gt;2.279&lt;/D&gt;&lt;/FQL&gt;&lt;FQL&gt;&lt;Q&gt;TBPH^FG_ENT_VALUE(NOW)&lt;/Q&gt;&lt;R&gt;1&lt;/R&gt;&lt;C&gt;1&lt;/C&gt;&lt;D xsi:type="xsd:double"&gt;362.75064&lt;/D&gt;&lt;/FQL&gt;&lt;FQL&gt;&lt;Q&gt;NAMS-US^FG_ENT_VALUE(NOW)&lt;/Q&gt;&lt;R&gt;1&lt;/R&gt;&lt;C&gt;1&lt;/C&gt;&lt;D xsi:type="xsd:double"&gt;186.39551&lt;/D&gt;&lt;/FQL&gt;&lt;FQL&gt;&lt;Q&gt;LGVN^FG_ENT_VALUE(NOW)&lt;/Q&gt;&lt;R&gt;1&lt;/R&gt;&lt;C&gt;1&lt;/C&gt;&lt;D xsi:type="xsd:double"&gt;55.67189&lt;/D&gt;&lt;/FQL&gt;&lt;FQL&gt;&lt;Q&gt;MSB AU^FF_DEBT(QTR_R,0)&lt;/Q&gt;&lt;R&gt;1&lt;/R&gt;&lt;C&gt;1&lt;/C&gt;&lt;D xsi:type="xsd:double"&gt;0&lt;/D&gt;&lt;/FQL&gt;&lt;FQL&gt;&lt;Q&gt;MLYS^FF_DEBT(QTR_R,0)&lt;/Q&gt;&lt;R&gt;1&lt;/R&gt;&lt;C&gt;1&lt;/C&gt;&lt;D xsi:type="xsd:double"&gt;0&lt;/D&gt;&lt;/FQL&gt;&lt;FQL&gt;&lt;Q&gt;NAMS^FG_PRICE(NOW,NOW,D)&lt;/Q&gt;&lt;R&gt;1&lt;/R&gt;&lt;C&gt;1&lt;/C&gt;&lt;D xsi:type="xsd:double"&gt;13.3&lt;/D&gt;&lt;/FQL&gt;&lt;FQL&gt;&lt;Q&gt;CYTK^FF_INVEST_LT(QTR_R,0)&lt;/Q&gt;&lt;R&gt;1&lt;/R&gt;&lt;C&gt;1&lt;/C&gt;&lt;D xsi:type="xsd:double"&gt;28.544&lt;/D&gt;&lt;/FQL&gt;&lt;FQL&gt;&lt;Q&gt;MESO-US^FF_DEBT(QTR_R,0)&lt;/Q&gt;&lt;R&gt;1&lt;/R&gt;&lt;C&gt;1&lt;/C&gt;&lt;D xsi:type="xsd:double"&gt;111.782&lt;/D&gt;&lt;/FQL&gt;&lt;FQL&gt;&lt;Q&gt;SCPH^FF_INVEST_LT(QTR_R,0)&lt;/Q&gt;&lt;R&gt;1&lt;/R&gt;&lt;C&gt;1&lt;/C&gt;&lt;D xsi:type="xsd:double"&gt;0.182&lt;/D&gt;&lt;/FQL&gt;&lt;FQL&gt;&lt;Q&gt;MESO-US^FF_CASH_ST(QTR_R,0)&lt;/Q&gt;&lt;R&gt;1&lt;/R&gt;&lt;C&gt;1&lt;/C&gt;&lt;D xsi:type="xsd:double"&gt;67.619&lt;/D&gt;&lt;/FQL&gt;&lt;FQL&gt;&lt;Q&gt;MLYS^FG_MKT_VALUE(NOW)&lt;/Q&gt;&lt;R&gt;1&lt;/R&gt;&lt;C&gt;1&lt;/C&gt;&lt;D xsi:type="xsd:double"&gt;740.5141&lt;/D&gt;&lt;/FQL&gt;&lt;FQL&gt;&lt;Q&gt;MESO^FF_INVEST_LT(QTR_R,0)&lt;/Q&gt;&lt;R&gt;1&lt;/R&gt;&lt;C&gt;1&lt;/C&gt;&lt;D xsi:type="xsd:double"&gt;1.949&lt;/D&gt;&lt;/FQL&gt;&lt;FQL&gt;&lt;Q&gt;LGVN^FF_INVEST_LT(QTR_R,0)&lt;/Q&gt;&lt;R&gt;1&lt;/R&gt;&lt;C&gt;1&lt;/C&gt;&lt;D xsi:type="xsd:double"&gt;0.157719&lt;/D&gt;&lt;/FQL&gt;&lt;FQL&gt;&lt;Q&gt;MLYS^FF_CASH_ST(QTR_R,0)&lt;/Q&gt;&lt;R&gt;1&lt;/R&gt;&lt;C&gt;1&lt;/C&gt;&lt;D xsi:type="xsd:double"&gt;10.662&lt;/D&gt;&lt;/FQL&gt;&lt;FQL&gt;&lt;Q&gt;MSB AU^FF_CASH_ST(QTR_R,0)&lt;/Q&gt;&lt;R&gt;1&lt;/R&gt;&lt;C&gt;1&lt;/C&gt;&lt;D xsi:type="xsd:double"&gt;14.504539&lt;/D&gt;&lt;/FQL&gt;&lt;FQL&gt;&lt;Q&gt;LXRX^FG_MKT_VALUE(NOW)&lt;/Q&gt;&lt;R&gt;1&lt;/R&gt;&lt;C&gt;1&lt;/C&gt;&lt;D xsi:type="xsd:double"&gt;490.6876&lt;/D&gt;&lt;/FQL&gt;&lt;FQL&gt;&lt;Q&gt;ESPR^FF_INVEST_LT(QTR_R,0)&lt;/Q&gt;&lt;R&gt;1&lt;/R&gt;&lt;C&gt;1&lt;/C&gt;&lt;D xsi:type="xsd:double"&gt;0&lt;/D&gt;&lt;/FQL&gt;&lt;FQL&gt;&lt;Q&gt;SCPH^FG_MKT_VALUE(NOW)&lt;/Q&gt;&lt;R&gt;1&lt;/R&gt;&lt;C&gt;1&lt;/C&gt;&lt;D xsi:type="xsd:double"&gt;257.78955&lt;/D&gt;&lt;/FQL&gt;&lt;FQL&gt;&lt;Q&gt;LGVN^FG_PRICE(NOW,NOW,D)&lt;/Q&gt;&lt;R&gt;1&lt;/R&gt;&lt;C&gt;1&lt;/C&gt;&lt;D xsi:type="xsd:double"&gt;3.58&lt;/D&gt;&lt;/FQL&gt;&lt;FQL&gt;&lt;Q&gt;ESPR^FF_DEBT(QTR_R,0)&lt;/Q&gt;&lt;R&gt;1&lt;/R&gt;&lt;C&gt;1&lt;/C&gt;&lt;D xsi:type="xsd:double"&gt;504.553&lt;/D&gt;&lt;/FQL&gt;&lt;FQL&gt;&lt;Q&gt;MTNB^FG_MKT_VALUE(NOW)&lt;/Q&gt;&lt;R&gt;1&lt;/R&gt;&lt;C&gt;1&lt;/C&gt;&lt;D xsi:type="xsd:double"&gt;103.097626&lt;/D&gt;&lt;/FQL&gt;&lt;FQL&gt;&lt;Q&gt;MTNB^FG_PRICE(NOW,NOW,D)&lt;/Q&gt;&lt;R&gt;1&lt;/R&gt;&lt;C&gt;1&lt;/C&gt;&lt;D xsi:type="xsd:double"&gt;0.4754&lt;/D&gt;&lt;/FQL&gt;&lt;FQL&gt;&lt;Q&gt;APLT^FG_PRICE(NOW,NOW,D)&lt;/Q&gt;&lt;R&gt;1&lt;/R&gt;&lt;C&gt;1&lt;/C&gt;&lt;D xsi:type="xsd:double"&gt;0.9599&lt;/D&gt;&lt;/FQL&gt;&lt;FQL&gt;&lt;Q&gt;ESPR^FE_RATING(MEAN,TEXTONLY,0,NOW,,,'BKRF= 512')&lt;/Q&gt;&lt;R&gt;1&lt;/R&gt;&lt;C&gt;1&lt;/C&gt;&lt;D xsi:type="xsd:string"&gt;Buy&lt;/D&gt;&lt;/FQL&gt;&lt;FQL&gt;&lt;Q&gt;MTNB^FF_DEBT(QTR_R,0)&lt;/Q&gt;&lt;R&gt;1&lt;/R&gt;&lt;C&gt;1&lt;/C&gt;&lt;D xsi:type="xsd:double"&gt;4.231885&lt;/D&gt;&lt;/FQL&gt;&lt;FQL&gt;&lt;Q&gt;NAMS^FE_ESTIMATE(PRICE_TGT,MEAN,,,NOW,,,'BKRF= 512')&lt;/Q&gt;&lt;R&gt;1&lt;/R&gt;&lt;C&gt;1&lt;/C&gt;&lt;D xsi:type="xsd:double"&gt;24&lt;/D&gt;&lt;/FQL&gt;&lt;FQL&gt;&lt;Q&gt;NAMS^FE_RATING(MEAN,TEXTONLY,0,NOW,,,'BKRF= 512')&lt;/Q&gt;&lt;R&gt;1&lt;/R&gt;&lt;C&gt;1&lt;/C&gt;&lt;D xsi:type="xsd:string"&gt;Buy&lt;/D&gt;&lt;/FQL&gt;&lt;FQL&gt;&lt;Q&gt;MESO^FE_RATING(MEAN,TEXTONLY,0,NOW,,,'BKRF= 512')&lt;/Q&gt;&lt;R&gt;1&lt;/R&gt;&lt;C&gt;1&lt;/C&gt;&lt;D xsi:type="xsd:string"&gt;Buy&lt;/D&gt;&lt;/FQL&gt;&lt;FQL&gt;&lt;Q&gt;APLT^FE_ESTIMATE(PRICE_TGT,MEAN,,,NOW,,,'BKRF= 512')&lt;/Q&gt;&lt;R&gt;0&lt;/R&gt;&lt;C&gt;0&lt;/C&gt;&lt;/FQL&gt;&lt;FQL&gt;&lt;Q&gt;CYTK^FF_CASH_ST(QTR_R,0)&lt;/Q&gt;&lt;R&gt;1&lt;/R&gt;&lt;C&gt;1&lt;/C&gt;&lt;D xsi:type="xsd:double"&gt;867.664&lt;/D&gt;&lt;/FQL&gt;&lt;FQL&gt;&lt;Q&gt;AMRN^FF_DEBT(QTR_R,0)&lt;/Q&gt;&lt;R&gt;1&lt;/R&gt;&lt;C&gt;1&lt;/C&gt;&lt;D xsi:type="xsd:double"&gt;20.048999999999&lt;/D&gt;&lt;/FQL&gt;&lt;FQL&gt;&lt;Q&gt;NAMS-US^FG_PRICE(NOW,NOW,D)&lt;/Q&gt;&lt;R&gt;1&lt;/R&gt;&lt;C&gt;1&lt;/C&gt;&lt;D xsi:type="xsd:double"&gt;13.06&lt;/D&gt;&lt;/FQL&gt;&lt;FQL&gt;&lt;Q&gt;MLYS^FE_RATING(MEAN,TEXTONLY,0,NOW,,,'BKRF= 512')&lt;/Q&gt;&lt;R&gt;0&lt;/R&gt;&lt;C&gt;0&lt;/C&gt;&lt;/FQL&gt;&lt;FQL&gt;&lt;Q&gt;MTNB^FG_ENT_VALUE(NOW)&lt;/Q&gt;&lt;R&gt;1&lt;/R&gt;&lt;C&gt;1&lt;/C&gt;&lt;D xsi:type="xsd:double"&gt;74.22865&lt;/D&gt;&lt;/FQL&gt;&lt;FQL&gt;&lt;Q&gt;ESPR^FF_CASH_ST(QTR_R,0)&lt;/Q&gt;&lt;R&gt;1&lt;/R&gt;&lt;C&gt;1&lt;/C&gt;&lt;D xsi:type="xsd:double"&gt;166.861&lt;/D&gt;&lt;/FQL&gt;&lt;FQL&gt;&lt;Q&gt;NAMS-US^FF_INVEST_LT(QTR_R,0)&lt;/Q&gt;&lt;R&gt;1&lt;/R&gt;&lt;C&gt;1&lt;/C&gt;&lt;D xsi:type="xsd:double"&gt;138.840186&lt;/D&gt;&lt;/FQL&gt;&lt;FQL&gt;&lt;Q&gt;NAMS-US^FF_CASH_ST(QTR_R,0)&lt;/Q&gt;&lt;R&gt;1&lt;/R&gt;&lt;C&gt;1&lt;/C&gt;&lt;D xsi:type="xsd:double"&gt;0.375545&lt;/D&gt;&lt;/FQL&gt;&lt;FQL&gt;&lt;Q&gt;NAMS-US^FG_MKT_VALUE(NOW)&lt;/Q&gt;&lt;R&gt;1&lt;/R&gt;&lt;C&gt;1&lt;/C&gt;&lt;D xsi:type="xsd:double"&gt;192.63448&lt;/D&gt;&lt;/FQL&gt;&lt;FQL&gt;&lt;Q&gt;APLT^FF_INVEST_LT(QTR_R,0)&lt;/Q&gt;&lt;R&gt;1&lt;/R&gt;&lt;C&gt;1&lt;/C&gt;&lt;D xsi:type="xsd:double"&gt;0&lt;/D&gt;&lt;/FQL&gt;&lt;FQL&gt;&lt;Q&gt;SCPH^FF_DEBT(QTR_R,0)&lt;/Q&gt;&lt;R&gt;1&lt;/R&gt;&lt;C&gt;1&lt;/C&gt;&lt;D xsi:type="xsd:double"&gt;10.588&lt;/D&gt;&lt;/FQL&gt;&lt;FQL&gt;&lt;Q&gt;NAMS-US^FREF_MARKET_VALUE_COMPANY(NOW,,,,,0,,"LEGACY")&lt;/Q&gt;&lt;R&gt;1&lt;/R&gt;&lt;C&gt;1&lt;/C&gt;&lt;D xsi:type="xsd:double"&gt;1065.17065429688&lt;/D&gt;&lt;/FQL&gt;&lt;FQL&gt;&lt;Q&gt;TBPH^FF_CASH_ST(QTR_R,0)&lt;/Q&gt;&lt;R&gt;1&lt;/R&gt;&lt;C&gt;1&lt;/C&gt;&lt;D xsi:type="xsd:double"&gt;327.484&lt;/D&gt;&lt;/FQL&gt;&lt;FQL&gt;&lt;Q&gt;NAMS-US^FREF_ENTERPRSIE_VALUE_COMPANY(NOW,,,,,0,,"LEGACY")&lt;/Q&gt;&lt;R&gt;1&lt;/R&gt;&lt;C&gt;1&lt;/C&gt;&lt;D xsi:type="xsd:string"&gt;#NUM&lt;/D&gt;&lt;/FQL&gt;&lt;FQL&gt;&lt;Q&gt;NAMS-US^FREF_ENTERPRISE_VALUE_COMPANY(NOW,,,,,0,,"LEGACY")&lt;/Q&gt;&lt;R&gt;1&lt;/R&gt;&lt;C&gt;1&lt;/C&gt;&lt;D xsi:type="xsd:string"&gt;#NUM&lt;/D&gt;&lt;/FQL&gt;&lt;FQL&gt;&lt;Q&gt;NAMS-US^FREF_ENT_VALUE_COMPANY(NOW,,,,,0,,"LEGACY")&lt;/Q&gt;&lt;R&gt;1&lt;/R&gt;&lt;C&gt;1&lt;/C&gt;&lt;D xsi:type="xsd:string"&gt;#NUM&lt;/D&gt;&lt;/FQL&gt;&lt;FQL&gt;&lt;Q&gt;NAMS-US^FF_ENTRPR_VAL_DAILY(NOW,,,,,"DIL")&lt;/Q&gt;&lt;R&gt;1&lt;/R&gt;&lt;C&gt;1&lt;/C&gt;&lt;D xsi:type="xsd:double"&gt;238.730425&lt;/D&gt;&lt;/FQL&gt;&lt;FQL&gt;&lt;Q&gt;MSB AU^FE_ESTIMATE(PRICE_TGT,MEAN,,,NOW,,,'BKRF= 512')&lt;/Q&gt;&lt;R&gt;0&lt;/R&gt;&lt;C&gt;0&lt;/C&gt;&lt;/FQL&gt;&lt;FQL&gt;&lt;Q&gt;TBPH^FE_ESTIMATE(PRICE_TGT,MEAN,,,NOW,,,'BKRF= 512')&lt;/Q&gt;&lt;R&gt;0&lt;/R&gt;&lt;C&gt;0&lt;/C&gt;&lt;/FQL&gt;&lt;FQL&gt;&lt;Q&gt;MLYS^FE_ESTIMATE(PRICE_TGT,MEAN,,,NOW,,,'BKRF= 512')&lt;/Q&gt;&lt;R&gt;0&lt;/R&gt;&lt;C&gt;0&lt;/C&gt;&lt;/FQL&gt;&lt;FQL&gt;&lt;Q&gt;ESPR^FE_ESTIMATE(PRICE_TGT,MEAN,,,NOW,,,'BKRF= 512')&lt;/Q&gt;&lt;R&gt;1&lt;/R&gt;&lt;C&gt;1&lt;/C&gt;&lt;D xsi:type="xsd:double"&gt;12&lt;/D&gt;&lt;/FQL&gt;&lt;FQL&gt;&lt;Q&gt;MTNB^FE_RATING(MEAN,TEXTONLY,0,NOW,,,'BKRF= 512')&lt;/Q&gt;&lt;R&gt;0&lt;/R&gt;&lt;C&gt;0&lt;/C&gt;&lt;/FQL&gt;&lt;FQL&gt;&lt;Q&gt;MSB AU^FE_RATING(MEAN,TEXTONLY,0,NOW,,,'BKRF= 512')&lt;/Q&gt;&lt;R&gt;0&lt;/R&gt;&lt;C&gt;0&lt;/C&gt;&lt;/FQL&gt;&lt;FQL&gt;&lt;Q&gt;TBPH^FE_RATING(MEAN,TEXTONLY,0,NOW,,,'BKRF= 512')&lt;/Q&gt;&lt;R&gt;0&lt;/R&gt;&lt;C&gt;0&lt;/C&gt;&lt;/FQL&gt;&lt;FQL&gt;&lt;Q&gt;SCPH^FE_ESTIMATE(PRICE_TGT,MEAN,,,NOW,,,'BKRF= 512')&lt;/Q&gt;&lt;R&gt;1&lt;/R&gt;&lt;C&gt;1&lt;/C&gt;&lt;D xsi:type="xsd:double"&gt;14&lt;/D&gt;&lt;/FQL&gt;&lt;FQL&gt;&lt;Q&gt;AMRN^FE_ESTIMATE(PRICE_TGT,MEAN,,,NOW,,,'BKRF= 512')&lt;/Q&gt;&lt;R&gt;1&lt;/R&gt;&lt;C&gt;1&lt;/C&gt;&lt;D xsi:type="xsd:double"&gt;3&lt;/D&gt;&lt;/FQL&gt;&lt;FQL&gt;&lt;Q&gt;AMRN^FE_RATING(MEAN,TEXTONLY,0,NOW,,,'BKRF= 512')&lt;/Q&gt;&lt;R&gt;1&lt;/R&gt;&lt;C&gt;1&lt;/C&gt;&lt;D xsi:type="xsd:string"&gt;Buy&lt;/D&gt;&lt;/FQL&gt;&lt;FQL&gt;&lt;Q&gt;NAMS-US^FE_ESTIMATE(PRICE_TGT,MEAN,,,NOW,,,'BKRF= 512')&lt;/Q&gt;&lt;R&gt;1&lt;/R&gt;&lt;C&gt;1&lt;/C&gt;&lt;D xsi:type="xsd:double"&gt;24&lt;/D&gt;&lt;/FQL&gt;&lt;FQL&gt;&lt;Q&gt;NAMS-US^FE_RATING(MEAN,TEXTONLY,0,NOW,,,'BKRF= 512')&lt;/Q&gt;&lt;R&gt;1&lt;/R&gt;&lt;C&gt;1&lt;/C&gt;&lt;D xsi:type="xsd:string"&gt;Buy&lt;/D&gt;&lt;/FQL&gt;&lt;FQL&gt;&lt;Q&gt;CYTK^FE_ESTIMATE(PRICE_TGT,MEAN,,,NOW,,,'BKRF= 512')&lt;/Q&gt;&lt;R&gt;1&lt;/R&gt;&lt;C&gt;1&lt;/C&gt;&lt;D xsi:type="xsd:double"&gt;75&lt;/D&gt;&lt;/FQL&gt;&lt;FQL&gt;&lt;Q&gt;CYTK^FE_RATING(MEAN,TEXTONLY,0,NOW,,,'BKRF= 512')&lt;/Q&gt;&lt;R&gt;1&lt;/R&gt;&lt;C&gt;1&lt;/C&gt;&lt;D xsi:type="xsd:string"&gt;Buy&lt;/D&gt;&lt;/FQL&gt;&lt;FQL&gt;&lt;Q&gt;ANRO-US^OS_SEC_FLT_SHS(0D,,MTD,SEC)&lt;/Q&gt;&lt;R&gt;1&lt;/R&gt;&lt;C&gt;1&lt;/C&gt;&lt;D xsi:type="xsd:double"&gt;18107025&lt;/D&gt;&lt;/FQL&gt;&lt;FQL&gt;&lt;Q&gt;ANRO-US^P_VOLUME_AVG(0)&lt;/Q&gt;&lt;R&gt;1&lt;/R&gt;&lt;C&gt;1&lt;/C&gt;&lt;D xsi:type="xsd:double"&gt;0.216599&lt;/D&gt;&lt;/FQL&gt;&lt;FQL&gt;&lt;Q&gt;ANRO-US^P_VOLUME_AVG(2/1/2024)&lt;/Q&gt;&lt;R&gt;0&lt;/R&gt;&lt;C&gt;0&lt;/C&gt;&lt;/FQL&gt;&lt;FQL&gt;&lt;Q&gt;ANRO-US^P_VOLUME_AVG(2/2/2024)&lt;/Q&gt;&lt;R&gt;1&lt;/R&gt;&lt;C&gt;1&lt;/C&gt;&lt;D xsi:type="xsd:double"&gt;2.386547&lt;/D&gt;&lt;/FQL&gt;&lt;FQL&gt;&lt;Q&gt;ANRO-US^P_VOLUME_AVG(2/2/2024,NOW)&lt;/Q&gt;&lt;R&gt;1&lt;/R&gt;&lt;C&gt;1&lt;/C&gt;&lt;D xsi:type="xsd:double"&gt;0.5403452&lt;/D&gt;&lt;/FQL&gt;&lt;/Schema&gt;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Tsai</author>
    <author>John Cox</author>
  </authors>
  <commentList>
    <comment ref="E40" authorId="0" shapeId="0" xr:uid="{9CE4C5BE-F64E-477A-90B2-E518500141FF}">
      <text>
        <r>
          <rPr>
            <b/>
            <sz val="9"/>
            <color indexed="81"/>
            <rFont val="Tahoma"/>
            <charset val="1"/>
          </rPr>
          <t>Andrew Tsai:</t>
        </r>
        <r>
          <rPr>
            <sz val="9"/>
            <color indexed="81"/>
            <rFont val="Tahoma"/>
            <charset val="1"/>
          </rPr>
          <t xml:space="preserve">
Estimated (post IPO EPS is off)
IPO S-1 11.248418</t>
        </r>
      </text>
    </comment>
    <comment ref="F40" authorId="0" shapeId="0" xr:uid="{6FF6154D-7EE0-4133-8C92-07BEC3526975}">
      <text>
        <r>
          <rPr>
            <b/>
            <sz val="9"/>
            <color indexed="81"/>
            <rFont val="Tahoma"/>
            <charset val="1"/>
          </rPr>
          <t>Andrew Tsai:</t>
        </r>
        <r>
          <rPr>
            <sz val="9"/>
            <color indexed="81"/>
            <rFont val="Tahoma"/>
            <charset val="1"/>
          </rPr>
          <t xml:space="preserve">
Estimated (post IPO EPS is off)
IPO S-1
11.983016</t>
        </r>
      </text>
    </comment>
    <comment ref="G40" authorId="0" shapeId="0" xr:uid="{8E853F23-E3BB-423D-9B86-CA2DB62451CA}">
      <text>
        <r>
          <rPr>
            <b/>
            <sz val="9"/>
            <color indexed="81"/>
            <rFont val="Tahoma"/>
            <charset val="1"/>
          </rPr>
          <t>Andrew Tsai:</t>
        </r>
        <r>
          <rPr>
            <sz val="9"/>
            <color indexed="81"/>
            <rFont val="Tahoma"/>
            <charset val="1"/>
          </rPr>
          <t xml:space="preserve">
Estimated (post IPO EPS is off)</t>
        </r>
      </text>
    </comment>
    <comment ref="H40" authorId="0" shapeId="0" xr:uid="{3E2ED5C4-C204-415D-AD73-9D5546CD58B2}">
      <text>
        <r>
          <rPr>
            <b/>
            <sz val="9"/>
            <color indexed="81"/>
            <rFont val="Tahoma"/>
            <charset val="1"/>
          </rPr>
          <t>Andrew Tsai:</t>
        </r>
        <r>
          <rPr>
            <sz val="9"/>
            <color indexed="81"/>
            <rFont val="Tahoma"/>
            <charset val="1"/>
          </rPr>
          <t xml:space="preserve">
IPO S-1
12.368256</t>
        </r>
      </text>
    </comment>
    <comment ref="J40" authorId="0" shapeId="0" xr:uid="{4C5EF58B-A367-435F-9336-BEBE3DA88C95}">
      <text>
        <r>
          <rPr>
            <b/>
            <sz val="9"/>
            <color indexed="81"/>
            <rFont val="Tahoma"/>
            <charset val="1"/>
          </rPr>
          <t>Andrew Tsai:</t>
        </r>
        <r>
          <rPr>
            <sz val="9"/>
            <color indexed="81"/>
            <rFont val="Tahoma"/>
            <charset val="1"/>
          </rPr>
          <t xml:space="preserve">
Estimated (post IPO EPS is off)
IPO S-1
12.795623</t>
        </r>
      </text>
    </comment>
    <comment ref="K40" authorId="0" shapeId="0" xr:uid="{402F6FC4-050E-4427-92E7-8BD5AD95AADB}">
      <text>
        <r>
          <rPr>
            <b/>
            <sz val="9"/>
            <color indexed="81"/>
            <rFont val="Tahoma"/>
            <charset val="1"/>
          </rPr>
          <t>Andrew Tsai:</t>
        </r>
        <r>
          <rPr>
            <sz val="9"/>
            <color indexed="81"/>
            <rFont val="Tahoma"/>
            <charset val="1"/>
          </rPr>
          <t xml:space="preserve">
Estimated (post IPO EPS is off)
IPO S-1
12.807892</t>
        </r>
      </text>
    </comment>
    <comment ref="L40" authorId="0" shapeId="0" xr:uid="{6CAF204C-6A0D-4B5B-82D0-46F1D97FAFA7}">
      <text>
        <r>
          <rPr>
            <b/>
            <sz val="9"/>
            <color indexed="81"/>
            <rFont val="Tahoma"/>
            <charset val="1"/>
          </rPr>
          <t>Andrew Tsai:</t>
        </r>
        <r>
          <rPr>
            <sz val="9"/>
            <color indexed="81"/>
            <rFont val="Tahoma"/>
            <charset val="1"/>
          </rPr>
          <t xml:space="preserve">
Estimated (post IPO EPS is off)
25.2912881272941</t>
        </r>
      </text>
    </comment>
    <comment ref="M40" authorId="0" shapeId="0" xr:uid="{44321C30-F8DE-42F0-98B5-B22ADE572534}">
      <text>
        <r>
          <rPr>
            <b/>
            <sz val="9"/>
            <color indexed="81"/>
            <rFont val="Tahoma"/>
            <family val="2"/>
          </rPr>
          <t>Andrew Tsai:</t>
        </r>
        <r>
          <rPr>
            <sz val="9"/>
            <color indexed="81"/>
            <rFont val="Tahoma"/>
            <family val="2"/>
          </rPr>
          <t xml:space="preserve">
12.6.25
Following up from our conversation, we have 45.4 shares outstanding as of November 24th (from 10-Q cover) and there are ~5.2M RSUs that are unvested so the total diluted share count is ~50.6M shares based on your methodology (excluding options).
As of November 24, 2025, the registrant had 45,373,033 shares of Voting Common Stock, $0.0001 par value per share, outstanding.
To clarify on the share counts, below is what was included in the fully diluted number that I had shared previously:
• Common stock outstanding (including conversion of preferred stock): </t>
        </r>
        <r>
          <rPr>
            <b/>
            <sz val="9"/>
            <color indexed="81"/>
            <rFont val="Tahoma"/>
            <family val="2"/>
          </rPr>
          <t>~26.2M</t>
        </r>
        <r>
          <rPr>
            <sz val="9"/>
            <color indexed="81"/>
            <rFont val="Tahoma"/>
            <family val="2"/>
          </rPr>
          <t xml:space="preserve">
• IPO shares (including concurrent private placement &amp; greenshoe): ~</t>
        </r>
        <r>
          <rPr>
            <b/>
            <sz val="9"/>
            <color indexed="81"/>
            <rFont val="Tahoma"/>
            <family val="2"/>
          </rPr>
          <t xml:space="preserve">17.4M
</t>
        </r>
        <r>
          <rPr>
            <sz val="9"/>
            <color indexed="81"/>
            <rFont val="Tahoma"/>
            <family val="2"/>
          </rPr>
          <t xml:space="preserve">
• Options / RSUs (includes vested, unvested and available for future issuance): ~12.7M
o RSUs - ~6.9M
o Options (ISO/NSO) - ~3.9M (majority of these are at-IPO grants)
o Remaining available for future issuance
</t>
        </r>
        <r>
          <rPr>
            <b/>
            <u/>
            <sz val="9"/>
            <color indexed="81"/>
            <rFont val="Tahoma"/>
            <family val="2"/>
          </rPr>
          <t>The share count using Treasury Stock method would be closer to ~51.2M shares.</t>
        </r>
        <r>
          <rPr>
            <sz val="9"/>
            <color indexed="81"/>
            <rFont val="Tahoma"/>
            <family val="2"/>
          </rPr>
          <t xml:space="preserve">
Thanks!
</t>
        </r>
      </text>
    </comment>
    <comment ref="M42" authorId="0" shapeId="0" xr:uid="{C50C0382-272C-4792-B7FC-875E0D5CB4F5}">
      <text>
        <r>
          <rPr>
            <b/>
            <sz val="9"/>
            <color indexed="81"/>
            <rFont val="Tahoma"/>
            <family val="2"/>
          </rPr>
          <t>Andrew Tsai:</t>
        </r>
        <r>
          <rPr>
            <sz val="9"/>
            <color indexed="81"/>
            <rFont val="Tahoma"/>
            <family val="2"/>
          </rPr>
          <t xml:space="preserve">
Dec 2025 mgmt fallback
Following up from our conversation, we have 45.4 shares outstanding as of November 24th (from 10-Q cover) and there are ~5.2M RSUs that are unvested so the total diluted share count is ~50.6M shares based on your methodology (excluding options).
11.15.25 clarification
To clarify on the share counts, below is what was included in the fully diluted number that I had shared previously:
• Common stock outstanding (including conversion of preferred stock): ~26.2M
• IPO shares (including concurrent private placement &amp; greenshoe): ~17.4M
• Options / RSUs (includes vested, unvested and available for future issuance): ~12.7M
o RSUs - ~6.9M
o Options (ISO/NSO) - ~3.9M (majority of these are at-IPO grants)
o Remaining available for future issuance
</t>
        </r>
        <r>
          <rPr>
            <u/>
            <sz val="9"/>
            <color indexed="81"/>
            <rFont val="Tahoma"/>
            <family val="2"/>
          </rPr>
          <t>The share count using Treasury Stock method would be closer to ~51.2M shares.</t>
        </r>
        <r>
          <rPr>
            <sz val="9"/>
            <color indexed="81"/>
            <rFont val="Tahoma"/>
            <family val="2"/>
          </rPr>
          <t xml:space="preserve">
Nov 2025 CALLBACK
• On the first one, the pro forma share count is </t>
        </r>
        <r>
          <rPr>
            <b/>
            <sz val="9"/>
            <color indexed="81"/>
            <rFont val="Tahoma"/>
            <family val="2"/>
          </rPr>
          <t>~52.3M (excluding the greenshoe).</t>
        </r>
        <r>
          <rPr>
            <sz val="9"/>
            <color indexed="81"/>
            <rFont val="Tahoma"/>
            <family val="2"/>
          </rPr>
          <t xml:space="preserve">
Greens shoe 2,212,500 shares (we account for this)
so if shoe triggered = </t>
        </r>
        <r>
          <rPr>
            <b/>
            <sz val="9"/>
            <color indexed="81"/>
            <rFont val="Tahoma"/>
            <family val="2"/>
          </rPr>
          <t>54.5M shares</t>
        </r>
      </text>
    </comment>
    <comment ref="K46" authorId="0" shapeId="0" xr:uid="{FBB9363E-4DD9-49B0-86E8-5F6C8C93BD6E}">
      <text>
        <r>
          <rPr>
            <b/>
            <sz val="9"/>
            <color indexed="81"/>
            <rFont val="Tahoma"/>
            <family val="2"/>
          </rPr>
          <t>Andrew Tsai:</t>
        </r>
        <r>
          <rPr>
            <sz val="9"/>
            <color indexed="81"/>
            <rFont val="Tahoma"/>
            <family val="2"/>
          </rPr>
          <t xml:space="preserve">
https://ir.maplightrx.com/static-files/78c101d6-a984-4fb9-880e-8ffb07660d6d</t>
        </r>
      </text>
    </comment>
    <comment ref="M46" authorId="0" shapeId="0" xr:uid="{34C2D528-F23C-46CF-953C-EEEFE63D1BA0}">
      <text>
        <r>
          <rPr>
            <b/>
            <sz val="9"/>
            <color indexed="81"/>
            <rFont val="Tahoma"/>
            <family val="2"/>
          </rPr>
          <t>Andrew Tsai:</t>
        </r>
        <r>
          <rPr>
            <sz val="9"/>
            <color indexed="81"/>
            <rFont val="Tahoma"/>
            <family val="2"/>
          </rPr>
          <t xml:space="preserve">
To clarify on the share counts, below is what was included in the fully diluted number that I had shared previously:
• Common stock outstanding (including conversion of preferred stock): ~26.2M
• IPO shares (including concurrent private placement &amp; greenshoe): ~17.4M
• Options / RSUs (includes vested, unvested and available for future issuance): ~12.7M
o RSUs - ~6.9M
o Options (ISO/NSO) - ~3.9M (majority of these are at-IPO grants)
o Remaining available for future issuance
The share count using Treasury Stock method would be closer to ~51.2M shares.
Thanks!
</t>
        </r>
      </text>
    </comment>
    <comment ref="M48" authorId="0" shapeId="0" xr:uid="{EC42E7AA-1BA2-47B3-94EC-7785C1BE3463}">
      <text>
        <r>
          <rPr>
            <b/>
            <sz val="9"/>
            <color indexed="81"/>
            <rFont val="Tahoma"/>
            <family val="2"/>
          </rPr>
          <t>Andrew Tsai:</t>
        </r>
        <r>
          <rPr>
            <sz val="9"/>
            <color indexed="81"/>
            <rFont val="Tahoma"/>
            <family val="2"/>
          </rPr>
          <t xml:space="preserve">
To clarify on the share counts, below is what was included in the fully diluted number that I had shared previously:
• Common stock outstanding (including conversion of preferred stock): ~26.2M
• IPO shares (including concurrent private placement &amp; greenshoe): ~17.4M
• Options / RSUs (includes vested, unvested and available for future issuance): ~12.7M
o RSUs - ~6.9M
o Options (ISO/NSO) - ~3.9M (majority of these are at-IPO grants)
o Remaining available for future issuance
The share count using Treasury Stock method would be closer to ~51.2M shares.
Thanks!
</t>
        </r>
      </text>
    </comment>
    <comment ref="J49" authorId="1" shapeId="0" xr:uid="{968CF0EC-16EE-4C13-9466-BB84122FFD80}">
      <text>
        <r>
          <rPr>
            <b/>
            <sz val="9"/>
            <color indexed="81"/>
            <rFont val="Tahoma"/>
            <family val="2"/>
          </rPr>
          <t>John Cox:</t>
        </r>
        <r>
          <rPr>
            <sz val="9"/>
            <color indexed="81"/>
            <rFont val="Tahoma"/>
            <family val="2"/>
          </rPr>
          <t xml:space="preserve">
16,031,437 shares of our common stock issuable upon the exercise of options outstanding as of March 31,
2025, under our 2019 Equity Incentive Plan, or the 2019 Plan, at a weighted-average exercise price of
$0.33 per share</t>
        </r>
      </text>
    </comment>
    <comment ref="K49" authorId="0" shapeId="0" xr:uid="{6222CE28-32BE-4D6C-8948-70772D8A1CEA}">
      <text>
        <r>
          <rPr>
            <b/>
            <sz val="9"/>
            <color indexed="81"/>
            <rFont val="Tahoma"/>
            <family val="2"/>
          </rPr>
          <t>Andrew Tsai:</t>
        </r>
        <r>
          <rPr>
            <sz val="9"/>
            <color indexed="81"/>
            <rFont val="Tahoma"/>
            <family val="2"/>
          </rPr>
          <t xml:space="preserve">
https://ir.maplightrx.com/static-files/78c101d6-a984-4fb9-880e-8ffb07660d6d</t>
        </r>
      </text>
    </comment>
    <comment ref="L49" authorId="1" shapeId="0" xr:uid="{C1156539-BA60-40DF-8F3B-15F4C7A5AD5A}">
      <text>
        <r>
          <rPr>
            <b/>
            <sz val="9"/>
            <color indexed="81"/>
            <rFont val="Tahoma"/>
            <family val="2"/>
          </rPr>
          <t>John Cox:</t>
        </r>
        <r>
          <rPr>
            <sz val="9"/>
            <color indexed="81"/>
            <rFont val="Tahoma"/>
            <family val="2"/>
          </rPr>
          <t xml:space="preserve">
16,031,437 shares of our common stock issuable upon the exercise of options outstanding as of March 31,
2025, under our 2019 Equity Incentive Plan, or the 2019 Plan, at a weighted-average exercise price of
$0.33 per share</t>
        </r>
      </text>
    </comment>
    <comment ref="M49" authorId="1" shapeId="0" xr:uid="{315A9949-3296-426B-AF9C-0EF1E1793C75}">
      <text>
        <r>
          <rPr>
            <b/>
            <sz val="9"/>
            <color indexed="81"/>
            <rFont val="Tahoma"/>
            <family val="2"/>
          </rPr>
          <t>John Cox:</t>
        </r>
        <r>
          <rPr>
            <sz val="9"/>
            <color indexed="81"/>
            <rFont val="Tahoma"/>
            <family val="2"/>
          </rPr>
          <t xml:space="preserve">
To clarify on the share counts, below is what was included in the fully diluted number that I had shared previously:
• Common stock outstanding (including conversion of preferred stock): ~26.2M
• IPO shares (including concurrent private placement &amp; greenshoe): ~17.4M
• Options / RSUs (includes vested, unvested and available for future issuance): ~12.7M
</t>
        </r>
        <r>
          <rPr>
            <b/>
            <sz val="9"/>
            <color indexed="81"/>
            <rFont val="Tahoma"/>
            <family val="2"/>
          </rPr>
          <t>o RSUs - ~6.9M</t>
        </r>
        <r>
          <rPr>
            <sz val="9"/>
            <color indexed="81"/>
            <rFont val="Tahoma"/>
            <family val="2"/>
          </rPr>
          <t xml:space="preserve">
</t>
        </r>
        <r>
          <rPr>
            <b/>
            <sz val="9"/>
            <color indexed="81"/>
            <rFont val="Tahoma"/>
            <family val="2"/>
          </rPr>
          <t>o Options (ISO/NSO) - ~3.9M (majority of these are at-IPO grants)</t>
        </r>
        <r>
          <rPr>
            <sz val="9"/>
            <color indexed="81"/>
            <rFont val="Tahoma"/>
            <family val="2"/>
          </rPr>
          <t xml:space="preserve">
o Remaining available for future issuance
The share count using Treasury Stock method would be closer to ~51.2M shares.
Thanks!
16,031,437 shares of our common stock issuable upon the exercise of options outstanding as of March 31,
2025, under our 2019 Equity Incentive Plan, or the 2019 Plan, at a weighted-average exercise price of
$0.33 per share</t>
        </r>
      </text>
    </comment>
    <comment ref="L53" authorId="0" shapeId="0" xr:uid="{01AC342F-BF35-4190-A60D-40994DCFF131}">
      <text>
        <r>
          <rPr>
            <b/>
            <sz val="9"/>
            <color indexed="81"/>
            <rFont val="Tahoma"/>
            <family val="2"/>
          </rPr>
          <t>Andrew Tsai:</t>
        </r>
        <r>
          <rPr>
            <sz val="9"/>
            <color indexed="81"/>
            <rFont val="Tahoma"/>
            <family val="2"/>
          </rPr>
          <t xml:space="preserve">
$200M tranche Series C</t>
        </r>
      </text>
    </comment>
    <comment ref="M53" authorId="0" shapeId="0" xr:uid="{A53FA1FD-A883-4BB1-A4CB-8FCC0CF340AC}">
      <text>
        <r>
          <rPr>
            <b/>
            <sz val="9"/>
            <color indexed="81"/>
            <rFont val="Tahoma"/>
            <family val="2"/>
          </rPr>
          <t>Andrew Tsai:</t>
        </r>
        <r>
          <rPr>
            <sz val="9"/>
            <color indexed="81"/>
            <rFont val="Tahoma"/>
            <family val="2"/>
          </rPr>
          <t xml:space="preserve">
SAN FRANCISCO AND BOSTON, OCTOBER 26, 2025 – MapLight Therapeutics, Inc., a clinical-stage biopharmaceutical company focused on improving the lives of patients suffering from debilitating central nervous system disorders, today announced the pricing of its initial public offering of </t>
        </r>
        <r>
          <rPr>
            <b/>
            <sz val="9"/>
            <color indexed="81"/>
            <rFont val="Tahoma"/>
            <family val="2"/>
          </rPr>
          <t>14,750,000 shares of common stock at an initial public offering price of $17.00 per share.</t>
        </r>
        <r>
          <rPr>
            <sz val="9"/>
            <color indexed="81"/>
            <rFont val="Tahoma"/>
            <family val="2"/>
          </rPr>
          <t xml:space="preserve"> 
In addition, MapLight has granted the underwriters a 30-day option to purchase up to an additional </t>
        </r>
        <r>
          <rPr>
            <b/>
            <sz val="9"/>
            <color indexed="81"/>
            <rFont val="Tahoma"/>
            <family val="2"/>
          </rPr>
          <t xml:space="preserve">2,212,500 shares of </t>
        </r>
        <r>
          <rPr>
            <sz val="9"/>
            <color indexed="81"/>
            <rFont val="Tahoma"/>
            <family val="2"/>
          </rPr>
          <t xml:space="preserve">common stock at the initial public offering price, less underwriting discounts and commissions.
In addition to the shares sold in the initial public offering, MapLight announced a concurrent sale of </t>
        </r>
        <r>
          <rPr>
            <b/>
            <sz val="9"/>
            <color indexed="81"/>
            <rFont val="Tahoma"/>
            <family val="2"/>
          </rPr>
          <t xml:space="preserve">476,707 shares of common stock at the initial public offering price per share in a private placement </t>
        </r>
        <r>
          <rPr>
            <sz val="9"/>
            <color indexed="81"/>
            <rFont val="Tahoma"/>
            <family val="2"/>
          </rPr>
          <t xml:space="preserve">
We are contemplating a $16-$18 filing range. At the midpoint, it implies a step-up of 1.06x, with a pre-money valuation of $561mm and IPO proceeds of $250mm (without greenshoe). 
--
Assume $175M IPO
• $372M, tranched – we reached $200M initial tranche (closed soon)
• to get to Phase II data in SCZ/ADP
• $172M second tranche –
• Not tied to clinical milestones
• We want to keep optionality from public markets standpoint
• So second tranche maybe NOT drawn, goes directly into IPO
• So maybe $172M covered</t>
        </r>
      </text>
    </comment>
    <comment ref="Q53" authorId="1" shapeId="0" xr:uid="{C812EFB9-9297-41E0-9E2F-2584BAFF7E3F}">
      <text>
        <r>
          <rPr>
            <b/>
            <sz val="9"/>
            <color indexed="81"/>
            <rFont val="Tahoma"/>
            <family val="2"/>
          </rPr>
          <t>John Cox:</t>
        </r>
        <r>
          <rPr>
            <sz val="9"/>
            <color indexed="81"/>
            <rFont val="Tahoma"/>
            <family val="2"/>
          </rPr>
          <t xml:space="preserve">
H2:26 SCZ readout</t>
        </r>
      </text>
    </comment>
    <comment ref="T53" authorId="0" shapeId="0" xr:uid="{B68C3DAD-3457-4360-911B-D8E1EC9C9430}">
      <text>
        <r>
          <rPr>
            <b/>
            <sz val="9"/>
            <color indexed="81"/>
            <rFont val="Tahoma"/>
            <family val="2"/>
          </rPr>
          <t>Andrew Tsai:</t>
        </r>
        <r>
          <rPr>
            <sz val="9"/>
            <color indexed="81"/>
            <rFont val="Tahoma"/>
            <family val="2"/>
          </rPr>
          <t xml:space="preserve">
Phase II ADP data H2:27</t>
        </r>
      </text>
    </comment>
    <comment ref="L54" authorId="1" shapeId="0" xr:uid="{E2D4FB36-6378-4B7F-951A-D31DC8C1666C}">
      <text>
        <r>
          <rPr>
            <b/>
            <sz val="9"/>
            <color indexed="81"/>
            <rFont val="Tahoma"/>
            <family val="2"/>
          </rPr>
          <t>John Cox:</t>
        </r>
        <r>
          <rPr>
            <sz val="9"/>
            <color indexed="81"/>
            <rFont val="Tahoma"/>
            <family val="2"/>
          </rPr>
          <t xml:space="preserve">
We are contemplating a $16-$18 filing range. At the midpoint, it implies a step-up of 1.06x, with a pre-money valuation of $561mm and IPO proceeds of $250mm (without greenshoe). 
--
REDWOOD CITY, JULY 28, 2025 – MapLight Therapeutics today announced an oversubscribed $372.5 million Series D financing. The financing was co-led by Forbion and Life Sciences at Goldman Sachs Alternatives, with participation from additional new investors, including Sanofi, accounts advised by T. Rowe Price Investment Management, Inc. and Avego BioScience Capital. The financing also included strong participation from MapLight’s existing investors, including funds managed by Novo Holdings, 5AM Ventures, Blue Owl Healthcare Opportunities and others.
• $372M, tranched – </t>
        </r>
        <r>
          <rPr>
            <b/>
            <sz val="9"/>
            <color indexed="81"/>
            <rFont val="Tahoma"/>
            <family val="2"/>
          </rPr>
          <t>we reached $200M initial tranche (closed soon)</t>
        </r>
        <r>
          <rPr>
            <sz val="9"/>
            <color indexed="81"/>
            <rFont val="Tahoma"/>
            <family val="2"/>
          </rPr>
          <t xml:space="preserve">
• to get to Phase II data in SCZ/ADP
• $172M second tranche –
• Not tied to clinical milestones
• We want to keep optionality from public markets standpoint
• So second tranche maybe NOT drawn, goes directly into IPO
• So maybe $172M covered
• POST MONEY fully diluted $550M
• Treasury stock puts it to $500M
• Including both tranches $770M fully diluted
• So most relevant number for IPO valuation - $550M post money from end of first tranche
Late Sep 2025
- Launch roadshow IPO Oct 6-9
- Flat to slightly up 1.25x
- Post is $520M – so $520M to $650M valuation
</t>
        </r>
      </text>
    </comment>
    <comment ref="M54" authorId="0" shapeId="0" xr:uid="{03D19CCB-7EAD-4640-89C4-F4B0D960B444}">
      <text>
        <r>
          <rPr>
            <b/>
            <sz val="9"/>
            <color indexed="81"/>
            <rFont val="Tahoma"/>
            <family val="2"/>
          </rPr>
          <t>Andrew Tsai:</t>
        </r>
        <r>
          <rPr>
            <sz val="9"/>
            <color indexed="81"/>
            <rFont val="Tahoma"/>
            <family val="2"/>
          </rPr>
          <t xml:space="preserve">
We are contemplating a $16-$18 filing range. At the midpoint, it implies a step-up of 1.06x, with a pre-money valuation of $561mm and IPO proceeds of $250mm (without greenshoe). 
--
REDWOOD CITY, JULY 28, 2025 – MapLight Therapeutics today announced an oversubscribed $372.5 million Series D financing. The financing was co-led by Forbion and Life Sciences at Goldman Sachs Alternatives, with participation from additional new investors, including Sanofi, accounts advised by T. Rowe Price Investment Management, Inc. and Avego BioScience Capital. The financing also included strong participation from MapLight’s existing investors, including funds managed by Novo Holdings, 5AM Ventures, Blue Owl Healthcare Opportunities and others.
• $372M, tranched – we reached $200M initial tranche (closed soon)
• to get to Phase II data in SCZ/ADP
• $172M second tranche –
• Not tied to clinical milestones
• We want to keep optionality from public markets standpoint
• So second tranche maybe NOT drawn, goes directly into IPO
• So maybe $172M covered
• POST MONEY fully diluted $550M
• Treasury stock puts it to $500M
• Including both tranches $770M fully diluted
• So most relevant number for IPO valuation - $550M post money from end of first tranche
Late Sep 2025
- Launch roadshow IPO Oct 6-9
- Flat to slightly up 1.25x
- Post is $520M – so $520M to $650M valuation
</t>
        </r>
      </text>
    </comment>
    <comment ref="M55" authorId="1" shapeId="0" xr:uid="{F7CBB104-96B7-418D-942E-3EB8BD5A0012}">
      <text>
        <r>
          <rPr>
            <b/>
            <sz val="9"/>
            <color indexed="81"/>
            <rFont val="Tahoma"/>
            <family val="2"/>
          </rPr>
          <t>John Cox:</t>
        </r>
        <r>
          <rPr>
            <sz val="9"/>
            <color indexed="81"/>
            <rFont val="Tahoma"/>
            <family val="2"/>
          </rPr>
          <t xml:space="preserve">
• $200-250M proceeds gets us past KEY inflection points</t>
        </r>
      </text>
    </comment>
    <comment ref="L56" authorId="0" shapeId="0" xr:uid="{9E707511-B7CF-4236-B5C9-6F5C109D7FC3}">
      <text>
        <r>
          <rPr>
            <b/>
            <sz val="9"/>
            <color indexed="81"/>
            <rFont val="Tahoma"/>
            <family val="2"/>
          </rPr>
          <t>Andrew Tsai:</t>
        </r>
        <r>
          <rPr>
            <sz val="9"/>
            <color indexed="81"/>
            <rFont val="Tahoma"/>
            <family val="2"/>
          </rPr>
          <t xml:space="preserve">
1.
Cash includes initial closing of Series D ($188.2M) completed in July 2025.</t>
        </r>
      </text>
    </comment>
    <comment ref="M56" authorId="0" shapeId="0" xr:uid="{00AFCCE4-3327-4D03-8471-00794243B8E8}">
      <text>
        <r>
          <rPr>
            <b/>
            <sz val="9"/>
            <color indexed="81"/>
            <rFont val="Tahoma"/>
            <charset val="1"/>
          </rPr>
          <t>Andrew Tsai:</t>
        </r>
        <r>
          <rPr>
            <sz val="9"/>
            <color indexed="81"/>
            <rFont val="Tahoma"/>
            <charset val="1"/>
          </rPr>
          <t xml:space="preserve">
Dec 2025 (q3 late EPS)
Completed $296.5 Million Initial Public Offering and Private Placement: In October 2025, the Company completed its initial public offering (IPO) and concurrent private placement and sold 17,439,207 shares of common stock in aggregate (which included the full exercise of the underwriters’ option to purchase additional shares) at a price of $17.00 per share. The net proceeds to the Company were $269.8 million after deducting underwriting discounts and commissions, placement agent fees, and estimated offering expenses.</t>
        </r>
      </text>
    </comment>
    <comment ref="L67" authorId="0" shapeId="0" xr:uid="{616358F0-E7B7-4DC7-A0B6-E254B7CCE056}">
      <text>
        <r>
          <rPr>
            <b/>
            <sz val="9"/>
            <color indexed="81"/>
            <rFont val="Tahoma"/>
            <family val="2"/>
          </rPr>
          <t>Andrew Tsai:</t>
        </r>
        <r>
          <rPr>
            <sz val="9"/>
            <color indexed="81"/>
            <rFont val="Tahoma"/>
            <family val="2"/>
          </rPr>
          <t xml:space="preserve">
12.4.25
The Company ended the quarter with $227.2 million in cash, cash equivalents and short-term investments. The Company expects that its current cash, cash equivalents and short-term investments, together with the net proceeds from the IPO and concurrent private placement, will be sufficient to fund operations through 2027.
$239M cash (1) as of July 2025</t>
        </r>
      </text>
    </comment>
    <comment ref="M67" authorId="0" shapeId="0" xr:uid="{40DCA9CA-D288-46C0-9889-75A8E9489D03}">
      <text>
        <r>
          <rPr>
            <b/>
            <sz val="9"/>
            <color indexed="81"/>
            <rFont val="Tahoma"/>
            <family val="2"/>
          </rPr>
          <t xml:space="preserve">Andrew Tsai:
</t>
        </r>
        <r>
          <rPr>
            <sz val="9"/>
            <color indexed="81"/>
            <rFont val="Tahoma"/>
            <family val="2"/>
          </rPr>
          <t xml:space="preserve">
Approximately </t>
        </r>
        <r>
          <rPr>
            <b/>
            <sz val="9"/>
            <color indexed="81"/>
            <rFont val="Tahoma"/>
            <family val="2"/>
          </rPr>
          <t xml:space="preserve">$100 - $120M </t>
        </r>
        <r>
          <rPr>
            <sz val="9"/>
            <color indexed="81"/>
            <rFont val="Tahoma"/>
            <family val="2"/>
          </rPr>
          <t>to advance ML-007C-MA through completion of the ongoing Phase 2 clinical trial in schizophrenia (Study 211), long-term OLE and initiation of Phase 3 clinical trial(s)
Approximately $</t>
        </r>
        <r>
          <rPr>
            <b/>
            <sz val="9"/>
            <color indexed="81"/>
            <rFont val="Tahoma"/>
            <family val="2"/>
          </rPr>
          <t>50 - $70</t>
        </r>
        <r>
          <rPr>
            <sz val="9"/>
            <color indexed="81"/>
            <rFont val="Tahoma"/>
            <family val="2"/>
          </rPr>
          <t>M to advance ML-007C-MA through completion of the ongoing Phase 2 clinical trial in ADP (Study 221), long-term OLE and initiation of Phase 3 clinical trial(s)
Approxima</t>
        </r>
        <r>
          <rPr>
            <b/>
            <sz val="9"/>
            <color indexed="81"/>
            <rFont val="Tahoma"/>
            <family val="2"/>
          </rPr>
          <t xml:space="preserve">tely $20 - $25M </t>
        </r>
        <r>
          <rPr>
            <sz val="9"/>
            <color indexed="81"/>
            <rFont val="Tahoma"/>
            <family val="2"/>
          </rPr>
          <t>to advance the clinical development of ML-004 through completion of ongoing Phase 2 and OLE clinical trials of ML-004 in autism spectrum disorder (ASD)
Approximately $</t>
        </r>
        <r>
          <rPr>
            <b/>
            <sz val="9"/>
            <color indexed="81"/>
            <rFont val="Tahoma"/>
            <family val="2"/>
          </rPr>
          <t>30 - $40M f</t>
        </r>
        <r>
          <rPr>
            <sz val="9"/>
            <color indexed="81"/>
            <rFont val="Tahoma"/>
            <family val="2"/>
          </rPr>
          <t>or other research and development activities, including our earlier-stage programs (ML-009 and ML-021)
$200-255M spent with IPO proceeds between 2026-27
but they raised closer to $300M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Cox</author>
  </authors>
  <commentList>
    <comment ref="I21" authorId="0" shapeId="0" xr:uid="{4797FFA9-1926-430B-9286-23D47C0E3246}">
      <text>
        <r>
          <rPr>
            <b/>
            <sz val="9"/>
            <color indexed="81"/>
            <rFont val="Tahoma"/>
            <family val="2"/>
          </rPr>
          <t>John Cox:</t>
        </r>
        <r>
          <rPr>
            <sz val="9"/>
            <color indexed="81"/>
            <rFont val="Tahoma"/>
            <family val="2"/>
          </rPr>
          <t xml:space="preserve">
Equity method investment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John Cox</author>
    <author>Andrew Tsai</author>
  </authors>
  <commentList>
    <comment ref="AS16" authorId="0" shapeId="0" xr:uid="{F7FD6777-1BDD-4828-8720-CAB5777A4700}">
      <text>
        <r>
          <rPr>
            <b/>
            <sz val="9"/>
            <color indexed="81"/>
            <rFont val="Tahoma"/>
            <family val="2"/>
          </rPr>
          <t>John Cox:</t>
        </r>
        <r>
          <rPr>
            <sz val="9"/>
            <color indexed="81"/>
            <rFont val="Tahoma"/>
            <family val="2"/>
          </rPr>
          <t xml:space="preserve">
Incl. common stock issued to neurosolis</t>
        </r>
      </text>
    </comment>
    <comment ref="I29" authorId="0" shapeId="0" xr:uid="{B5BB8369-7DE2-4967-B1AF-F74623573F16}">
      <text>
        <r>
          <rPr>
            <b/>
            <sz val="9"/>
            <color indexed="81"/>
            <rFont val="Tahoma"/>
            <family val="2"/>
          </rPr>
          <t>John Cox:</t>
        </r>
        <r>
          <rPr>
            <sz val="9"/>
            <color indexed="81"/>
            <rFont val="Tahoma"/>
            <family val="2"/>
          </rPr>
          <t xml:space="preserve">
deferred grant earnings</t>
        </r>
      </text>
    </comment>
    <comment ref="N29" authorId="0" shapeId="0" xr:uid="{5E9B3436-6D0A-42C0-BCC6-9C36AF436CD1}">
      <text>
        <r>
          <rPr>
            <b/>
            <sz val="9"/>
            <color indexed="81"/>
            <rFont val="Tahoma"/>
            <family val="2"/>
          </rPr>
          <t>John Cox:</t>
        </r>
        <r>
          <rPr>
            <sz val="9"/>
            <color indexed="81"/>
            <rFont val="Tahoma"/>
            <family val="2"/>
          </rPr>
          <t xml:space="preserve">
Deferred grant earnings</t>
        </r>
      </text>
    </comment>
    <comment ref="D54" authorId="0" shapeId="0" xr:uid="{082C47B4-FDFF-4DE2-AAEB-D335BE75D177}">
      <text>
        <r>
          <rPr>
            <b/>
            <sz val="9"/>
            <color indexed="81"/>
            <rFont val="Tahoma"/>
            <family val="2"/>
          </rPr>
          <t>John Cox:</t>
        </r>
        <r>
          <rPr>
            <sz val="9"/>
            <color indexed="81"/>
            <rFont val="Tahoma"/>
            <family val="2"/>
          </rPr>
          <t xml:space="preserve">
=$0.569M restr. cash</t>
        </r>
      </text>
    </comment>
    <comment ref="E54" authorId="1" shapeId="0" xr:uid="{9C4F7A45-B805-4386-9448-34EB8D1361D5}">
      <text>
        <r>
          <rPr>
            <b/>
            <sz val="9"/>
            <color indexed="81"/>
            <rFont val="Tahoma"/>
            <family val="2"/>
          </rPr>
          <t>Andrew Tsai:</t>
        </r>
        <r>
          <rPr>
            <sz val="9"/>
            <color indexed="81"/>
            <rFont val="Tahoma"/>
            <family val="2"/>
          </rPr>
          <t xml:space="preserve">
formula change</t>
        </r>
      </text>
    </comment>
    <comment ref="M54" authorId="1" shapeId="0" xr:uid="{C5CA5BB2-2C72-4DF3-85A0-728BFF2802A7}">
      <text>
        <r>
          <rPr>
            <b/>
            <sz val="9"/>
            <color indexed="81"/>
            <rFont val="Tahoma"/>
            <family val="2"/>
          </rPr>
          <t>Andrew Tsai:</t>
        </r>
        <r>
          <rPr>
            <sz val="9"/>
            <color indexed="81"/>
            <rFont val="Tahoma"/>
            <family val="2"/>
          </rPr>
          <t xml:space="preserve">
Possibly related to 2024 being hardcoded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 Cox</author>
    <author>Andrew Tsai</author>
  </authors>
  <commentList>
    <comment ref="N4" authorId="0" shapeId="0" xr:uid="{19D20DFF-982A-46DE-A13D-9CD43DE9E8F8}">
      <text>
        <r>
          <rPr>
            <b/>
            <sz val="9"/>
            <color indexed="81"/>
            <rFont val="Tahoma"/>
            <family val="2"/>
          </rPr>
          <t>John Cox:</t>
        </r>
        <r>
          <rPr>
            <sz val="9"/>
            <color indexed="81"/>
            <rFont val="Tahoma"/>
            <family val="2"/>
          </rPr>
          <t xml:space="preserve">
 we settled on symptomatic treatment of cognition in alzheimers disease (likely 3rd indicaiton)</t>
        </r>
      </text>
    </comment>
    <comment ref="U6" authorId="0" shapeId="0" xr:uid="{F3E18589-FF63-4ABC-9ADB-FB120645D486}">
      <text>
        <r>
          <rPr>
            <b/>
            <sz val="9"/>
            <color indexed="81"/>
            <rFont val="Tahoma"/>
            <family val="2"/>
          </rPr>
          <t>John Cox:</t>
        </r>
        <r>
          <rPr>
            <sz val="9"/>
            <color indexed="81"/>
            <rFont val="Tahoma"/>
            <family val="2"/>
          </rPr>
          <t xml:space="preserve">
As of June 30, 2025, we own one pending PCT application directed to small molecule GPR52 agonists. Any patents issuing from this PCTapplication will be expected to expire in 2044,</t>
        </r>
      </text>
    </comment>
    <comment ref="F33" authorId="1" shapeId="0" xr:uid="{CEA5EF90-C7FF-424A-8ED4-C66DF5C227D8}">
      <text>
        <r>
          <rPr>
            <b/>
            <sz val="9"/>
            <color indexed="81"/>
            <rFont val="Tahoma"/>
            <family val="2"/>
          </rPr>
          <t>Andrew Tsai:</t>
        </r>
        <r>
          <rPr>
            <sz val="9"/>
            <color indexed="81"/>
            <rFont val="Tahoma"/>
            <family val="2"/>
          </rPr>
          <t xml:space="preserve">
We are contemplating a $16-$18 filing range. At the midpoint, it implies a step-up of 1.06x, with a pre-money valuation of $561mm and IPO proceeds of $250mm (without greenshoe).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John Cox</author>
    <author>Andrew Tsai</author>
  </authors>
  <commentList>
    <comment ref="K2" authorId="0" shapeId="0" xr:uid="{EB7F1F26-2348-4D4F-97B2-5664FCEDEE9D}">
      <text>
        <r>
          <rPr>
            <b/>
            <sz val="9"/>
            <color indexed="81"/>
            <rFont val="Tahoma"/>
            <family val="2"/>
          </rPr>
          <t>John Cox:</t>
        </r>
        <r>
          <rPr>
            <sz val="9"/>
            <color indexed="81"/>
            <rFont val="Tahoma"/>
            <family val="2"/>
          </rPr>
          <t xml:space="preserve">
• IP portfolio mid-2040s</t>
        </r>
      </text>
    </comment>
    <comment ref="G3" authorId="1" shapeId="0" xr:uid="{D4715B5E-E51C-4115-AE92-B88F8CF990EB}">
      <text>
        <r>
          <rPr>
            <b/>
            <sz val="9"/>
            <color indexed="81"/>
            <rFont val="Tahoma"/>
            <family val="2"/>
          </rPr>
          <t>Andrew Tsai:</t>
        </r>
        <r>
          <rPr>
            <sz val="9"/>
            <color indexed="81"/>
            <rFont val="Tahoma"/>
            <family val="2"/>
          </rPr>
          <t xml:space="preserve">
We are currently conducting ZEPHYR, a Phase 2 trial evaluating ML-007C-MA for the treatment of schizophrenia, and expect topline results in the second half of 2026. We are also conducting VISTA, a Phase 2 trial evaluating ML-007C-MA for the treatment of ADP, and expect topline results in the second half of 2027.</t>
        </r>
      </text>
    </comment>
    <comment ref="H3" authorId="1" shapeId="0" xr:uid="{11A55626-9565-4E6F-A3B6-3F6A70F7E984}">
      <text>
        <r>
          <rPr>
            <b/>
            <sz val="9"/>
            <color indexed="81"/>
            <rFont val="Tahoma"/>
            <family val="2"/>
          </rPr>
          <t>Andrew Tsai:</t>
        </r>
        <r>
          <rPr>
            <sz val="9"/>
            <color indexed="81"/>
            <rFont val="Tahoma"/>
            <family val="2"/>
          </rPr>
          <t xml:space="preserve">
We are currently conducting ZEPHYR, a Phase 2 trial evaluating ML-007C-MA for the treatment of schizophrenia, and expect topline results in the second half of 2026. We are also conducting VISTA, a Phase 2 trial evaluating ML-007C-MA for the treatment of ADP, and expect topline results in the second half of 2027.</t>
        </r>
      </text>
    </comment>
    <comment ref="G4" authorId="1" shapeId="0" xr:uid="{CE6C05D4-FA10-4971-9F09-45EDBCD35757}">
      <text>
        <r>
          <rPr>
            <b/>
            <sz val="9"/>
            <color indexed="81"/>
            <rFont val="Tahoma"/>
            <family val="2"/>
          </rPr>
          <t>Andrew Tsai:</t>
        </r>
        <r>
          <rPr>
            <sz val="9"/>
            <color indexed="81"/>
            <rFont val="Tahoma"/>
            <family val="2"/>
          </rPr>
          <t xml:space="preserve">
We are currently conducting ZEPHYR, a Phase 2 trial evaluating ML-007C-MA for the treatment of schizophrenia, and expect topline results in the second half of 2026. We are also conducting VISTA, a Phase 2 trial evaluating ML-007C-MA for the treatment of ADP, and expect topline results in the second half of 2027.</t>
        </r>
      </text>
    </comment>
    <comment ref="H4" authorId="1" shapeId="0" xr:uid="{833DAC67-5D79-430D-9EEE-2F79E5BBD7F6}">
      <text>
        <r>
          <rPr>
            <b/>
            <sz val="9"/>
            <color indexed="81"/>
            <rFont val="Tahoma"/>
            <family val="2"/>
          </rPr>
          <t>Andrew Tsai:</t>
        </r>
        <r>
          <rPr>
            <sz val="9"/>
            <color indexed="81"/>
            <rFont val="Tahoma"/>
            <family val="2"/>
          </rPr>
          <t xml:space="preserve">
We are currently conducting ZEPHYR, a Phase 2 trial evaluating ML-007C-MA for the treatment of schizophrenia, and expect topline results in the second half of 2026. We are also conducting VISTA, a Phase 2 trial evaluating ML-007C-MA for the treatment of ADP, and expect topline results in the second half of 2027.</t>
        </r>
      </text>
    </comment>
    <comment ref="G5" authorId="1" shapeId="0" xr:uid="{69455EB3-5503-4760-B356-B52FEFDC5E5F}">
      <text>
        <r>
          <rPr>
            <b/>
            <sz val="9"/>
            <color indexed="81"/>
            <rFont val="Tahoma"/>
            <family val="2"/>
          </rPr>
          <t>Andrew Tsai:</t>
        </r>
        <r>
          <rPr>
            <sz val="9"/>
            <color indexed="81"/>
            <rFont val="Tahoma"/>
            <family val="2"/>
          </rPr>
          <t xml:space="preserve">
S-1
Our second product candidate, ML-004, is a 5-HT1B/1D agonist that we are developing for the treatment of social communication deficit and/or irritability in autism spectrum disorder, or ASD. Historical clinical development efforts for ASD have been challenging given the biological heterogeneity of symptoms across age, developmental level and sex, and the lack of validated outcome measures. There are currently no FDA-approved therapies for the core symptoms of ASD, social communication deficit and repetitive/restricted behavior. The only two therapies approved for ASD-associated irritability are atypical antipsychotics, which are associated with serious side effects. ML-004 is an immediate-release, or IR, and extended-release, or ER, formulation of zolmitriptan. We are currently conducting IRIS, a Phase 2 trial to evaluate the efficacy of ML-004 for the improvement of social communication deficits in patients with ASD. Change from baseline in irritability symptoms is a secondary endpoint. We expect to report topline results from this trial in the second half of 2026. Based on the results from the IRIS trial, we intend to explore potential strategies for further development of ML-004.</t>
        </r>
      </text>
    </comment>
    <comment ref="H5" authorId="1" shapeId="0" xr:uid="{921B3886-7165-4C6E-8325-1931D821C065}">
      <text>
        <r>
          <rPr>
            <b/>
            <sz val="9"/>
            <color indexed="81"/>
            <rFont val="Tahoma"/>
            <family val="2"/>
          </rPr>
          <t>Andrew Tsai:</t>
        </r>
        <r>
          <rPr>
            <sz val="9"/>
            <color indexed="81"/>
            <rFont val="Tahoma"/>
            <family val="2"/>
          </rPr>
          <t xml:space="preserve">
S-1
Our second product candidate, ML-004, is a 5-HT1B/1D agonist that we are developing for the treatment of social communication deficit and/or irritability in autism spectrum disorder, or ASD. Historical clinical development efforts for ASD have been challenging given the biological heterogeneity of symptoms across age, developmental level and sex, and the lack of validated outcome measures. There are currently no FDA-approved therapies for the core symptoms of ASD, social communication deficit and repetitive/restricted behavior. The only two therapies approved for ASD-associated irritability are atypical antipsychotics, which are associated with serious side effects. ML-004 is an immediate-release, or IR, and extended-release, or ER, formulation of zolmitriptan. We are currently conducting IRIS, a Phase 2 trial to evaluate the efficacy of ML-004 for the improvement of social communication deficits in patients with ASD. Change from baseline in irritability symptoms is a secondary endpoint. We expect to report topline results from this trial in the second half of 2026. Based on the results from the IRIS trial, we intend to explore potential strategies for further development of ML-004.</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Andrew Tsai</author>
    <author>John Cox</author>
  </authors>
  <commentList>
    <comment ref="B3" authorId="0" shapeId="0" xr:uid="{EBED7C55-D5D2-4FF0-A502-337476620C83}">
      <text>
        <r>
          <rPr>
            <b/>
            <sz val="9"/>
            <color indexed="81"/>
            <rFont val="Tahoma"/>
            <family val="2"/>
          </rPr>
          <t>Andrew Tsai:</t>
        </r>
        <r>
          <rPr>
            <sz val="9"/>
            <color indexed="81"/>
            <rFont val="Tahoma"/>
            <family val="2"/>
          </rPr>
          <t xml:space="preserve">
Dec 2025
Topline results from Phase 2 ZEPHYR trial for schizophrenia expected in the second half of 2026. ZEPHYR is a randomized, double-blind, placebo-controlled, three-arm trial evaluating once- and twice-daily doses of ML-007C-MA for the treatment of hospitalized adult participants with schizophrenia experiencing an acute exacerbation of psychosis. The Company expects to enroll 300 participants in the trial, and the primary endpoint is the change from baseline in Positive and Negative Syndrome Scale (PANSS) total score at Week 5.
S-1
We are currently conducting ZEPHYR, a Phase 2 trial evaluating ML-007C-MA for the treatment of schizophrenia, and expect topline results in the second half of 2026. We are also conducting VISTA, a Phase 2 trial evaluating ML-007C-MA for the treatment of ADP, and expect topline results in the second half of 2027.</t>
        </r>
      </text>
    </comment>
    <comment ref="B4" authorId="0" shapeId="0" xr:uid="{63689FBF-8611-4447-ADD5-434378F8EC2C}">
      <text>
        <r>
          <rPr>
            <b/>
            <sz val="9"/>
            <color indexed="81"/>
            <rFont val="Tahoma"/>
            <family val="2"/>
          </rPr>
          <t>Andrew Tsai:</t>
        </r>
        <r>
          <rPr>
            <sz val="9"/>
            <color indexed="81"/>
            <rFont val="Tahoma"/>
            <family val="2"/>
          </rPr>
          <t xml:space="preserve">
12.4.25
ML-004 (5-HT1B/1D Agonist) for the Treatment of Autism Spectrum Disorder (ASD): The Company has </t>
        </r>
        <r>
          <rPr>
            <b/>
            <sz val="9"/>
            <color indexed="81"/>
            <rFont val="Tahoma"/>
            <family val="2"/>
          </rPr>
          <t>completed enrollment in the IRIS Phase 2 study, with topline results expected in the second half of 2026</t>
        </r>
        <r>
          <rPr>
            <sz val="9"/>
            <color indexed="81"/>
            <rFont val="Tahoma"/>
            <family val="2"/>
          </rPr>
          <t>. The IRIS study is a randomized, double-blind, placebo-controlled two-arm trial evaluating once-daily ML-004 for the improvement of core social communication deficits, with change in irritability symptoms as a key secondary endpoint. The trial randomized approximately 160 adult and adolescent participants.
S-1
Our second product candidate, ML-004, is a 5-HT1B/1D agonist that we are developing for the treatment of social communication deficit and/or irritability in autism spectrum disorder, or ASD. Historical clinical development efforts for ASD have been challenging given the biological heterogeneity of symptoms across age, developmental level and sex, and the lack of validated outcome measures. There are currently no FDA-approved therapies for the core symptoms of ASD, social communication deficit and repetitive/restricted behavior. The only two therapies approved for ASD-associated irritability are atypical antipsychotics, which are associated with serious side effects. ML-004 is an immediate-release, or IR, and extended-release, or ER, formulation of zolmitriptan. We are currently conducting IRIS, a Phase 2 trial to evaluate the efficacy of ML-004 for the improvement of social communication deficits in patients with ASD. Change from baseline in irritability symptoms is a secondary endpoint. We expect to report topline results from this trial in the second half of 2026. Based on the results from the IRIS trial, we intend to explore potential strategies for further development of ML-004.</t>
        </r>
      </text>
    </comment>
    <comment ref="B5" authorId="1" shapeId="0" xr:uid="{9B788338-141D-4756-B5E9-90DB0ED6FFE1}">
      <text>
        <r>
          <rPr>
            <b/>
            <sz val="9"/>
            <color indexed="81"/>
            <rFont val="Tahoma"/>
            <family val="2"/>
          </rPr>
          <t>John Cox:</t>
        </r>
        <r>
          <rPr>
            <sz val="9"/>
            <color indexed="81"/>
            <rFont val="Tahoma"/>
            <family val="2"/>
          </rPr>
          <t xml:space="preserve">
Dec 2025
ML-021 (M4 Antagonist) for the Treatment of Motor Deficits in Parkinson’s Disease: The Company expects to complete IND-enabling studies for ML-021 in the second half of 2026.
Sep 2025
We have conducted multiple preclinical in vitro
and in vivo studies using ML-021 and expect to complete investigational new drug application, or IND, -enabling studies for ML-021 in the second half of 2026.</t>
        </r>
      </text>
    </comment>
    <comment ref="B6" authorId="1" shapeId="0" xr:uid="{E2AF88A1-F0D1-46AD-A7A8-31AECF37E2BF}">
      <text>
        <r>
          <rPr>
            <b/>
            <sz val="9"/>
            <color indexed="81"/>
            <rFont val="Tahoma"/>
            <family val="2"/>
          </rPr>
          <t>John Cox:</t>
        </r>
        <r>
          <rPr>
            <sz val="9"/>
            <color indexed="81"/>
            <rFont val="Tahoma"/>
            <family val="2"/>
          </rPr>
          <t xml:space="preserve">
Sep 2025 S-1
ML-009 is a G-protein-coupledreceptor 52 positive allosteric modulator, or GPR52 PAM, that we are developing for the treatment of hyperactivity, impulsivity and agitation-related disorders. We have conducted multiple preclinical in vitro and in vivo studies using multiple product candidates and expect to nominate apreclinical candidate to </t>
        </r>
        <r>
          <rPr>
            <b/>
            <sz val="9"/>
            <color indexed="81"/>
            <rFont val="Tahoma"/>
            <family val="2"/>
          </rPr>
          <t>advance to IND-enabling studies in 2026.</t>
        </r>
      </text>
    </comment>
    <comment ref="B7" authorId="0" shapeId="0" xr:uid="{9743628E-EDED-4856-9B16-9F87A66797A9}">
      <text>
        <r>
          <rPr>
            <b/>
            <sz val="9"/>
            <color indexed="81"/>
            <rFont val="Tahoma"/>
            <family val="2"/>
          </rPr>
          <t>Andrew Tsai:</t>
        </r>
        <r>
          <rPr>
            <sz val="9"/>
            <color indexed="81"/>
            <rFont val="Tahoma"/>
            <family val="2"/>
          </rPr>
          <t xml:space="preserve">
Dec 2025
Topline results from Phase 2 VISTA trial for ADP expected in the second half of 2027. VISTA is a randomized, double-blind, placebo-controlled, two-arm trial evaluating twice-daily doses of ML-007C-MA for the treatment of hallucinations and delusions associated with ADP. The Company expects to enroll 300 participants in the trial, and the primary endpoint is the change from baseline in the Neuropsychiatric Inventory - Clinician Hallucinations and Delusions (NPI-C H+D) score at Week 7.
Sep 2025
We are currently conducting ZEPHYR, a Phase 2 trial evaluating ML-007C-MA for the treatment of schizophrenia, and expect topline results in the second half of 2026. We are also conducting VISTA, a Phase 2 trial evaluating ML-007C-MA for the treatment of ADP, and expect topline results in the second half of 2027.</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John Cox</author>
    <author>Author</author>
    <author>Jefferies</author>
    <author>Andrew Tsai</author>
  </authors>
  <commentList>
    <comment ref="P13" authorId="0" shapeId="0" xr:uid="{C73D6D4F-3E2D-419B-934A-B6DBD4C83A5E}">
      <text>
        <r>
          <rPr>
            <b/>
            <sz val="9"/>
            <color indexed="81"/>
            <rFont val="Tahoma"/>
            <family val="2"/>
          </rPr>
          <t>John Cox:</t>
        </r>
        <r>
          <rPr>
            <sz val="9"/>
            <color indexed="81"/>
            <rFont val="Tahoma"/>
            <family val="2"/>
          </rPr>
          <t xml:space="preserve">
Readout H2:26 for first Phase II trial, initiate second trial in 2027, readout 2028, 2029 launch</t>
        </r>
      </text>
    </comment>
    <comment ref="AF13" authorId="0" shapeId="0" xr:uid="{1F9F44AC-37FD-4574-8613-3A0604B2ECA0}">
      <text>
        <r>
          <rPr>
            <b/>
            <sz val="9"/>
            <color indexed="81"/>
            <rFont val="Tahoma"/>
            <family val="2"/>
          </rPr>
          <t>John Cox:</t>
        </r>
        <r>
          <rPr>
            <sz val="9"/>
            <color indexed="81"/>
            <rFont val="Tahoma"/>
            <family val="2"/>
          </rPr>
          <t xml:space="preserve">
Broad IP portfolio extending into the mid 2040's
Sep 2019 S-1:
Any patents issuing from patent applications that claim priority to this provisionalapplication, if granted, will be expected </t>
        </r>
        <r>
          <rPr>
            <b/>
            <sz val="9"/>
            <color indexed="81"/>
            <rFont val="Tahoma"/>
            <family val="2"/>
          </rPr>
          <t xml:space="preserve">to expire in 2045, </t>
        </r>
        <r>
          <rPr>
            <sz val="9"/>
            <color indexed="81"/>
            <rFont val="Tahoma"/>
            <family val="2"/>
          </rPr>
          <t>exclusive of possible patent term adjustments or extensions or other forms of exclusivity.</t>
        </r>
      </text>
    </comment>
    <comment ref="E14" authorId="1" shapeId="0" xr:uid="{8B5D79F2-3959-43A7-9247-962F9435EB6C}">
      <text>
        <r>
          <rPr>
            <b/>
            <sz val="9"/>
            <color indexed="81"/>
            <rFont val="Tahoma"/>
            <family val="2"/>
          </rPr>
          <t>Author:</t>
        </r>
        <r>
          <rPr>
            <sz val="9"/>
            <color indexed="81"/>
            <rFont val="Tahoma"/>
            <family val="2"/>
          </rPr>
          <t xml:space="preserve">
327.2M (2018)</t>
        </r>
      </text>
    </comment>
    <comment ref="C18" authorId="2" shapeId="0" xr:uid="{FFA1B31C-B7BE-4BFB-932B-C456C2B5DBBB}">
      <text>
        <r>
          <rPr>
            <b/>
            <sz val="9"/>
            <color indexed="81"/>
            <rFont val="Tahoma"/>
            <family val="2"/>
          </rPr>
          <t>Jefferies:</t>
        </r>
        <r>
          <rPr>
            <sz val="9"/>
            <color indexed="81"/>
            <rFont val="Tahoma"/>
            <family val="2"/>
          </rPr>
          <t xml:space="preserve">
 Point prevalence on adults ranges between 1 and 17 per 1000
population, o</t>
        </r>
        <r>
          <rPr>
            <b/>
            <sz val="9"/>
            <color indexed="81"/>
            <rFont val="Tahoma"/>
            <family val="2"/>
          </rPr>
          <t>ne-year prevalence between 1 and 7.5 per 1000,</t>
        </r>
        <r>
          <rPr>
            <sz val="9"/>
            <color indexed="81"/>
            <rFont val="Tahoma"/>
            <family val="2"/>
          </rPr>
          <t xml:space="preserve"> and lifetime prevalence between 1 and 18 per 1000 (Warner and de Girolamo, 1995). 
WHO: https://www.who.int/mental_health/media/en/55.pdf
</t>
        </r>
      </text>
    </comment>
    <comment ref="C21" authorId="2" shapeId="0" xr:uid="{5242033E-537E-4FD0-83F1-9571A870DC52}">
      <text>
        <r>
          <rPr>
            <b/>
            <sz val="9"/>
            <color indexed="81"/>
            <rFont val="Tahoma"/>
            <family val="2"/>
          </rPr>
          <t>Jefferies:</t>
        </r>
        <r>
          <rPr>
            <sz val="9"/>
            <color indexed="81"/>
            <rFont val="Tahoma"/>
            <family val="2"/>
          </rPr>
          <t xml:space="preserve">
we think heavily diagnosed population since schizophrenia is fairly severe</t>
        </r>
      </text>
    </comment>
    <comment ref="C24" authorId="2" shapeId="0" xr:uid="{28E112BA-34FF-4F8C-A28E-B9418E9B4C76}">
      <text>
        <r>
          <rPr>
            <b/>
            <sz val="9"/>
            <color indexed="81"/>
            <rFont val="Tahoma"/>
            <family val="2"/>
          </rPr>
          <t>Jefferies:</t>
        </r>
        <r>
          <rPr>
            <sz val="9"/>
            <color indexed="81"/>
            <rFont val="Tahoma"/>
            <family val="2"/>
          </rPr>
          <t xml:space="preserve">
First, there is a supposition that a substantial portion (perhaps 10–20%) of patients never experience a recurrence after a single psychotic episode [13], and will therefore not require ongoing maintenance treatment. 
https://www.ncbi.nlm.nih.gov/pmc/articles/PMC3599855/#B13</t>
        </r>
      </text>
    </comment>
    <comment ref="B26" authorId="2" shapeId="0" xr:uid="{E4307791-9AA9-4F77-9034-20F8150F0A85}">
      <text>
        <r>
          <rPr>
            <b/>
            <sz val="9"/>
            <color indexed="81"/>
            <rFont val="Tahoma"/>
            <family val="2"/>
          </rPr>
          <t>Jefferies:</t>
        </r>
        <r>
          <rPr>
            <sz val="9"/>
            <color indexed="81"/>
            <rFont val="Tahoma"/>
            <family val="2"/>
          </rPr>
          <t xml:space="preserve">
e.g. relapse, hospitalization, nonadherence</t>
        </r>
      </text>
    </comment>
    <comment ref="C27" authorId="2" shapeId="0" xr:uid="{E07B31BF-6910-40F9-B30E-1C65DFF1A3B6}">
      <text>
        <r>
          <rPr>
            <b/>
            <sz val="9"/>
            <color indexed="81"/>
            <rFont val="Tahoma"/>
            <family val="2"/>
          </rPr>
          <t>Jefferies:</t>
        </r>
        <r>
          <rPr>
            <sz val="9"/>
            <color indexed="81"/>
            <rFont val="Tahoma"/>
            <family val="2"/>
          </rPr>
          <t xml:space="preserve">
Nonadherence rates in schizophrenia range from 37% to 74%, depending on the report
https://www.ncbi.nlm.nih.gov/pmc/articles/PMC4159061/#b19-ptj3909638
Data from the recent Clinical Antipsychotic Trials of Intervention of Effectiveness (CATIE) study revealed that </t>
        </r>
        <r>
          <rPr>
            <b/>
            <sz val="9"/>
            <color indexed="81"/>
            <rFont val="Tahoma"/>
            <family val="2"/>
          </rPr>
          <t>74 % of the patients discontinued their medication before 18 month</t>
        </r>
        <r>
          <rPr>
            <sz val="9"/>
            <color indexed="81"/>
            <rFont val="Tahoma"/>
            <family val="2"/>
          </rPr>
          <t xml:space="preserve">s, i.e. either to non-adherence or to another antipsychotic medication [6]
 </t>
        </r>
        <r>
          <rPr>
            <b/>
            <sz val="9"/>
            <color indexed="81"/>
            <rFont val="Tahoma"/>
            <family val="2"/>
          </rPr>
          <t>Doc calls: overwhelming majority (e.g. 70-80%) of their patients are on at least a 3L antipsychotic
Assume ML-007C-MA lower end of discontinuatiun rate e.g., 35-45%</t>
        </r>
      </text>
    </comment>
    <comment ref="P30" authorId="3" shapeId="0" xr:uid="{BC1CEF2F-F798-4857-922B-FD69C50AFA34}">
      <text>
        <r>
          <rPr>
            <b/>
            <sz val="9"/>
            <color indexed="81"/>
            <rFont val="Tahoma"/>
            <family val="2"/>
          </rPr>
          <t>Andrew Tsai:</t>
        </r>
        <r>
          <rPr>
            <sz val="9"/>
            <color indexed="81"/>
            <rFont val="Tahoma"/>
            <family val="2"/>
          </rPr>
          <t xml:space="preserve">
Readout H2:26 for first Phase II trial, initiate 2 Phase III trials in 2027, readout 2029, 2030 launch</t>
        </r>
      </text>
    </comment>
    <comment ref="Q30" authorId="3" shapeId="0" xr:uid="{BAA3C061-2912-4721-9209-B565D46E822F}">
      <text>
        <r>
          <rPr>
            <b/>
            <sz val="9"/>
            <color indexed="81"/>
            <rFont val="Tahoma"/>
            <family val="2"/>
          </rPr>
          <t>Andrew Tsai:</t>
        </r>
        <r>
          <rPr>
            <sz val="9"/>
            <color indexed="81"/>
            <rFont val="Tahoma"/>
            <family val="2"/>
          </rPr>
          <t xml:space="preserve">
Readout H2:26 for first Phase II trial, initiate 2 Phase III trials in 2027, readout 2029, 2030 launch</t>
        </r>
      </text>
    </comment>
    <comment ref="E40" authorId="1" shapeId="0" xr:uid="{A7138490-4428-4AF6-9D9B-234A5F7F32C2}">
      <text>
        <r>
          <rPr>
            <b/>
            <sz val="9"/>
            <color indexed="81"/>
            <rFont val="Tahoma"/>
            <family val="2"/>
          </rPr>
          <t>Author:</t>
        </r>
        <r>
          <rPr>
            <sz val="9"/>
            <color indexed="81"/>
            <rFont val="Tahoma"/>
            <family val="2"/>
          </rPr>
          <t xml:space="preserve">
327.2M (2018)</t>
        </r>
      </text>
    </comment>
    <comment ref="C44" authorId="2" shapeId="0" xr:uid="{0CB08A38-A6D5-464A-8FF7-7AEFABDB2697}">
      <text>
        <r>
          <rPr>
            <b/>
            <sz val="9"/>
            <color indexed="81"/>
            <rFont val="Tahoma"/>
            <family val="2"/>
          </rPr>
          <t>Jefferies:</t>
        </r>
        <r>
          <rPr>
            <sz val="9"/>
            <color indexed="81"/>
            <rFont val="Tahoma"/>
            <family val="2"/>
          </rPr>
          <t xml:space="preserve">
 Point prevalence on adults ranges between 1 and 17 per 1000
population, o</t>
        </r>
        <r>
          <rPr>
            <b/>
            <sz val="9"/>
            <color indexed="81"/>
            <rFont val="Tahoma"/>
            <family val="2"/>
          </rPr>
          <t>ne-year prevalence between 1 and 7.5 per 1000,</t>
        </r>
        <r>
          <rPr>
            <sz val="9"/>
            <color indexed="81"/>
            <rFont val="Tahoma"/>
            <family val="2"/>
          </rPr>
          <t xml:space="preserve"> and lifetime prevalence between 1 and 18 per 1000 (Warner and de Girolamo, 1995). 
WHO: https://www.who.int/mental_health/media/en/55.pdf
</t>
        </r>
      </text>
    </comment>
    <comment ref="C47" authorId="2" shapeId="0" xr:uid="{5C3E318B-9FDE-467E-B318-E959DF3674A1}">
      <text>
        <r>
          <rPr>
            <b/>
            <sz val="9"/>
            <color indexed="81"/>
            <rFont val="Tahoma"/>
            <family val="2"/>
          </rPr>
          <t>Jefferies:</t>
        </r>
        <r>
          <rPr>
            <sz val="9"/>
            <color indexed="81"/>
            <rFont val="Tahoma"/>
            <family val="2"/>
          </rPr>
          <t xml:space="preserve">
we think heavily diagnosed population since schizophrenia is fairly severe</t>
        </r>
      </text>
    </comment>
    <comment ref="C50" authorId="2" shapeId="0" xr:uid="{F7B5BEE6-5B44-4735-9F03-7BEE6B59C18F}">
      <text>
        <r>
          <rPr>
            <b/>
            <sz val="9"/>
            <color indexed="81"/>
            <rFont val="Tahoma"/>
            <family val="2"/>
          </rPr>
          <t>Jefferies:</t>
        </r>
        <r>
          <rPr>
            <sz val="9"/>
            <color indexed="81"/>
            <rFont val="Tahoma"/>
            <family val="2"/>
          </rPr>
          <t xml:space="preserve">
First, there is a supposition that a substantial portion (perhaps 10–20%) of patients never experience a recurrence after a single psychotic episode [13], and will therefore not require ongoing maintenance treatment. 
https://www.ncbi.nlm.nih.gov/pmc/articles/PMC3599855/#B13</t>
        </r>
      </text>
    </comment>
    <comment ref="B52" authorId="2" shapeId="0" xr:uid="{CA420716-AA53-4B62-A977-6CCAD510B459}">
      <text>
        <r>
          <rPr>
            <b/>
            <sz val="9"/>
            <color indexed="81"/>
            <rFont val="Tahoma"/>
            <family val="2"/>
          </rPr>
          <t>Jefferies:</t>
        </r>
        <r>
          <rPr>
            <sz val="9"/>
            <color indexed="81"/>
            <rFont val="Tahoma"/>
            <family val="2"/>
          </rPr>
          <t xml:space="preserve">
e.g. relapse, hospitalization, nonadherence</t>
        </r>
      </text>
    </comment>
    <comment ref="C53" authorId="2" shapeId="0" xr:uid="{396E1151-ABFB-4D59-A4DD-5C0A23DFA033}">
      <text>
        <r>
          <rPr>
            <b/>
            <sz val="9"/>
            <color indexed="81"/>
            <rFont val="Tahoma"/>
            <family val="2"/>
          </rPr>
          <t>Jefferies:</t>
        </r>
        <r>
          <rPr>
            <sz val="9"/>
            <color indexed="81"/>
            <rFont val="Tahoma"/>
            <family val="2"/>
          </rPr>
          <t xml:space="preserve">
Nonadherence rates in schizophrenia range from 37% to 74%, depending on the report
https://www.ncbi.nlm.nih.gov/pmc/articles/PMC4159061/#b19-ptj3909638
Data from the recent Clinical Antipsychotic Trials of Intervention of Effectiveness (CATIE) study revealed that </t>
        </r>
        <r>
          <rPr>
            <b/>
            <sz val="9"/>
            <color indexed="81"/>
            <rFont val="Tahoma"/>
            <family val="2"/>
          </rPr>
          <t>74 % of the patients discontinued their medication before 18 month</t>
        </r>
        <r>
          <rPr>
            <sz val="9"/>
            <color indexed="81"/>
            <rFont val="Tahoma"/>
            <family val="2"/>
          </rPr>
          <t>s, i.e. either to non-adherence or to another antipsychotic medication [6]
Assume ML-007C-MA  lower end of discontinuation rates e.g., 35-45%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Andrew Tsai</author>
    <author>John Cox</author>
    <author>Jefferies</author>
  </authors>
  <commentList>
    <comment ref="V13" authorId="0" shapeId="0" xr:uid="{17CF2108-3D13-4A9B-A445-2F42607A2B12}">
      <text>
        <r>
          <rPr>
            <b/>
            <sz val="9"/>
            <color indexed="81"/>
            <rFont val="Tahoma"/>
            <family val="2"/>
          </rPr>
          <t>Andrew Tsai:</t>
        </r>
        <r>
          <rPr>
            <sz val="9"/>
            <color indexed="81"/>
            <rFont val="Tahoma"/>
            <family val="2"/>
          </rPr>
          <t xml:space="preserve">
Andrew Tsai:
slides 
134 issues patients, 91 issues ex-US patients
claims exxtending to at least 2034-43, multiple pending
proprietary drug formulation
--
NEW YORK, Feb. 10, 2025 (GLOBE NEWSWIRE) -- Axsome Therapeutics, Inc. (NASDAQ: AXSM) (Axsome), a biopharmaceutical company leading a new era in the treatment of central nervous system (CNS) disorders, today announced that it has entered into a settlement agreement with Teva Pharmaceuticals, Inc. (Teva) resolving all patent litigation related to Axsome’s AUVELITY® (dextromethorphan HBr – bupropion HCl) product. The litigation resulted from submission by Teva of an Abbreviated New Drug Application to the U.S. Food and Drug Administration (FDA) seeking approval to market a generic version of AUVELITY in the United States prior to the expiration of applicable Axsome patents.
</t>
        </r>
        <r>
          <rPr>
            <b/>
            <sz val="9"/>
            <color indexed="81"/>
            <rFont val="Tahoma"/>
            <family val="2"/>
          </rPr>
          <t xml:space="preserve">Under the terms of the settlement agreement, Axsome will grant Teva a license to sell its generic version of AUVELITY beginning on or after March 31, 2039, if pediatric exclusivity is granted for AUVELITY, or on or after September 30, 2038, if no pediatric exclusivity is granted, subject to FDA approval and conditions and exceptions customary for agreements of this type. In accordance with the agreement, the parties will terminate all ongoing litigation between Axsome and Teva regarding AUVELITY patents pending in the U.S. District Court for the District of New Jersey.
</t>
        </r>
        <r>
          <rPr>
            <b/>
            <u/>
            <sz val="9"/>
            <color indexed="81"/>
            <rFont val="Tahoma"/>
            <family val="2"/>
          </rPr>
          <t>The settlement agreement resolves all outstanding patent litigation relating to AUVELITY.    
but this is unique sNDA</t>
        </r>
      </text>
    </comment>
    <comment ref="AB13" authorId="1" shapeId="0" xr:uid="{C804A335-C9AF-4DC5-8972-257E2E1EE3DC}">
      <text>
        <r>
          <rPr>
            <b/>
            <sz val="9"/>
            <color indexed="81"/>
            <rFont val="Tahoma"/>
            <family val="2"/>
          </rPr>
          <t>John Cox:</t>
        </r>
        <r>
          <rPr>
            <sz val="9"/>
            <color indexed="81"/>
            <rFont val="Tahoma"/>
            <family val="2"/>
          </rPr>
          <t xml:space="preserve">
Broad IP portfolio extending into the mid 2040's
Sep 2019 S-1:
Any patents issuing from patent applications that claim priority to this provisionalapplication, if granted, will be expected to expire in 2045, exclusive of possible patent term adjustments or extensions or other forms of exclusivity.</t>
        </r>
      </text>
    </comment>
    <comment ref="F14" authorId="2" shapeId="0" xr:uid="{6E0FC3FC-CA15-4164-89BF-FF87CC15AED6}">
      <text>
        <r>
          <rPr>
            <b/>
            <sz val="9"/>
            <color indexed="81"/>
            <rFont val="Tahoma"/>
            <family val="2"/>
          </rPr>
          <t>Jefferies:</t>
        </r>
        <r>
          <rPr>
            <sz val="9"/>
            <color indexed="81"/>
            <rFont val="Tahoma"/>
            <family val="2"/>
          </rPr>
          <t xml:space="preserve">
What is U.S. population 2023?
339,996,563</t>
        </r>
      </text>
    </comment>
    <comment ref="D15" authorId="2" shapeId="0" xr:uid="{EF24CF05-1925-49A6-AED1-1C519B9B1E7D}">
      <text>
        <r>
          <rPr>
            <b/>
            <sz val="9"/>
            <color indexed="81"/>
            <rFont val="Tahoma"/>
            <family val="2"/>
          </rPr>
          <t>Jefferies:</t>
        </r>
        <r>
          <rPr>
            <sz val="9"/>
            <color indexed="81"/>
            <rFont val="Tahoma"/>
            <family val="2"/>
          </rPr>
          <t xml:space="preserve">
339,996,563
Population of the United States (2024 and historical)
Year Population Yearly % Change
2023 339,996,563 0.50 %
2022 338,289,857 0.38 %
2020 335,942,003 0.49 %
The United States Census Bureau shows a population increase of 0.75% for the twelve-month period ending in July 2012. 
</t>
        </r>
      </text>
    </comment>
    <comment ref="D18" authorId="1" shapeId="0" xr:uid="{66D9FB45-FD19-46B9-9916-61188822139F}">
      <text>
        <r>
          <rPr>
            <b/>
            <sz val="9"/>
            <color indexed="81"/>
            <rFont val="Tahoma"/>
            <family val="2"/>
          </rPr>
          <t>John Cox:</t>
        </r>
        <r>
          <rPr>
            <sz val="9"/>
            <color indexed="81"/>
            <rFont val="Tahoma"/>
            <family val="2"/>
          </rPr>
          <t xml:space="preserve">
Goal seeked value to accommodate market size for Alz to be approximately 6.7M (aged 65yr or older)
https://pubmed.ncbi.nlm.nih.gov/36918389/</t>
        </r>
      </text>
    </comment>
    <comment ref="D21" authorId="1" shapeId="0" xr:uid="{D70B6028-5BEA-411C-9E1D-46094753A64C}">
      <text>
        <r>
          <rPr>
            <b/>
            <sz val="9"/>
            <color indexed="81"/>
            <rFont val="Tahoma"/>
            <family val="2"/>
          </rPr>
          <t>John Cox:</t>
        </r>
        <r>
          <rPr>
            <sz val="9"/>
            <color indexed="81"/>
            <rFont val="Tahoma"/>
            <family val="2"/>
          </rPr>
          <t xml:space="preserve">
A systematic review reported psychosis in 41% of people with AD13. In this sample, 23% of participants had delusions only, 5% had hallucinations only, and 13% had both delusions and hallucinations.</t>
        </r>
      </text>
    </comment>
    <comment ref="N28" authorId="0" shapeId="0" xr:uid="{2F3BD7CC-EDB7-4B4A-AAB5-75A5D6F70CFE}">
      <text>
        <r>
          <rPr>
            <b/>
            <sz val="9"/>
            <color indexed="81"/>
            <rFont val="Tahoma"/>
            <family val="2"/>
          </rPr>
          <t>Andrew Tsai:</t>
        </r>
        <r>
          <rPr>
            <sz val="9"/>
            <color indexed="81"/>
            <rFont val="Tahoma"/>
            <family val="2"/>
          </rPr>
          <t xml:space="preserve">
Phase II ADP VISTA Data in H2:27 strated Sep 2025)
MapLight Therapeutics today announced the initiation of a Phase 2 study to evaluate the efficacy, safety and tolerability of ML-007C-MA, an investigational novel M1/M4 agonist, as a potential treatment for Alzheimer's disease psychosis (ADP). The Phase 2 VISTA study has been designed based on the results of an extensive Phase 1 development program that included 270 healthy volunteers, including 42 healthy elderly volunteers who received active drug.
</t>
        </r>
        <r>
          <rPr>
            <b/>
            <sz val="9"/>
            <color indexed="81"/>
            <rFont val="Tahoma"/>
            <family val="2"/>
          </rPr>
          <t>Then Start Phase III 2028 - Data in 2030, Launch 2031</t>
        </r>
      </text>
    </comment>
    <comment ref="D43" authorId="2" shapeId="0" xr:uid="{C0CAAC38-1FD5-40D0-A8D3-C14644FB0C02}">
      <text>
        <r>
          <rPr>
            <b/>
            <sz val="9"/>
            <color indexed="81"/>
            <rFont val="Tahoma"/>
            <family val="2"/>
          </rPr>
          <t>Jefferies:</t>
        </r>
        <r>
          <rPr>
            <sz val="9"/>
            <color indexed="81"/>
            <rFont val="Tahoma"/>
            <family val="2"/>
          </rPr>
          <t xml:space="preserve">
339,996,563
Population of the United States (2024 and historical)
Year Population Yearly % Change
2023 339,996,563 0.50 %
2022 338,289,857 0.38 %
2020 335,942,003 0.49 %
The United States Census Bureau shows a population increase of 0.75% for the twelve-month period ending in July 2012. 
</t>
        </r>
      </text>
    </comment>
    <comment ref="S80" authorId="1" shapeId="0" xr:uid="{4F285037-286E-480E-9253-4E3618A736D7}">
      <text>
        <r>
          <rPr>
            <b/>
            <sz val="9"/>
            <color indexed="81"/>
            <rFont val="Tahoma"/>
            <family val="2"/>
          </rPr>
          <t>John Cox:</t>
        </r>
        <r>
          <rPr>
            <sz val="9"/>
            <color indexed="81"/>
            <rFont val="Tahoma"/>
            <family val="2"/>
          </rPr>
          <t xml:space="preserve">
Require extra investment into LTC/nursing home facilities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John Cox</author>
    <author>Author</author>
    <author>Jefferies</author>
    <author>Andrew Tsai</author>
  </authors>
  <commentList>
    <comment ref="S13" authorId="0" shapeId="0" xr:uid="{530BE9F2-144C-45E3-8DD5-90CD8F2F8F6D}">
      <text>
        <r>
          <rPr>
            <b/>
            <sz val="9"/>
            <color indexed="81"/>
            <rFont val="Tahoma"/>
            <family val="2"/>
          </rPr>
          <t>John Cox:</t>
        </r>
        <r>
          <rPr>
            <sz val="9"/>
            <color indexed="81"/>
            <rFont val="Tahoma"/>
            <family val="2"/>
          </rPr>
          <t xml:space="preserve">
Phase II readout H2:26, two Phase III over 2027-2030, file 2031, approval 2032</t>
        </r>
      </text>
    </comment>
    <comment ref="AC13" authorId="0" shapeId="0" xr:uid="{0DDFBE1E-CE98-4CF6-9023-411785E5D759}">
      <text>
        <r>
          <rPr>
            <b/>
            <sz val="9"/>
            <color indexed="81"/>
            <rFont val="Tahoma"/>
            <family val="2"/>
          </rPr>
          <t>John Cox:</t>
        </r>
        <r>
          <rPr>
            <sz val="9"/>
            <color indexed="81"/>
            <rFont val="Tahoma"/>
            <family val="2"/>
          </rPr>
          <t xml:space="preserve">
</t>
        </r>
        <r>
          <rPr>
            <b/>
            <sz val="9"/>
            <color indexed="81"/>
            <rFont val="Tahoma"/>
            <family val="2"/>
          </rPr>
          <t xml:space="preserve">S-1 (Sep 2025):
</t>
        </r>
        <r>
          <rPr>
            <sz val="9"/>
            <color indexed="81"/>
            <rFont val="Tahoma"/>
            <family val="2"/>
          </rPr>
          <t>Any patents issuing from these pending patent applications, if granted,w</t>
        </r>
        <r>
          <rPr>
            <b/>
            <sz val="9"/>
            <color indexed="81"/>
            <rFont val="Tahoma"/>
            <family val="2"/>
          </rPr>
          <t>ill be expected to expire in 2042,</t>
        </r>
      </text>
    </comment>
    <comment ref="E14" authorId="1" shapeId="0" xr:uid="{38AF3EF0-8B05-4608-B975-8F53FDA19213}">
      <text>
        <r>
          <rPr>
            <b/>
            <sz val="9"/>
            <color indexed="81"/>
            <rFont val="Tahoma"/>
            <family val="2"/>
          </rPr>
          <t>Author:</t>
        </r>
        <r>
          <rPr>
            <sz val="9"/>
            <color indexed="81"/>
            <rFont val="Tahoma"/>
            <family val="2"/>
          </rPr>
          <t xml:space="preserve">
327.2M (2018)</t>
        </r>
      </text>
    </comment>
    <comment ref="C18" authorId="2" shapeId="0" xr:uid="{4A45BC9C-9893-4464-B18C-C5897FCB1BE5}">
      <text>
        <r>
          <rPr>
            <b/>
            <sz val="9"/>
            <color indexed="81"/>
            <rFont val="Tahoma"/>
            <family val="2"/>
          </rPr>
          <t>Jefferies:</t>
        </r>
        <r>
          <rPr>
            <sz val="9"/>
            <color indexed="81"/>
            <rFont val="Tahoma"/>
            <family val="2"/>
          </rPr>
          <t xml:space="preserve">
Prevalence in adults - 1 in 45, prevalence in children - 1 in 31. Assume 20% children, 80% adults
</t>
        </r>
      </text>
    </comment>
    <comment ref="C21" authorId="2" shapeId="0" xr:uid="{519EF60B-FB4F-44D4-B90A-FE20B65C66AB}">
      <text>
        <r>
          <rPr>
            <b/>
            <sz val="9"/>
            <color indexed="81"/>
            <rFont val="Tahoma"/>
            <family val="2"/>
          </rPr>
          <t>Jefferies:</t>
        </r>
        <r>
          <rPr>
            <sz val="9"/>
            <color indexed="81"/>
            <rFont val="Tahoma"/>
            <family val="2"/>
          </rPr>
          <t xml:space="preserve">
Assume fairly high diagnosis rate in ASD</t>
        </r>
      </text>
    </comment>
    <comment ref="C24" authorId="2" shapeId="0" xr:uid="{741FA9C5-B23D-409E-B34A-340E1E1074D9}">
      <text>
        <r>
          <rPr>
            <b/>
            <sz val="9"/>
            <color indexed="81"/>
            <rFont val="Tahoma"/>
            <family val="2"/>
          </rPr>
          <t>Jefferies:</t>
        </r>
        <r>
          <rPr>
            <sz val="9"/>
            <color indexed="81"/>
            <rFont val="Tahoma"/>
            <family val="2"/>
          </rPr>
          <t xml:space="preserve">
Prevalence of clinically significant irritability/aggression in ASD is commonly reported across ~25–68% of children.
Assume similar amongst adults as well</t>
        </r>
      </text>
    </comment>
    <comment ref="C27" authorId="0" shapeId="0" xr:uid="{E4651868-64CD-4428-8E6B-96EB8BD4D18D}">
      <text>
        <r>
          <rPr>
            <b/>
            <sz val="9"/>
            <color indexed="81"/>
            <rFont val="Tahoma"/>
            <family val="2"/>
          </rPr>
          <t>John Cox:</t>
        </r>
        <r>
          <rPr>
            <sz val="9"/>
            <color indexed="81"/>
            <rFont val="Tahoma"/>
            <family val="2"/>
          </rPr>
          <t xml:space="preserve">
Assume lower than SCZ, but likely high in practice</t>
        </r>
      </text>
    </comment>
    <comment ref="S30" authorId="3" shapeId="0" xr:uid="{31CD2262-1031-4305-B55A-E542C2137ACA}">
      <text>
        <r>
          <rPr>
            <b/>
            <sz val="9"/>
            <color indexed="81"/>
            <rFont val="Tahoma"/>
            <family val="2"/>
          </rPr>
          <t>Andrew Tsai:</t>
        </r>
        <r>
          <rPr>
            <sz val="9"/>
            <color indexed="81"/>
            <rFont val="Tahoma"/>
            <family val="2"/>
          </rPr>
          <t xml:space="preserve">
Phase II readout 2026-27, two Phase III over 2027-2030, file 2031, approval 2032</t>
        </r>
      </text>
    </comment>
    <comment ref="B32" authorId="0" shapeId="0" xr:uid="{7477D220-03A8-4FF6-9B1E-7411082A13E6}">
      <text>
        <r>
          <rPr>
            <b/>
            <sz val="9"/>
            <color indexed="81"/>
            <rFont val="Tahoma"/>
            <family val="2"/>
          </rPr>
          <t>John Cox:</t>
        </r>
        <r>
          <rPr>
            <sz val="9"/>
            <color indexed="81"/>
            <rFont val="Tahoma"/>
            <family val="2"/>
          </rPr>
          <t xml:space="preserve">
Risperdal/Abilify approved for irritability associated with autistic disorder, so ~19K branded antipsychotic price comp
Could arguably price similar to Caplyta, but potentially less pricing power in ASD (vs SCZ) on account of being larger indication</t>
        </r>
      </text>
    </comment>
    <comment ref="E40" authorId="1" shapeId="0" xr:uid="{BBD28EC1-B667-4CE9-AD8A-D5037A334DC0}">
      <text>
        <r>
          <rPr>
            <b/>
            <sz val="9"/>
            <color indexed="81"/>
            <rFont val="Tahoma"/>
            <family val="2"/>
          </rPr>
          <t>Author:</t>
        </r>
        <r>
          <rPr>
            <sz val="9"/>
            <color indexed="81"/>
            <rFont val="Tahoma"/>
            <family val="2"/>
          </rPr>
          <t xml:space="preserve">
327.2M (2018)</t>
        </r>
      </text>
    </comment>
    <comment ref="C44" authorId="2" shapeId="0" xr:uid="{BBE44EF0-210B-4373-93F1-DBE6DCE60CD4}">
      <text>
        <r>
          <rPr>
            <b/>
            <sz val="9"/>
            <color indexed="81"/>
            <rFont val="Tahoma"/>
            <family val="2"/>
          </rPr>
          <t>Jefferies:</t>
        </r>
        <r>
          <rPr>
            <sz val="9"/>
            <color indexed="81"/>
            <rFont val="Tahoma"/>
            <family val="2"/>
          </rPr>
          <t xml:space="preserve">
 Point prevalence on adults ranges between 1 and 17 per 1000
population, o</t>
        </r>
        <r>
          <rPr>
            <b/>
            <sz val="9"/>
            <color indexed="81"/>
            <rFont val="Tahoma"/>
            <family val="2"/>
          </rPr>
          <t>ne-year prevalence between 1 and 7.5 per 1000,</t>
        </r>
        <r>
          <rPr>
            <sz val="9"/>
            <color indexed="81"/>
            <rFont val="Tahoma"/>
            <family val="2"/>
          </rPr>
          <t xml:space="preserve"> and lifetime prevalence between 1 and 18 per 1000 (Warner and de Girolamo, 1995). 
WHO: https://www.who.int/mental_health/media/en/55.pdf
</t>
        </r>
      </text>
    </comment>
    <comment ref="C47" authorId="2" shapeId="0" xr:uid="{3403A1F0-C46D-4DD4-8AAB-D41F589D9226}">
      <text>
        <r>
          <rPr>
            <b/>
            <sz val="9"/>
            <color indexed="81"/>
            <rFont val="Tahoma"/>
            <family val="2"/>
          </rPr>
          <t>Jefferies:</t>
        </r>
        <r>
          <rPr>
            <sz val="9"/>
            <color indexed="81"/>
            <rFont val="Tahoma"/>
            <family val="2"/>
          </rPr>
          <t xml:space="preserve">
we think heavily diagnosed population since schizophrenia is fairly severe</t>
        </r>
      </text>
    </comment>
    <comment ref="C50" authorId="2" shapeId="0" xr:uid="{83494230-E881-48A4-B241-C36714122252}">
      <text>
        <r>
          <rPr>
            <b/>
            <sz val="9"/>
            <color indexed="81"/>
            <rFont val="Tahoma"/>
            <family val="2"/>
          </rPr>
          <t>Jefferies:</t>
        </r>
        <r>
          <rPr>
            <sz val="9"/>
            <color indexed="81"/>
            <rFont val="Tahoma"/>
            <family val="2"/>
          </rPr>
          <t xml:space="preserve">
First, there is a supposition that a substantial portion (perhaps 10–20%) of patients never experience a recurrence after a single psychotic episode [13], and will therefore not require ongoing maintenance treatment. 
https://www.ncbi.nlm.nih.gov/pmc/articles/PMC3599855/#B13</t>
        </r>
      </text>
    </comment>
    <comment ref="B52" authorId="2" shapeId="0" xr:uid="{4A0C1D0B-00D3-492E-A619-1BF3006BE7A4}">
      <text>
        <r>
          <rPr>
            <b/>
            <sz val="9"/>
            <color indexed="81"/>
            <rFont val="Tahoma"/>
            <family val="2"/>
          </rPr>
          <t>Jefferies:</t>
        </r>
        <r>
          <rPr>
            <sz val="9"/>
            <color indexed="81"/>
            <rFont val="Tahoma"/>
            <family val="2"/>
          </rPr>
          <t xml:space="preserve">
e.g. relapse, hospitalization, nonadherence</t>
        </r>
      </text>
    </comment>
    <comment ref="C53" authorId="2" shapeId="0" xr:uid="{299CE2A7-172C-4398-82EA-B3BF64BA0FB5}">
      <text>
        <r>
          <rPr>
            <b/>
            <sz val="9"/>
            <color indexed="81"/>
            <rFont val="Tahoma"/>
            <family val="2"/>
          </rPr>
          <t>Jefferies:</t>
        </r>
        <r>
          <rPr>
            <sz val="9"/>
            <color indexed="81"/>
            <rFont val="Tahoma"/>
            <family val="2"/>
          </rPr>
          <t xml:space="preserve">
Nonadherence rates in schizophrenia range from 37% to 74%, depending on the report
https://www.ncbi.nlm.nih.gov/pmc/articles/PMC4159061/#b19-ptj3909638
Data from the recent Clinical Antipsychotic Trials of Intervention of Effectiveness (CATIE) study revealed that </t>
        </r>
        <r>
          <rPr>
            <b/>
            <sz val="9"/>
            <color indexed="81"/>
            <rFont val="Tahoma"/>
            <family val="2"/>
          </rPr>
          <t>74 % of the patients discontinued their medication before 18 month</t>
        </r>
        <r>
          <rPr>
            <sz val="9"/>
            <color indexed="81"/>
            <rFont val="Tahoma"/>
            <family val="2"/>
          </rPr>
          <t>s, i.e. either to non-adherence or to another antipsychotic medication [6]</t>
        </r>
      </text>
    </comment>
    <comment ref="Q78" authorId="0" shapeId="0" xr:uid="{76E875EB-D213-4420-9395-2E2AC25DECE4}">
      <text>
        <r>
          <rPr>
            <b/>
            <sz val="9"/>
            <color indexed="81"/>
            <rFont val="Tahoma"/>
            <family val="2"/>
          </rPr>
          <t>John Cox:</t>
        </r>
        <r>
          <rPr>
            <sz val="9"/>
            <color indexed="81"/>
            <rFont val="Tahoma"/>
            <family val="2"/>
          </rPr>
          <t xml:space="preserve">
Assume some redundancy here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Jefferies</author>
    <author>Author</author>
    <author>John Cox</author>
  </authors>
  <commentList>
    <comment ref="H4" authorId="0" shapeId="0" xr:uid="{D7770CE4-71AD-4DB8-9510-E6547C542EDF}">
      <text>
        <r>
          <rPr>
            <b/>
            <sz val="9"/>
            <color indexed="81"/>
            <rFont val="Tahoma"/>
            <family val="2"/>
          </rPr>
          <t>Jefferies:</t>
        </r>
        <r>
          <rPr>
            <sz val="9"/>
            <color indexed="81"/>
            <rFont val="Tahoma"/>
            <family val="2"/>
          </rPr>
          <t xml:space="preserve">
The sales of Clozaril were estimated at $390.9 millions in 2012
While sales figures for clozapine are difficult to ascertain precisely, worldwide sales are estimated to exceed U.S. $200 million.12−14,40,41
https://www.ncbi.nlm.nih.gov/pmc/articles/PMC3715841/</t>
        </r>
      </text>
    </comment>
    <comment ref="I4" authorId="0" shapeId="0" xr:uid="{5D29BCEB-46D4-4E67-8EC7-E73EBFE3AB04}">
      <text>
        <r>
          <rPr>
            <b/>
            <sz val="9"/>
            <color indexed="81"/>
            <rFont val="Tahoma"/>
            <family val="2"/>
          </rPr>
          <t>Jefferies:</t>
        </r>
        <r>
          <rPr>
            <sz val="9"/>
            <color indexed="81"/>
            <rFont val="Tahoma"/>
            <family val="2"/>
          </rPr>
          <t xml:space="preserve">
The sales of Clozaril were estimated at $390.9
millions in 2012</t>
        </r>
      </text>
    </comment>
    <comment ref="H5" authorId="0" shapeId="0" xr:uid="{02B67367-9916-47C1-861E-93B456BF04EE}">
      <text>
        <r>
          <rPr>
            <b/>
            <sz val="9"/>
            <color indexed="81"/>
            <rFont val="Tahoma"/>
            <family val="2"/>
          </rPr>
          <t>Jefferies:</t>
        </r>
        <r>
          <rPr>
            <sz val="9"/>
            <color indexed="81"/>
            <rFont val="Tahoma"/>
            <family val="2"/>
          </rPr>
          <t xml:space="preserve">
Risperdal, once J&amp;J's best-selling drug, generated worldwide sales of $24.2 billion from 2003 to 2010, reaching $4.5 billion in 2007. After that, J&amp;J lost patent protection and sales declined. The settlement represents 31 percent of Risperdal's peak sales in 2007, before generic versions of the medicine eroded revenue. </t>
        </r>
      </text>
    </comment>
    <comment ref="H6" authorId="0" shapeId="0" xr:uid="{2F4E0819-1D72-44D8-A5DC-C8825CBDBB19}">
      <text>
        <r>
          <rPr>
            <b/>
            <sz val="9"/>
            <color indexed="81"/>
            <rFont val="Tahoma"/>
            <family val="2"/>
          </rPr>
          <t>Jefferies:</t>
        </r>
        <r>
          <rPr>
            <sz val="9"/>
            <color indexed="81"/>
            <rFont val="Tahoma"/>
            <family val="2"/>
          </rPr>
          <t xml:space="preserve">
https://www.forbes.com/sites/simonking/2013/01/28/the-best-selling-drugs-of-all-time-humira-joins-the-elite/#4d1e81f35110</t>
        </r>
      </text>
    </comment>
    <comment ref="H7" authorId="0" shapeId="0" xr:uid="{4C7349F3-EAF2-46D9-8AA1-DB5725A48423}">
      <text>
        <r>
          <rPr>
            <b/>
            <sz val="9"/>
            <color indexed="81"/>
            <rFont val="Tahoma"/>
            <family val="2"/>
          </rPr>
          <t>Jefferies:</t>
        </r>
        <r>
          <rPr>
            <sz val="9"/>
            <color indexed="81"/>
            <rFont val="Tahoma"/>
            <family val="2"/>
          </rPr>
          <t xml:space="preserve">
https://www.forbes.com/sites/simonking/2013/01/28/the-best-selling-drugs-of-all-time-humira-joins-the-elite/#4d1e81f35110</t>
        </r>
      </text>
    </comment>
    <comment ref="H8" authorId="0" shapeId="0" xr:uid="{F554E11C-4D73-423E-AC8D-80A4C8D66A92}">
      <text>
        <r>
          <rPr>
            <b/>
            <sz val="9"/>
            <color indexed="81"/>
            <rFont val="Tahoma"/>
            <family val="2"/>
          </rPr>
          <t>Jefferies:</t>
        </r>
        <r>
          <rPr>
            <sz val="9"/>
            <color indexed="81"/>
            <rFont val="Tahoma"/>
            <family val="2"/>
          </rPr>
          <t xml:space="preserve">
multi-source generics introduced last year have decimated sales of the $1.35 billion schizophrenia blockbuster Geodon
https://ycharts.com/analysis/story/the_dope_on_a_forest_labs_takeover</t>
        </r>
      </text>
    </comment>
    <comment ref="I8" authorId="0" shapeId="0" xr:uid="{8CC231D6-AEFB-4C2A-9B66-4E90A789A0E8}">
      <text>
        <r>
          <rPr>
            <b/>
            <sz val="9"/>
            <color indexed="81"/>
            <rFont val="Tahoma"/>
            <family val="2"/>
          </rPr>
          <t>Jefferies:</t>
        </r>
        <r>
          <rPr>
            <sz val="9"/>
            <color indexed="81"/>
            <rFont val="Tahoma"/>
            <family val="2"/>
          </rPr>
          <t xml:space="preserve">
Already, Zyprexa (olanzapine), has lost its patent protection and in March 2012, both Seroquel IR (quetiapine), and Geodon (ziprasidone) will go off-patent.</t>
        </r>
      </text>
    </comment>
    <comment ref="H9" authorId="0" shapeId="0" xr:uid="{11E57152-DE65-4EF2-AFC0-785155805BFD}">
      <text>
        <r>
          <rPr>
            <b/>
            <sz val="9"/>
            <color indexed="81"/>
            <rFont val="Tahoma"/>
            <family val="2"/>
          </rPr>
          <t>Jefferies:</t>
        </r>
        <r>
          <rPr>
            <sz val="9"/>
            <color indexed="81"/>
            <rFont val="Tahoma"/>
            <family val="2"/>
          </rPr>
          <t xml:space="preserve">
From a peak of $7.4 billion in 2011, sales fell to $2.3 billion in 2013 and $746 million in 2015.
https://www.forbes.com/sites/simonking/2013/01/28/the-best-selling-drugs-of-all-time-humira-joins-the-elite/#4d1e81f35110</t>
        </r>
      </text>
    </comment>
    <comment ref="H10" authorId="0" shapeId="0" xr:uid="{A6582683-B357-4164-89E2-5DC1CEFD3059}">
      <text>
        <r>
          <rPr>
            <b/>
            <sz val="9"/>
            <color indexed="81"/>
            <rFont val="Tahoma"/>
            <family val="2"/>
          </rPr>
          <t>Jefferies:</t>
        </r>
        <r>
          <rPr>
            <sz val="9"/>
            <color indexed="81"/>
            <rFont val="Tahoma"/>
            <family val="2"/>
          </rPr>
          <t xml:space="preserve">
2024 Sales per FactSet as of Oct 2025</t>
        </r>
      </text>
    </comment>
    <comment ref="H11" authorId="0" shapeId="0" xr:uid="{6BBA8793-8848-481C-A93E-B2568785FAD8}">
      <text>
        <r>
          <rPr>
            <b/>
            <sz val="9"/>
            <color indexed="81"/>
            <rFont val="Tahoma"/>
            <family val="2"/>
          </rPr>
          <t>Jefferies:</t>
        </r>
        <r>
          <rPr>
            <sz val="9"/>
            <color indexed="81"/>
            <rFont val="Tahoma"/>
            <family val="2"/>
          </rPr>
          <t xml:space="preserve">
FacSet</t>
        </r>
      </text>
    </comment>
    <comment ref="I11" authorId="0" shapeId="0" xr:uid="{E920D52C-C181-42D4-9A1C-1EFABD41828B}">
      <text>
        <r>
          <rPr>
            <b/>
            <sz val="9"/>
            <color indexed="81"/>
            <rFont val="Tahoma"/>
            <family val="2"/>
          </rPr>
          <t>Jefferies:</t>
        </r>
        <r>
          <rPr>
            <sz val="9"/>
            <color indexed="81"/>
            <rFont val="Tahoma"/>
            <family val="2"/>
          </rPr>
          <t xml:space="preserve">
FactSet
</t>
        </r>
      </text>
    </comment>
    <comment ref="H12" authorId="0" shapeId="0" xr:uid="{96623AE6-44D6-4CC7-AC25-3B6BA76241FF}">
      <text>
        <r>
          <rPr>
            <b/>
            <sz val="9"/>
            <color indexed="81"/>
            <rFont val="Tahoma"/>
            <family val="2"/>
          </rPr>
          <t>Jefferies:</t>
        </r>
        <r>
          <rPr>
            <sz val="9"/>
            <color indexed="81"/>
            <rFont val="Tahoma"/>
            <family val="2"/>
          </rPr>
          <t xml:space="preserve">
Jefferies estimate as of Oct 2025</t>
        </r>
      </text>
    </comment>
    <comment ref="I12" authorId="0" shapeId="0" xr:uid="{9C4B657F-A49D-4328-97A6-646308C37029}">
      <text>
        <r>
          <rPr>
            <b/>
            <sz val="9"/>
            <color indexed="81"/>
            <rFont val="Tahoma"/>
            <family val="2"/>
          </rPr>
          <t>Jefferies:</t>
        </r>
        <r>
          <rPr>
            <sz val="9"/>
            <color indexed="81"/>
            <rFont val="Tahoma"/>
            <family val="2"/>
          </rPr>
          <t xml:space="preserve">
The NCE patent for Fanapt®, which expired in 2016 in the U.S. and in 2010 in other major market countries, was owned by Sanofi. Other patents and
patent applications relating to Fanapt® previously owned by Novartis are now owned by Vanda. We originally obtained exclusive worldwide rights to
develop and commercialize the products covered by these patents</t>
        </r>
      </text>
    </comment>
    <comment ref="H13" authorId="0" shapeId="0" xr:uid="{3694FE3F-5F6F-4821-826B-F0425889BA79}">
      <text>
        <r>
          <rPr>
            <b/>
            <sz val="9"/>
            <color indexed="81"/>
            <rFont val="Tahoma"/>
            <family val="2"/>
          </rPr>
          <t>Jefferies:</t>
        </r>
        <r>
          <rPr>
            <sz val="9"/>
            <color indexed="81"/>
            <rFont val="Tahoma"/>
            <family val="2"/>
          </rPr>
          <t xml:space="preserve">
1.618 for FY2017 - ending Oct 2017 
1.663 - year ended March 31, 2019 (2018) 
company projects 1,721 in 2019 (year ended Mar 2020)
https://www.ds-pharma.com/ir/library/presentation/pdf/eir20190510.pdf
factset shows 1.829 for sumitomo Dainippon</t>
        </r>
      </text>
    </comment>
    <comment ref="I13" authorId="1" shapeId="0" xr:uid="{F726B30C-DB8F-409A-9F0D-0803CE07071C}">
      <text>
        <r>
          <rPr>
            <b/>
            <sz val="9"/>
            <color indexed="81"/>
            <rFont val="Tahoma"/>
            <family val="2"/>
          </rPr>
          <t>Author:</t>
        </r>
        <r>
          <rPr>
            <sz val="9"/>
            <color indexed="81"/>
            <rFont val="Tahoma"/>
            <family val="2"/>
          </rPr>
          <t xml:space="preserve">
</t>
        </r>
        <r>
          <rPr>
            <b/>
            <sz val="9"/>
            <color indexed="81"/>
            <rFont val="Tahoma"/>
            <family val="2"/>
          </rPr>
          <t xml:space="preserve">
Nov 2018</t>
        </r>
        <r>
          <rPr>
            <sz val="9"/>
            <color indexed="81"/>
            <rFont val="Tahoma"/>
            <family val="2"/>
          </rPr>
          <t xml:space="preserve">
R&amp;I View: Sumitomo Dainippon Pharma Reaches Settlements in Patent Infringement
Lawsuit
Concern over a possible rating downgrade has diminished
 On November 27, Sumitomo Dainippon Pharma Co., Ltd. (Sec. Code: 4506, Issuer Rating: A)
announced the resolution of disputes under a consolidated patent infringement lawsuit regarding
abbreviated new drug applications (ANDAs) for atypical antipsychotic agent "LATUDA". The lawsuit
was jointly filed by Sumitomo Dainippon Pharma and its U.S. subsidiary in February 2018 against 16
generic companies that submitted ANDAs to the U.S. Food and Drug Administration, alleging
infringement of a method-of-use patent and a formulation patent. </t>
        </r>
        <r>
          <rPr>
            <b/>
            <sz val="9"/>
            <color indexed="81"/>
            <rFont val="Tahoma"/>
            <family val="2"/>
          </rPr>
          <t>Generic companies with which</t>
        </r>
        <r>
          <rPr>
            <sz val="9"/>
            <color indexed="81"/>
            <rFont val="Tahoma"/>
            <family val="2"/>
          </rPr>
          <t xml:space="preserve">
</t>
        </r>
        <r>
          <rPr>
            <b/>
            <sz val="9"/>
            <color indexed="81"/>
            <rFont val="Tahoma"/>
            <family val="2"/>
          </rPr>
          <t xml:space="preserve">settlements were reached are expected to begin distributing their generic versions of LATUDA on
February 21, 2023 or afterwards. </t>
        </r>
        <r>
          <rPr>
            <sz val="9"/>
            <color indexed="81"/>
            <rFont val="Tahoma"/>
            <family val="2"/>
          </rPr>
          <t xml:space="preserve">
going generic 2019
fter a long wait, generic Latuda (lurasidone), used to treat schizophrenia and bipolar disorder, has been approved by the FDA and should be available in pharmacies soon, according to manufacturer Lupin Pharmaceuticals.
The cash price for a 30-day supply of brand-name Latuda is around $1,500. Lurasidone’s release could be a reprieve for patients struggling to afford Latuda. While there has been no mention yet of the price for new generic lurasidone, generics are generally 30% less expensive than their brand-name counterparts.</t>
        </r>
      </text>
    </comment>
    <comment ref="H14" authorId="0" shapeId="0" xr:uid="{0FA5C84F-3029-4B94-BC41-40040532102F}">
      <text>
        <r>
          <rPr>
            <b/>
            <sz val="9"/>
            <color indexed="81"/>
            <rFont val="Tahoma"/>
            <family val="2"/>
          </rPr>
          <t>Jefferies:</t>
        </r>
        <r>
          <rPr>
            <sz val="9"/>
            <color indexed="81"/>
            <rFont val="Tahoma"/>
            <family val="2"/>
          </rPr>
          <t xml:space="preserve">
Factset - Otsuka</t>
        </r>
      </text>
    </comment>
    <comment ref="I14" authorId="0" shapeId="0" xr:uid="{E8844B27-6780-468F-BE62-47E2899EDE89}">
      <text>
        <r>
          <rPr>
            <b/>
            <sz val="9"/>
            <color indexed="81"/>
            <rFont val="Tahoma"/>
            <family val="2"/>
          </rPr>
          <t>Jefferies:</t>
        </r>
        <r>
          <rPr>
            <sz val="9"/>
            <color indexed="81"/>
            <rFont val="Tahoma"/>
            <family val="2"/>
          </rPr>
          <t xml:space="preserve">
Factset - Otsuka</t>
        </r>
      </text>
    </comment>
    <comment ref="H15" authorId="0" shapeId="0" xr:uid="{5CB74C9F-1042-42BC-97AB-AA3534E6C096}">
      <text>
        <r>
          <rPr>
            <b/>
            <sz val="9"/>
            <color indexed="81"/>
            <rFont val="Tahoma"/>
            <family val="2"/>
          </rPr>
          <t>Jefferies:</t>
        </r>
        <r>
          <rPr>
            <sz val="9"/>
            <color indexed="81"/>
            <rFont val="Tahoma"/>
            <family val="2"/>
          </rPr>
          <t xml:space="preserve">
FacSet</t>
        </r>
      </text>
    </comment>
    <comment ref="I15" authorId="0" shapeId="0" xr:uid="{FB5629AF-EC4C-4611-8449-BEEA69017EF3}">
      <text>
        <r>
          <rPr>
            <b/>
            <sz val="9"/>
            <color indexed="81"/>
            <rFont val="Tahoma"/>
            <family val="2"/>
          </rPr>
          <t>Jefferies:</t>
        </r>
        <r>
          <rPr>
            <sz val="9"/>
            <color indexed="81"/>
            <rFont val="Tahoma"/>
            <family val="2"/>
          </rPr>
          <t xml:space="preserve">
FactSet
</t>
        </r>
      </text>
    </comment>
    <comment ref="H16" authorId="2" shapeId="0" xr:uid="{87C0DC6A-9CC5-43FC-BCCD-29B381C72DE8}">
      <text>
        <r>
          <rPr>
            <b/>
            <sz val="9"/>
            <color indexed="81"/>
            <rFont val="Tahoma"/>
            <family val="2"/>
          </rPr>
          <t>John Cox:</t>
        </r>
        <r>
          <rPr>
            <sz val="9"/>
            <color indexed="81"/>
            <rFont val="Tahoma"/>
            <family val="2"/>
          </rPr>
          <t xml:space="preserve">
1 estimate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John Cox</author>
    <author>Author</author>
    <author>Andrew Tsai</author>
    <author>Matthew Barcus</author>
  </authors>
  <commentList>
    <comment ref="P5" authorId="0" shapeId="0" xr:uid="{DA58A065-D2E4-4D4B-BF97-9F596765EFBA}">
      <text>
        <r>
          <rPr>
            <b/>
            <sz val="9"/>
            <color indexed="81"/>
            <rFont val="Tahoma"/>
            <family val="2"/>
          </rPr>
          <t>John Cox:</t>
        </r>
        <r>
          <rPr>
            <sz val="9"/>
            <color indexed="81"/>
            <rFont val="Tahoma"/>
            <family val="2"/>
          </rPr>
          <t xml:space="preserve">
. Across indications, data suggests similar utilization of schizophrenia and bipolar I disorder.</t>
        </r>
      </text>
    </comment>
    <comment ref="Q5" authorId="0" shapeId="0" xr:uid="{C8C89DA6-F26E-4967-A2E4-DB23FFA439CC}">
      <text>
        <r>
          <rPr>
            <b/>
            <sz val="9"/>
            <color indexed="81"/>
            <rFont val="Tahoma"/>
            <family val="2"/>
          </rPr>
          <t>John Cox:</t>
        </r>
        <r>
          <rPr>
            <sz val="9"/>
            <color indexed="81"/>
            <rFont val="Tahoma"/>
            <family val="2"/>
          </rPr>
          <t xml:space="preserve">
And that also, we're seeing at about an equal distribution between bipolar I disorder and schizophrenia, which is meaningful. As you know, these are 2 very, very large markets</t>
        </r>
      </text>
    </comment>
    <comment ref="R5" authorId="0" shapeId="0" xr:uid="{6C8E2101-614A-4743-A2B1-953AF6136DFD}">
      <text>
        <r>
          <rPr>
            <b/>
            <sz val="9"/>
            <color indexed="81"/>
            <rFont val="Tahoma"/>
            <family val="2"/>
          </rPr>
          <t>John Cox:</t>
        </r>
        <r>
          <rPr>
            <sz val="9"/>
            <color indexed="81"/>
            <rFont val="Tahoma"/>
            <family val="2"/>
          </rPr>
          <t xml:space="preserve">
 Yes, about half of LYBALVI patients, thus far, at this point in launch, are schizophrenia patients and approximately half are bipolar patients.</t>
        </r>
      </text>
    </comment>
    <comment ref="S5" authorId="0" shapeId="0" xr:uid="{0DC23C46-3B9E-4574-9663-3C5EEA6BE03A}">
      <text>
        <r>
          <rPr>
            <b/>
            <sz val="9"/>
            <color indexed="81"/>
            <rFont val="Tahoma"/>
            <family val="2"/>
          </rPr>
          <t>John Cox:</t>
        </r>
        <r>
          <rPr>
            <sz val="9"/>
            <color indexed="81"/>
            <rFont val="Tahoma"/>
            <family val="2"/>
          </rPr>
          <t xml:space="preserve">
Prescriptions continue to be evenly split between schizophrenia and bipolar 1 patients, and approximately half of patients switched to LYBALVI from olanzapine with the remainder coming from other branded and generic agents, which we believe underscores the broad utility of this treatment option.</t>
        </r>
      </text>
    </comment>
    <comment ref="T5" authorId="0" shapeId="0" xr:uid="{4841C082-1F04-4858-A268-0D2C4CDAFC12}">
      <text>
        <r>
          <rPr>
            <b/>
            <sz val="9"/>
            <color indexed="81"/>
            <rFont val="Tahoma"/>
            <family val="2"/>
          </rPr>
          <t>John Cox:</t>
        </r>
        <r>
          <rPr>
            <sz val="9"/>
            <color indexed="81"/>
            <rFont val="Tahoma"/>
            <family val="2"/>
          </rPr>
          <t xml:space="preserve">
. Prescriptions in the quarter continue to be evenly split between schizophrenia and bipolar 1 patients.</t>
        </r>
      </text>
    </comment>
    <comment ref="U5" authorId="0" shapeId="0" xr:uid="{48B64F73-D2E4-4054-B6D8-F1C43A1C9B1D}">
      <text>
        <r>
          <rPr>
            <b/>
            <sz val="9"/>
            <color indexed="81"/>
            <rFont val="Tahoma"/>
            <family val="2"/>
          </rPr>
          <t>John Cox:</t>
        </r>
        <r>
          <rPr>
            <sz val="9"/>
            <color indexed="81"/>
            <rFont val="Tahoma"/>
            <family val="2"/>
          </rPr>
          <t xml:space="preserve">
Assuming consistent from here on</t>
        </r>
      </text>
    </comment>
    <comment ref="O22" authorId="1" shapeId="0" xr:uid="{AE382973-E4CD-442D-8216-B6789A94E9BF}">
      <text>
        <r>
          <rPr>
            <b/>
            <sz val="9"/>
            <color indexed="81"/>
            <rFont val="Tahoma"/>
            <family val="2"/>
          </rPr>
          <t>Author:</t>
        </r>
        <r>
          <rPr>
            <sz val="9"/>
            <color indexed="81"/>
            <rFont val="Tahoma"/>
            <family val="2"/>
          </rPr>
          <t xml:space="preserve">
https://www.ds-pharma.com/ir/library/financial_results_summary/pdf/ebr20110729_4.pdf</t>
        </r>
      </text>
    </comment>
    <comment ref="P22" authorId="1" shapeId="0" xr:uid="{48B732BF-0818-4606-84C6-C7D15D561A78}">
      <text>
        <r>
          <rPr>
            <b/>
            <sz val="9"/>
            <color indexed="81"/>
            <rFont val="Tahoma"/>
            <family val="2"/>
          </rPr>
          <t>Author:</t>
        </r>
        <r>
          <rPr>
            <sz val="9"/>
            <color indexed="81"/>
            <rFont val="Tahoma"/>
            <family val="2"/>
          </rPr>
          <t xml:space="preserve">
https://www.ds-pharma.com/ir/library/financial_results_summary/pdf/ebr20121031_4.pdf</t>
        </r>
      </text>
    </comment>
    <comment ref="S22" authorId="1" shapeId="0" xr:uid="{AEE265B5-A08B-4DCD-9712-595E44DC6AF6}">
      <text>
        <r>
          <rPr>
            <b/>
            <sz val="9"/>
            <color indexed="81"/>
            <rFont val="Tahoma"/>
            <family val="2"/>
          </rPr>
          <t>Author:</t>
        </r>
        <r>
          <rPr>
            <sz val="9"/>
            <color indexed="81"/>
            <rFont val="Tahoma"/>
            <family val="2"/>
          </rPr>
          <t xml:space="preserve">
https://www.ds-pharma.com/ir/library/financial_results_summary/pdf/ebr20120727_4.pdf</t>
        </r>
      </text>
    </comment>
    <comment ref="T22" authorId="1" shapeId="0" xr:uid="{5F5CE79B-8317-4810-AECF-8CAD55CF0E18}">
      <text>
        <r>
          <rPr>
            <b/>
            <sz val="9"/>
            <color indexed="81"/>
            <rFont val="Tahoma"/>
            <family val="2"/>
          </rPr>
          <t>Author:</t>
        </r>
        <r>
          <rPr>
            <sz val="9"/>
            <color indexed="81"/>
            <rFont val="Tahoma"/>
            <family val="2"/>
          </rPr>
          <t xml:space="preserve">
https://www.ds-pharma.com/ir/library/financial_results_summary/pdf/ebr20121031_4.pdf</t>
        </r>
      </text>
    </comment>
    <comment ref="Y22" authorId="2" shapeId="0" xr:uid="{C90AE4B9-86AA-4152-84AD-748A4F76CAF3}">
      <text>
        <r>
          <rPr>
            <b/>
            <sz val="9"/>
            <color indexed="81"/>
            <rFont val="Tahoma"/>
            <family val="2"/>
          </rPr>
          <t>Andrew Tsai:</t>
        </r>
        <r>
          <rPr>
            <sz val="9"/>
            <color indexed="81"/>
            <rFont val="Tahoma"/>
            <family val="2"/>
          </rPr>
          <t xml:space="preserve">
Bipolar</t>
        </r>
      </text>
    </comment>
    <comment ref="AB22" authorId="1" shapeId="0" xr:uid="{597162F2-7F66-4106-AE70-7C7128EF08FD}">
      <text>
        <r>
          <rPr>
            <b/>
            <sz val="9"/>
            <color indexed="81"/>
            <rFont val="Tahoma"/>
            <family val="2"/>
          </rPr>
          <t>Author:</t>
        </r>
        <r>
          <rPr>
            <sz val="9"/>
            <color indexed="81"/>
            <rFont val="Tahoma"/>
            <family val="2"/>
          </rPr>
          <t xml:space="preserve">
April - Sep 
354</t>
        </r>
      </text>
    </comment>
    <comment ref="AC22" authorId="1" shapeId="0" xr:uid="{B1157055-B3B0-4FAE-BA7E-66D98DA00EA4}">
      <text>
        <r>
          <rPr>
            <b/>
            <sz val="9"/>
            <color indexed="81"/>
            <rFont val="Tahoma"/>
            <family val="2"/>
          </rPr>
          <t>Author:</t>
        </r>
        <r>
          <rPr>
            <sz val="9"/>
            <color indexed="81"/>
            <rFont val="Tahoma"/>
            <family val="2"/>
          </rPr>
          <t xml:space="preserve">
April - Sep 
354</t>
        </r>
      </text>
    </comment>
    <comment ref="AY22" authorId="2" shapeId="0" xr:uid="{6AEF6EB1-2A20-4EE6-89BA-BB8B6836AF16}">
      <text>
        <r>
          <rPr>
            <b/>
            <sz val="9"/>
            <color indexed="81"/>
            <rFont val="Tahoma"/>
            <family val="2"/>
          </rPr>
          <t>Andrew Tsai:</t>
        </r>
        <r>
          <rPr>
            <sz val="9"/>
            <color indexed="81"/>
            <rFont val="Tahoma"/>
            <family val="2"/>
          </rPr>
          <t xml:space="preserve">
https://www.ds-pharma.com/ir/library/financial_results_summary/pdf/ebr20200513.2.pdf</t>
        </r>
      </text>
    </comment>
    <comment ref="BA22" authorId="2" shapeId="0" xr:uid="{C2E29EE9-7766-474B-80B4-9E99A0E46689}">
      <text>
        <r>
          <rPr>
            <b/>
            <sz val="9"/>
            <color indexed="81"/>
            <rFont val="Tahoma"/>
            <family val="2"/>
          </rPr>
          <t>Andrew Tsai:</t>
        </r>
        <r>
          <rPr>
            <sz val="9"/>
            <color indexed="81"/>
            <rFont val="Tahoma"/>
            <family val="2"/>
          </rPr>
          <t xml:space="preserve">
"second quarter"
And the other reason is an increase in 90-day prescription. Of course, 90-day prescription was available before. It's not something new, but it is increasing. As the 90-day prescription increases, pharmacies are building inventory so as not to cause shortages. These are helping LATUDA grow. So, LATUDA sales will increase by ¥11 billion from July forecast and ¥4.8 billion from the initial forecast. The difference of ¥4.8 billion is because of increased 90-day prescription and inventories, ¥3 billion, respectively, and ¥6 billion in total.
We believe that the third and the fourth quarters will be neutral because the sales of the next first quarter will be part of the third and the fourth quarters. And the downside will be ¥6 billion and the payer mix will be ¥4 billion. In total, ¥10 billion downside in the second half. That is our projection for LATUDA.
In the United States, LATUDA is performing strong. LATUDA is affected by unemployment when it's compared to the same period last year. Unemployment affected LATUDA negatively but the prescription volume is strong even compared to the second quarter last yea</t>
        </r>
        <r>
          <rPr>
            <b/>
            <sz val="9"/>
            <color indexed="81"/>
            <rFont val="Tahoma"/>
            <family val="2"/>
          </rPr>
          <t>r. Although there are competitors in the market, LATUDA prescription is not largely affected. The demand remains strong for LATUDA.</t>
        </r>
        <r>
          <rPr>
            <sz val="9"/>
            <color indexed="81"/>
            <rFont val="Tahoma"/>
            <family val="2"/>
          </rPr>
          <t xml:space="preserve">
fdsup://factset/Doc%20Viewer%20Single?_expand=iN8Ke9&amp;float_window=true
It's true that the first indication of LATUDA was schizophrenia. </t>
        </r>
        <r>
          <rPr>
            <b/>
            <u/>
            <sz val="9"/>
            <color indexed="81"/>
            <rFont val="Tahoma"/>
            <family val="2"/>
          </rPr>
          <t>Many patients with schizophrenia treated under Medicaid, which pushes down the price. Patients with bipolar depression are mostly covered by commercial insurance</t>
        </r>
        <r>
          <rPr>
            <sz val="9"/>
            <color indexed="81"/>
            <rFont val="Tahoma"/>
            <family val="2"/>
          </rPr>
          <t xml:space="preserve">. It's not that we increased prices are stopping, because the initial prices were different to begin with. It's true that the mode of action is new with fewer [indiscernible] (42:43) side effects, but that alone is not going to be enough to win the entire schizophrenia market. So, the second indication is important for us.
fdsup://factset/Doc%20Viewer%20Single?_expand=iN8Ke8&amp;float_window=true
</t>
        </r>
      </text>
    </comment>
    <comment ref="BB22" authorId="2" shapeId="0" xr:uid="{15367F58-6CC0-4542-887C-CB2635E630E8}">
      <text>
        <r>
          <rPr>
            <b/>
            <sz val="9"/>
            <color indexed="81"/>
            <rFont val="Tahoma"/>
            <family val="2"/>
          </rPr>
          <t>Andrew Tsai:</t>
        </r>
        <r>
          <rPr>
            <sz val="9"/>
            <color indexed="81"/>
            <rFont val="Tahoma"/>
            <family val="2"/>
          </rPr>
          <t xml:space="preserve">
"Third quarter"
https://www.ds-pharma.com/ir/library/presentation/pdf/eir20210128.pdf
</t>
        </r>
      </text>
    </comment>
    <comment ref="BC22" authorId="2" shapeId="0" xr:uid="{6B2B4420-BF2C-443F-8C48-CB05ACBC3AED}">
      <text>
        <r>
          <rPr>
            <b/>
            <sz val="9"/>
            <color indexed="81"/>
            <rFont val="Tahoma"/>
            <family val="2"/>
          </rPr>
          <t>Andrew Tsai:</t>
        </r>
        <r>
          <rPr>
            <sz val="9"/>
            <color indexed="81"/>
            <rFont val="Tahoma"/>
            <family val="2"/>
          </rPr>
          <t xml:space="preserve">
FY20 
1,946 , FY2021-ended March 2022 forecast $</t>
        </r>
        <r>
          <rPr>
            <b/>
            <sz val="9"/>
            <color indexed="81"/>
            <rFont val="Tahoma"/>
            <family val="2"/>
          </rPr>
          <t xml:space="preserve">2,004M
</t>
        </r>
        <r>
          <rPr>
            <sz val="9"/>
            <color indexed="81"/>
            <rFont val="Tahoma"/>
            <family val="2"/>
          </rPr>
          <t xml:space="preserve">
https://www.ds-pharma.com/ir/library/financial_results_summary/pdf/ebr20210512.2.pdf
--
The Group is moving forward with the development of value-oriented, best-in-class pharmaceutical products, in a bid to
</t>
        </r>
        <r>
          <rPr>
            <b/>
            <sz val="9"/>
            <color indexed="81"/>
            <rFont val="Tahoma"/>
            <family val="2"/>
          </rPr>
          <t xml:space="preserve">sustain growth after the expiration of the exclusive marketing period of LATUDA® in the U.S.
https://www.ds-pharma.com/ir/library/financial_results_summary/pdf/ebr20210512.1.pdf
In North America, revenue is forecasted to increase substantially as we expect sales expansion of
LATUDA®, ORGOVYXTM, GEMTESA®, and a relugolix combination tablet, w
</t>
        </r>
      </text>
    </comment>
    <comment ref="BD22" authorId="2" shapeId="0" xr:uid="{69D5652D-701F-4CB4-B39C-BE49710D38DE}">
      <text>
        <r>
          <rPr>
            <b/>
            <sz val="9"/>
            <color indexed="81"/>
            <rFont val="Tahoma"/>
            <family val="2"/>
          </rPr>
          <t>Andrew Tsai:</t>
        </r>
        <r>
          <rPr>
            <sz val="9"/>
            <color indexed="81"/>
            <rFont val="Tahoma"/>
            <family val="2"/>
          </rPr>
          <t xml:space="preserve">
FYQ1
LATUDA revenues were ¥51.4 billion, down by 3.1%. Through December last year, the shipment volume increased and inventory in the distribution system became high. It took until May this year to adjust the inventory, </t>
        </r>
        <r>
          <rPr>
            <b/>
            <sz val="9"/>
            <color indexed="81"/>
            <rFont val="Tahoma"/>
            <family val="2"/>
          </rPr>
          <t>which caused the decline in revenues. We believe the revenues are back to normal in Jun</t>
        </r>
        <r>
          <rPr>
            <sz val="9"/>
            <color indexed="81"/>
            <rFont val="Tahoma"/>
            <family val="2"/>
          </rPr>
          <t xml:space="preserve">e..... As I outlined, the reasons for the deal when I presented the revised Mid-term Business Plan, </t>
        </r>
        <r>
          <rPr>
            <b/>
            <sz val="9"/>
            <color indexed="81"/>
            <rFont val="Tahoma"/>
            <family val="2"/>
          </rPr>
          <t>we need to overcome the challenges after loss of exclusivity of LATUDA....
The other thing would be LATUDA. As Mr. Kashima explained earlier in his presentation, we shipped LATUDA last year more than usual and the stock level was higher at pharmacies. We budgeted LATUDA sales this year assuming the inventory would be getting lower. That's why LATUDA had a slow start this fiscal year. And revenues started to restore in June, as we expected. The performance of LATUDA in the upcoming months will also affect the financial forecast. The difference of revenues in ¥10 billions versus ¥20 billion will greatly affect profitability. So, LATUDA will affect P&amp;L. Since we've been promoting LATUDA for a long time, we are confident we can manage.</t>
        </r>
        <r>
          <rPr>
            <sz val="9"/>
            <color indexed="81"/>
            <rFont val="Tahoma"/>
            <family val="2"/>
          </rPr>
          <t xml:space="preserve">
Thank you. So, LATUDA was slow in the first quarter due to the inventory adjustment. Do you think the downside risks will affect the remaining quarters? We think we can catch up in the upcoming quarters to offset the slow progress of LATUDA in the beginning of this year.</t>
        </r>
        <r>
          <rPr>
            <b/>
            <sz val="9"/>
            <color indexed="81"/>
            <rFont val="Tahoma"/>
            <family val="2"/>
          </rPr>
          <t xml:space="preserve"> However, the risk could remain as a possibility.</t>
        </r>
        <r>
          <rPr>
            <sz val="9"/>
            <color indexed="81"/>
            <rFont val="Tahoma"/>
            <family val="2"/>
          </rPr>
          <t xml:space="preserve">
hat's an increase by 3.9% driven by decline in LATUDA. </t>
        </r>
        <r>
          <rPr>
            <b/>
            <sz val="9"/>
            <color indexed="81"/>
            <rFont val="Tahoma"/>
            <family val="2"/>
          </rPr>
          <t>LATUDA's cost of sales is low,</t>
        </r>
        <r>
          <rPr>
            <sz val="9"/>
            <color indexed="81"/>
            <rFont val="Tahoma"/>
            <family val="2"/>
          </rPr>
          <t xml:space="preserve"> but the revenues decreased in this </t>
        </r>
        <r>
          <rPr>
            <b/>
            <sz val="9"/>
            <color indexed="81"/>
            <rFont val="Tahoma"/>
            <family val="2"/>
          </rPr>
          <t>quarter,......We also recognized slight losses for devaluation of aging inventory and the unrecognized profit of LATUDA</t>
        </r>
        <r>
          <rPr>
            <sz val="9"/>
            <color indexed="81"/>
            <rFont val="Tahoma"/>
            <family val="2"/>
          </rPr>
          <t xml:space="preserve">. In other words, inventory at Sunovion has been recognized in this reporting period, but the gross margin was low. These are the reasons for higher cost as a percent of sales. For the full year outlook, the product mix will affect as Sumitovant products will increase shares in North America revenues. And due to the profit sharing with Pfizer, the cost as a percent of sales will increase.
</t>
        </r>
        <r>
          <rPr>
            <b/>
            <sz val="9"/>
            <color indexed="81"/>
            <rFont val="Tahoma"/>
            <family val="2"/>
          </rPr>
          <t xml:space="preserve">
Q:</t>
        </r>
        <r>
          <rPr>
            <sz val="9"/>
            <color indexed="81"/>
            <rFont val="Tahoma"/>
            <family val="2"/>
          </rPr>
          <t xml:space="preserve"> So my question is, I would like to understand the current payer mix for LATUDA. Is Medicaid increasing?   I have two questions. First is about LATUDA. Going back to May last year, you presented conservative guidance for LATUDA partly because of changes in payer mix. You expected an increasing Medicaid. Later, you revised forecast upwards because I think Medicaid enrollment would not suddenly increase within six months' timeframe.</t>
        </r>
        <r>
          <rPr>
            <b/>
            <sz val="9"/>
            <color indexed="81"/>
            <rFont val="Tahoma"/>
            <family val="2"/>
          </rPr>
          <t xml:space="preserve"> Today, however, if you look at Medicaid data, the enrollment increased by 10 million people since March last year to 81 million peopl</t>
        </r>
        <r>
          <rPr>
            <sz val="9"/>
            <color indexed="81"/>
            <rFont val="Tahoma"/>
            <family val="2"/>
          </rPr>
          <t xml:space="preserve">e. If the trend continues, perhaps you would have to reduce the price in 2022 and later, although, </t>
        </r>
        <r>
          <rPr>
            <b/>
            <u/>
            <sz val="9"/>
            <color indexed="81"/>
            <rFont val="Tahoma"/>
            <family val="2"/>
          </rPr>
          <t>of course, you don't have very much time left before loss of exclusivity</t>
        </r>
        <r>
          <rPr>
            <sz val="9"/>
            <color indexed="81"/>
            <rFont val="Tahoma"/>
            <family val="2"/>
          </rPr>
          <t xml:space="preserve">. So, this is my first question.
</t>
        </r>
        <r>
          <rPr>
            <b/>
            <sz val="9"/>
            <color indexed="81"/>
            <rFont val="Tahoma"/>
            <family val="2"/>
          </rPr>
          <t xml:space="preserve">A:  </t>
        </r>
        <r>
          <rPr>
            <sz val="9"/>
            <color indexed="81"/>
            <rFont val="Tahoma"/>
            <family val="2"/>
          </rPr>
          <t xml:space="preserve">The payer mix for LATUDA hasn't changed and the price hasn't changed either. In other words, although Medicaid enrollment is increasing, payer mix for LATUDA would not change for next year
--
</t>
        </r>
        <r>
          <rPr>
            <b/>
            <sz val="9"/>
            <color indexed="81"/>
            <rFont val="Tahoma"/>
            <family val="2"/>
          </rPr>
          <t xml:space="preserve">North America - </t>
        </r>
        <r>
          <rPr>
            <sz val="9"/>
            <color indexed="81"/>
            <rFont val="Tahoma"/>
            <family val="2"/>
          </rPr>
          <t xml:space="preserve">LATUDA® affected by an increase in shipment in the second half of the previous fiscal year, respectively, resulted in a revenue decrease overall
</t>
        </r>
        <r>
          <rPr>
            <b/>
            <sz val="9"/>
            <color indexed="81"/>
            <rFont val="Tahoma"/>
            <family val="2"/>
          </rPr>
          <t>[China segm</t>
        </r>
        <r>
          <rPr>
            <sz val="9"/>
            <color indexed="81"/>
            <rFont val="Tahoma"/>
            <family val="2"/>
          </rPr>
          <t xml:space="preserve">ent]
■ Revenue increased by 66.3% year-on-year to 8.5 billion yen.
This increase is attributable to a sales recovery of MEROPEN® (carbapenem antibiotic), whose sales shrunk in the
corresponding quarterly period of the previous fiscal year due to the COVID-19 pandemic, as well as </t>
        </r>
        <r>
          <rPr>
            <b/>
            <sz val="9"/>
            <color indexed="81"/>
            <rFont val="Tahoma"/>
            <family val="2"/>
          </rPr>
          <t>sales growth of
LATUD</t>
        </r>
        <r>
          <rPr>
            <sz val="9"/>
            <color indexed="81"/>
            <rFont val="Tahoma"/>
            <family val="2"/>
          </rPr>
          <t xml:space="preserve">A® and other products
CYQ2 forecast for FY2021 (mar-22): 2004M
CY1Q forecast for FY2021 (mar-22)2004M
https://www.ds-pharma.com/ir/library/financial_results_summary/pdf/ebr20210729.2.pdf
</t>
        </r>
      </text>
    </comment>
    <comment ref="BE22" authorId="2" shapeId="0" xr:uid="{7BEB3B95-F267-42D3-B0E6-18833306CE17}">
      <text>
        <r>
          <rPr>
            <b/>
            <sz val="9"/>
            <color indexed="81"/>
            <rFont val="Tahoma"/>
            <family val="2"/>
          </rPr>
          <t>Andrew Tsai:</t>
        </r>
        <r>
          <rPr>
            <sz val="9"/>
            <color indexed="81"/>
            <rFont val="Tahoma"/>
            <family val="2"/>
          </rPr>
          <t xml:space="preserve">
https://www.ds-pharma.com/ir/library/financial_results_summary/pdf/ebr20211027.2.pdf</t>
        </r>
      </text>
    </comment>
    <comment ref="BF22" authorId="2" shapeId="0" xr:uid="{06EFB894-60B1-479D-AFA6-9064FBBB791B}">
      <text>
        <r>
          <rPr>
            <b/>
            <sz val="9"/>
            <color indexed="81"/>
            <rFont val="Tahoma"/>
            <family val="2"/>
          </rPr>
          <t>Andrew Tsai:</t>
        </r>
        <r>
          <rPr>
            <sz val="9"/>
            <color indexed="81"/>
            <rFont val="Tahoma"/>
            <family val="2"/>
          </rPr>
          <t xml:space="preserve">
2.8.22 (FYQ3 EPS)
FY2021-ended March 2022 forecast $1,881M
previously FY2021-ended March 2022 forecast $2,004M
Y/Y basis more than offset negative factors such as declines in sales of drugs such as LATUDA®
"we expect a sales decline of LATUDA® in the North America segment"
</t>
        </r>
        <r>
          <rPr>
            <b/>
            <sz val="9"/>
            <color indexed="81"/>
            <rFont val="Tahoma"/>
            <family val="2"/>
          </rPr>
          <t xml:space="preserve">"Revised down LATUDA ® due  to down-stream inventory destocking and assumed lower price"
</t>
        </r>
        <r>
          <rPr>
            <sz val="9"/>
            <color indexed="81"/>
            <rFont val="Tahoma"/>
            <family val="2"/>
          </rPr>
          <t xml:space="preserve">
</t>
        </r>
      </text>
    </comment>
    <comment ref="BG22" authorId="2" shapeId="0" xr:uid="{7B5D89B4-3B1E-4653-8054-ED492AA17878}">
      <text>
        <r>
          <rPr>
            <b/>
            <sz val="9"/>
            <color indexed="81"/>
            <rFont val="Tahoma"/>
            <family val="2"/>
          </rPr>
          <t>Andrew Tsai:</t>
        </r>
        <r>
          <rPr>
            <sz val="9"/>
            <color indexed="81"/>
            <rFont val="Tahoma"/>
            <family val="2"/>
          </rPr>
          <t xml:space="preserve">
</t>
        </r>
        <r>
          <rPr>
            <b/>
            <sz val="9"/>
            <color indexed="81"/>
            <rFont val="Tahoma"/>
            <family val="2"/>
          </rPr>
          <t xml:space="preserve">
"FY2021 forecast --&gt;1,726M" -- they did $1816M for FY2021</t>
        </r>
        <r>
          <rPr>
            <sz val="9"/>
            <color indexed="81"/>
            <rFont val="Tahoma"/>
            <family val="2"/>
          </rPr>
          <t xml:space="preserve">
FY2022 forecast  215.8 billion yen 
(this is CY Q2 Q3 Q4 Q1 - ends March 2023)
vs FY21 of 204.1 billion yen 
so +6-7% Y/Y growth forecast 
https://www.sumitomo-pharma.com/ir/news/pdf/ebr20220513.2.pdf
</t>
        </r>
      </text>
    </comment>
    <comment ref="BH22" authorId="2" shapeId="0" xr:uid="{CC6B498A-D34E-4670-9B52-61AF915B26AD}">
      <text>
        <r>
          <rPr>
            <b/>
            <sz val="9"/>
            <color indexed="81"/>
            <rFont val="Tahoma"/>
            <family val="2"/>
          </rPr>
          <t>Andrew Tsai:</t>
        </r>
        <r>
          <rPr>
            <sz val="9"/>
            <color indexed="81"/>
            <rFont val="Tahoma"/>
            <family val="2"/>
          </rPr>
          <t xml:space="preserve">
FY2022 forecast (ending Q1:23) -  215.8 billion yen - </t>
        </r>
        <r>
          <rPr>
            <b/>
            <sz val="9"/>
            <color indexed="81"/>
            <rFont val="Tahoma"/>
            <family val="2"/>
          </rPr>
          <t xml:space="preserve">reiterated </t>
        </r>
        <r>
          <rPr>
            <sz val="9"/>
            <color indexed="81"/>
            <rFont val="Tahoma"/>
            <family val="2"/>
          </rPr>
          <t xml:space="preserve">
(this is CY Q2 Q3 Q4 Q1 - ends March 2023)
vs FY21 of 204.1 billion yen 
</t>
        </r>
        <r>
          <rPr>
            <b/>
            <sz val="9"/>
            <color indexed="81"/>
            <rFont val="Tahoma"/>
            <family val="2"/>
          </rPr>
          <t xml:space="preserve">so +5-6% Y/Y growth forecast 
</t>
        </r>
      </text>
    </comment>
    <comment ref="BI22" authorId="2" shapeId="0" xr:uid="{ED934486-8D9F-4E0D-9FFB-26F906451965}">
      <text>
        <r>
          <rPr>
            <b/>
            <sz val="9"/>
            <color indexed="81"/>
            <rFont val="Tahoma"/>
            <family val="2"/>
          </rPr>
          <t>Andrew Tsai:</t>
        </r>
        <r>
          <rPr>
            <sz val="9"/>
            <color indexed="81"/>
            <rFont val="Tahoma"/>
            <family val="2"/>
          </rPr>
          <t xml:space="preserve">
FY2022 forecast in millions of odllars …. 1,726M
https://www.sumitomo-pharma.com/ir/library/financial_results_summary/pdf/ebr20221031.2.pdf</t>
        </r>
      </text>
    </comment>
    <comment ref="BJ22" authorId="2" shapeId="0" xr:uid="{3999EEEA-48DC-44D4-B640-D0EDA6DA39FA}">
      <text>
        <r>
          <rPr>
            <b/>
            <sz val="9"/>
            <color indexed="81"/>
            <rFont val="Tahoma"/>
            <family val="2"/>
          </rPr>
          <t>Andrew Tsai:</t>
        </r>
        <r>
          <rPr>
            <sz val="9"/>
            <color indexed="81"/>
            <rFont val="Tahoma"/>
            <family val="2"/>
          </rPr>
          <t xml:space="preserve">
FY2022 ending Q1:23 so Q2 + Q3 + Q4 + Q1:23 - expected to be $</t>
        </r>
        <r>
          <rPr>
            <b/>
            <sz val="9"/>
            <color indexed="81"/>
            <rFont val="Tahoma"/>
            <family val="2"/>
          </rPr>
          <t>1565</t>
        </r>
        <r>
          <rPr>
            <sz val="9"/>
            <color indexed="81"/>
            <rFont val="Tahoma"/>
            <family val="2"/>
          </rPr>
          <t xml:space="preserve">
1565- 361 -470 -482 
down from 1726
FX rate impact is (¥12.6B). LATUDA
® is expected a decline in
sales due to price declines from changes in the payer mix and
the impact of LOE
--
: (1) Latuda sales for SCZ/BPD declined by -23%
Q/Q to $361M in Q4, and its FY2023 guidance of $1,726M implies sales will continue declining to
$252M in Q1:23, driven by an unfavorable payor mix and new generic entrants entering later this
month. We are confident Latuda's LOE will have minimal impact to Caplyta's trajectory,
</t>
        </r>
      </text>
    </comment>
    <comment ref="BK22" authorId="2" shapeId="0" xr:uid="{B267B4D5-C8C1-409C-8EA8-06F35972E0B2}">
      <text>
        <r>
          <rPr>
            <b/>
            <sz val="9"/>
            <color indexed="81"/>
            <rFont val="Tahoma"/>
            <family val="2"/>
          </rPr>
          <t>Andrew Tsai:</t>
        </r>
        <r>
          <rPr>
            <sz val="9"/>
            <color indexed="81"/>
            <rFont val="Tahoma"/>
            <family val="2"/>
          </rPr>
          <t xml:space="preserve">
April 2023 
This is a financial figure for MTBP 2027, but sales of LATUDA® will </t>
        </r>
        <r>
          <rPr>
            <b/>
            <sz val="9"/>
            <color indexed="81"/>
            <rFont val="Tahoma"/>
            <family val="2"/>
          </rPr>
          <t xml:space="preserve">almost completely disappear in FY2023. A
</t>
        </r>
        <r>
          <rPr>
            <sz val="9"/>
            <color indexed="81"/>
            <rFont val="Tahoma"/>
            <family val="2"/>
          </rPr>
          <t xml:space="preserve">
May 2023
fY2023 (ending Q1:24 March 2024) sales are ONLY EXPECTED TO REACH </t>
        </r>
        <r>
          <rPr>
            <b/>
            <sz val="9"/>
            <color indexed="81"/>
            <rFont val="Tahoma"/>
            <family val="2"/>
          </rPr>
          <t>$161M!!!!!</t>
        </r>
        <r>
          <rPr>
            <sz val="9"/>
            <color indexed="81"/>
            <rFont val="Tahoma"/>
            <family val="2"/>
          </rPr>
          <t xml:space="preserve">
https://www.sumitomo-pharma.com/ir/assets/pdf/eir20230515.pdf</t>
        </r>
      </text>
    </comment>
    <comment ref="BL22" authorId="2" shapeId="0" xr:uid="{BBC0004B-4E1A-49DE-B589-550DC7B9C5B6}">
      <text>
        <r>
          <rPr>
            <b/>
            <sz val="9"/>
            <color indexed="81"/>
            <rFont val="Tahoma"/>
            <family val="2"/>
          </rPr>
          <t>Andrew Tsai:</t>
        </r>
        <r>
          <rPr>
            <sz val="9"/>
            <color indexed="81"/>
            <rFont val="Tahoma"/>
            <family val="2"/>
          </rPr>
          <t xml:space="preserve">
fY2023 (ending Q1:24 March 2024) sales are ONLY EXPECTED TO REACH $161M!!!!!
https://www.sumitomo-pharma.com/ir/ir/library/presentation/assets/pdf/eir20230731.pdf</t>
        </r>
      </text>
    </comment>
    <comment ref="BM22" authorId="2" shapeId="0" xr:uid="{2F38A2E1-080E-4E4A-B042-4856ECE46692}">
      <text>
        <r>
          <rPr>
            <b/>
            <sz val="9"/>
            <color indexed="81"/>
            <rFont val="Tahoma"/>
            <family val="2"/>
          </rPr>
          <t>Andrew Tsai:</t>
        </r>
        <r>
          <rPr>
            <sz val="9"/>
            <color indexed="81"/>
            <rFont val="Tahoma"/>
            <family val="2"/>
          </rPr>
          <t xml:space="preserve">
fY2023 (ending Q1:24 March 2024) sales are ONLY EXPECTED TO REACH $161M!!!!! </t>
        </r>
        <r>
          <rPr>
            <b/>
            <sz val="9"/>
            <color indexed="81"/>
            <rFont val="Tahoma"/>
            <family val="2"/>
          </rPr>
          <t>(reiterated</t>
        </r>
        <r>
          <rPr>
            <sz val="9"/>
            <color indexed="81"/>
            <rFont val="Tahoma"/>
            <family val="2"/>
          </rPr>
          <t xml:space="preserve">)
</t>
        </r>
      </text>
    </comment>
    <comment ref="BN22" authorId="2" shapeId="0" xr:uid="{EF99BD2D-BFA0-4CCD-BAF9-820E214B5012}">
      <text>
        <r>
          <rPr>
            <b/>
            <sz val="9"/>
            <color indexed="81"/>
            <rFont val="Tahoma"/>
            <family val="2"/>
          </rPr>
          <t>Andrew Tsai:</t>
        </r>
        <r>
          <rPr>
            <sz val="9"/>
            <color indexed="81"/>
            <rFont val="Tahoma"/>
            <family val="2"/>
          </rPr>
          <t xml:space="preserve">
FYQ3
$Latuda sales were $7M in Q4, and its FY2023 sales guidance (ending CY1Q24) was lowered to $47M (down from $161M), due to faster-than-expected erosion by generics. </t>
        </r>
      </text>
    </comment>
    <comment ref="BO22" authorId="2" shapeId="0" xr:uid="{BCDC6E7E-689B-42F7-BB6D-2BD9D60CD5B3}">
      <text>
        <r>
          <rPr>
            <b/>
            <sz val="9"/>
            <color indexed="81"/>
            <rFont val="Tahoma"/>
            <family val="2"/>
          </rPr>
          <t>Andrew Tsai:</t>
        </r>
        <r>
          <rPr>
            <sz val="9"/>
            <color indexed="81"/>
            <rFont val="Tahoma"/>
            <family val="2"/>
          </rPr>
          <t xml:space="preserve">
https://www.sumitomo-pharma.com/ir/library/presentation/assets/pdf/eir20240514.pdf
</t>
        </r>
        <r>
          <rPr>
            <u/>
            <sz val="9"/>
            <color indexed="81"/>
            <rFont val="Tahoma"/>
            <family val="2"/>
          </rPr>
          <t xml:space="preserve">LATUDA GUIDANCE $37M for FY2024 (or ending Q1:25)…. </t>
        </r>
        <r>
          <rPr>
            <sz val="9"/>
            <color indexed="81"/>
            <rFont val="Tahoma"/>
            <family val="2"/>
          </rPr>
          <t xml:space="preserve">so Q2:24 t- Q2:25
</t>
        </r>
      </text>
    </comment>
    <comment ref="BF23" authorId="0" shapeId="0" xr:uid="{4EE67B3B-820F-4368-A32B-A78ECB19BF52}">
      <text>
        <r>
          <rPr>
            <b/>
            <sz val="9"/>
            <color indexed="81"/>
            <rFont val="Tahoma"/>
            <family val="2"/>
          </rPr>
          <t>John Cox:</t>
        </r>
        <r>
          <rPr>
            <sz val="9"/>
            <color indexed="81"/>
            <rFont val="Tahoma"/>
            <family val="2"/>
          </rPr>
          <t xml:space="preserve">
BPD label expansion Dec 20, 2021</t>
        </r>
      </text>
    </comment>
    <comment ref="BS23" authorId="0" shapeId="0" xr:uid="{49936BEA-239B-4570-99EF-4ABD37FB4D3E}">
      <text>
        <r>
          <rPr>
            <b/>
            <sz val="9"/>
            <color indexed="81"/>
            <rFont val="Tahoma"/>
            <family val="2"/>
          </rPr>
          <t>John Cox:</t>
        </r>
        <r>
          <rPr>
            <sz val="9"/>
            <color indexed="81"/>
            <rFont val="Tahoma"/>
            <family val="2"/>
          </rPr>
          <t xml:space="preserve">
Not reported, took midpoint for sake of visualization</t>
        </r>
      </text>
    </comment>
    <comment ref="BG24" authorId="2" shapeId="0" xr:uid="{BDED56CA-7CA1-48A1-8E4E-D0AB4BF71CDC}">
      <text>
        <r>
          <rPr>
            <b/>
            <sz val="9"/>
            <color indexed="81"/>
            <rFont val="Tahoma"/>
            <family val="2"/>
          </rPr>
          <t>Andrew Tsai:</t>
        </r>
        <r>
          <rPr>
            <sz val="9"/>
            <color indexed="81"/>
            <rFont val="Tahoma"/>
            <family val="2"/>
          </rPr>
          <t xml:space="preserve">
), (4) Lybalvi for SCZ/
BP was $14M (vs cons $9M), with guidance of $18-20M for Q2 and $55-75M for 2022.</t>
        </r>
      </text>
    </comment>
    <comment ref="BH24" authorId="2" shapeId="0" xr:uid="{70AC25DD-0CD6-4433-81A4-B40606E1A083}">
      <text>
        <r>
          <rPr>
            <b/>
            <sz val="9"/>
            <color indexed="81"/>
            <rFont val="Tahoma"/>
            <family val="2"/>
          </rPr>
          <t>Andrew Tsai:</t>
        </r>
        <r>
          <rPr>
            <sz val="9"/>
            <color indexed="81"/>
            <rFont val="Tahoma"/>
            <family val="2"/>
          </rPr>
          <t xml:space="preserve">
Lybalvi for SCZ/BP recorded $20M (vs cons $18M and guidance $18-20M), with 2022
guidance raised to $</t>
        </r>
        <r>
          <rPr>
            <b/>
            <sz val="9"/>
            <color indexed="81"/>
            <rFont val="Tahoma"/>
            <family val="2"/>
          </rPr>
          <t xml:space="preserve">75-90M </t>
        </r>
        <r>
          <rPr>
            <sz val="9"/>
            <color indexed="81"/>
            <rFont val="Tahoma"/>
            <family val="2"/>
          </rPr>
          <t xml:space="preserve">(from $55-75M).
In Q2, Lybalvi sales for SCZ/BP were $20M (vs cons $18M and guidance $18-20M),
with 2022 guidance raised to $75-90M (from $55-75M). (1) Lybalvi's use is equally split
between SCZ/BP, so 17K scripts in Q2 x 50% = 8.5K in SCZ in its third quarter of launch vs
Caplyta's 10K+ scripts (in solely SCZ) in the same period
</t>
        </r>
        <r>
          <rPr>
            <b/>
            <sz val="9"/>
            <color indexed="81"/>
            <rFont val="Tahoma"/>
            <family val="2"/>
          </rPr>
          <t xml:space="preserve">Lybalvi's G2N in H1:22 was favorable at 26-27%. Its 2022 G2N revision from ~40% to ~30% seems more in-line with low 30%s throughout 2022 for Caplyta (suggests no pricing vortex).
</t>
        </r>
      </text>
    </comment>
    <comment ref="BJ24" authorId="2" shapeId="0" xr:uid="{ABC7A3DB-ADAD-481F-B970-53F38B7C94B5}">
      <text>
        <r>
          <rPr>
            <b/>
            <sz val="9"/>
            <color indexed="81"/>
            <rFont val="Tahoma"/>
            <family val="2"/>
          </rPr>
          <t>Andrew Tsai:</t>
        </r>
        <r>
          <rPr>
            <sz val="9"/>
            <color indexed="81"/>
            <rFont val="Tahoma"/>
            <family val="2"/>
          </rPr>
          <t xml:space="preserve">
Lybalvi sales grew to $35M in Q4 (up from $27M Q/Q), suggesting branded drugs are taking
share from generics (not from each other). 
(1) In Q4, Lybalvi's use remained equally split between
SCZ/BP. BP/BPD tends to have a relatively higher exposure to commercial pay, and we believe
Caplyta is now used more in BPD (vs SCZ). </t>
        </r>
        <r>
          <rPr>
            <b/>
            <sz val="9"/>
            <color indexed="81"/>
            <rFont val="Tahoma"/>
            <family val="2"/>
          </rPr>
          <t>Lybalvi's GTN was stable at ~25% (vs 26% in Q3:22 and
26-27% in H1:22)</t>
        </r>
        <r>
          <rPr>
            <sz val="9"/>
            <color indexed="81"/>
            <rFont val="Tahoma"/>
            <family val="2"/>
          </rPr>
          <t xml:space="preserve">, </t>
        </r>
        <r>
          <rPr>
            <b/>
            <sz val="9"/>
            <color indexed="81"/>
            <rFont val="Tahoma"/>
            <family val="2"/>
          </rPr>
          <t>reflecting a less restrictive commercial coverage than anticipated</t>
        </r>
        <r>
          <rPr>
            <sz val="9"/>
            <color indexed="81"/>
            <rFont val="Tahoma"/>
            <family val="2"/>
          </rPr>
          <t>, so Lybalvi's
steady G2N could bode well for Caplyta 
 (2) Also, Lybalvi's GTN in H1:23 is expected to be in the
high 20%s, before potentially widening in H2:23 if the sponsor elects to broaden the drug's access.
The slight GTN increase (at least in H1:23) could be another (+) datapoint for ITCI, as it implies no
pricing vortex and may support the notion Caplyta's 2023 GTN could increase modestly as well, i.e.
from low 30%s in 2022 to around mid-30%s</t>
        </r>
      </text>
    </comment>
    <comment ref="BK24" authorId="2" shapeId="0" xr:uid="{6FC1E2E2-50D5-4786-9C46-6D5B6C74618E}">
      <text>
        <r>
          <rPr>
            <b/>
            <sz val="9"/>
            <color indexed="81"/>
            <rFont val="Tahoma"/>
            <family val="2"/>
          </rPr>
          <t>Andrew Tsai:</t>
        </r>
        <r>
          <rPr>
            <sz val="9"/>
            <color indexed="81"/>
            <rFont val="Tahoma"/>
            <family val="2"/>
          </rPr>
          <t xml:space="preserve">
Lybalvi sales came in at </t>
        </r>
        <r>
          <rPr>
            <b/>
            <sz val="9"/>
            <color indexed="81"/>
            <rFont val="Tahoma"/>
            <family val="2"/>
          </rPr>
          <t>~$38m</t>
        </r>
        <r>
          <rPr>
            <sz val="9"/>
            <color indexed="81"/>
            <rFont val="Tahoma"/>
            <family val="2"/>
          </rPr>
          <t xml:space="preserve"> in Q1 (~9% QoQ sales growth), missing consensus of </t>
        </r>
        <r>
          <rPr>
            <b/>
            <sz val="9"/>
            <color indexed="81"/>
            <rFont val="Tahoma"/>
            <family val="2"/>
          </rPr>
          <t>~$39m</t>
        </r>
        <r>
          <rPr>
            <sz val="9"/>
            <color indexed="81"/>
            <rFont val="Tahoma"/>
            <family val="2"/>
          </rPr>
          <t xml:space="preserve"> by ~3.3%. </t>
        </r>
        <r>
          <rPr>
            <b/>
            <sz val="9"/>
            <color indexed="81"/>
            <rFont val="Tahoma"/>
            <family val="2"/>
          </rPr>
          <t>GTN was ~26% for Q1,</t>
        </r>
        <r>
          <rPr>
            <sz val="9"/>
            <color indexed="81"/>
            <rFont val="Tahoma"/>
            <family val="2"/>
          </rPr>
          <t xml:space="preserve"> which primarily reflects continued less restrictive initial commercial coverage than anticipated. 
ALKS continues to expect GTN to remain </t>
        </r>
        <r>
          <rPr>
            <b/>
            <sz val="9"/>
            <color indexed="81"/>
            <rFont val="Tahoma"/>
            <family val="2"/>
          </rPr>
          <t xml:space="preserve">fairly stable in the high 20% range during the first half of the year, </t>
        </r>
        <r>
          <rPr>
            <b/>
            <i/>
            <sz val="9"/>
            <color indexed="81"/>
            <rFont val="Tahoma"/>
            <family val="2"/>
          </rPr>
          <t xml:space="preserve">widen </t>
        </r>
        <r>
          <rPr>
            <sz val="9"/>
            <color indexed="81"/>
            <rFont val="Tahoma"/>
            <family val="2"/>
          </rPr>
          <t xml:space="preserve">in the second half if they determine there is a benefit to enhancing the access profile.
--
LYBALVI net sales for the quarter were $38 million, up 9% sequentially. Underlying prescription growth was 16%, and market demand grew at a faster pace than inventory in the channel, which explains the difference between these two growth rates. </t>
        </r>
        <r>
          <rPr>
            <b/>
            <sz val="9"/>
            <color indexed="81"/>
            <rFont val="Tahoma"/>
            <family val="2"/>
          </rPr>
          <t xml:space="preserve">Gross-to-net adjustments in Q1 were 26.4%, </t>
        </r>
        <r>
          <rPr>
            <sz val="9"/>
            <color indexed="81"/>
            <rFont val="Tahoma"/>
            <family val="2"/>
          </rPr>
          <t>primarily reflecting a continuation of our disciplined contracting strategy in the commercial space. We continue to anticipate that gross-to-net adjustments will remain fairly stable in the high-20% range during the first half of the year and then may increase in the second half if we determine there's a benefit to contracting in the commercial channel. For the full year, we continue to expect LYBALVI net sales in the range of $180 million to $205 million, driven primarily by strong underlying demand.</t>
        </r>
      </text>
    </comment>
    <comment ref="BL24" authorId="2" shapeId="0" xr:uid="{508BCA35-7832-4181-9909-62D21BC02237}">
      <text>
        <r>
          <rPr>
            <b/>
            <sz val="9"/>
            <color indexed="81"/>
            <rFont val="Tahoma"/>
            <family val="2"/>
          </rPr>
          <t>Andrew Tsai:</t>
        </r>
        <r>
          <rPr>
            <sz val="9"/>
            <color indexed="81"/>
            <rFont val="Tahoma"/>
            <family val="2"/>
          </rPr>
          <t xml:space="preserve">
 Lybalvi $47.0M vs FS $44.0M
</t>
        </r>
        <r>
          <rPr>
            <b/>
            <sz val="9"/>
            <color indexed="81"/>
            <rFont val="Tahoma"/>
            <family val="2"/>
          </rPr>
          <t>Labylvi $47M +24% Q/Q
+16% TRx growth
Inventory rebounded to normal levels following lower levels in Q1
G2N in Q2 were ~26% - continuation of disciplined contracting strategy
G2N will remain fairly stable for remainder of 2023
Full year net sales – higher end of prior guidance of $180-$205M</t>
        </r>
        <r>
          <rPr>
            <sz val="9"/>
            <color indexed="81"/>
            <rFont val="Tahoma"/>
            <family val="2"/>
          </rPr>
          <t xml:space="preserve">
Lybalvi $47M
• 38300 Trx in Q2
</t>
        </r>
        <r>
          <rPr>
            <b/>
            <sz val="9"/>
            <color indexed="81"/>
            <rFont val="Tahoma"/>
            <family val="2"/>
          </rPr>
          <t>• Importantly – NBRx accelerated Q/Q as well</t>
        </r>
        <r>
          <rPr>
            <sz val="9"/>
            <color indexed="81"/>
            <rFont val="Tahoma"/>
            <family val="2"/>
          </rPr>
          <t xml:space="preserve">
3 initiatives
• Presriber breadth
• +1800 prescribers in Q2 to 11150 providers
• Efficacy, weight gain profile , outcomes – key drivers to prescriber 
• Encouraging feedback
• Persistency in-line with branded oral atypical and better than generic olanzapine
• Market access 
• Medicare/Medicaid – pathway to access all patients
• Commecila side – pleased. Deliberately maximizing net revenues and limiting contracting at this point in launch
• Net sales – maintaining average selling price in commercial channel limits any ____
• Will continue to evaluate contracting strategy – balancing volume growth and __
• So access profile at least stable remainder of the year
• </t>
        </r>
        <r>
          <rPr>
            <b/>
            <sz val="9"/>
            <color indexed="81"/>
            <rFont val="Tahoma"/>
            <family val="2"/>
          </rPr>
          <t>DTC compaign – key factor for LYBALVI long-term</t>
        </r>
        <r>
          <rPr>
            <sz val="9"/>
            <color indexed="81"/>
            <rFont val="Tahoma"/>
            <family val="2"/>
          </rPr>
          <t xml:space="preserve">
• TV component launched 1st week May, focused on bipolar disorder – 
• We will pulse our invesmtnets
• Greater invesmtnet when Spring finale and fall premiare seasons
• While take time to see impact – leading indcators encouraging
</t>
        </r>
        <r>
          <rPr>
            <b/>
            <sz val="9"/>
            <color indexed="81"/>
            <rFont val="Tahoma"/>
            <family val="2"/>
          </rPr>
          <t>DTC important milestone</t>
        </r>
        <r>
          <rPr>
            <sz val="9"/>
            <color indexed="81"/>
            <rFont val="Tahoma"/>
            <family val="2"/>
          </rPr>
          <t xml:space="preserve">
• Important driver of awareness and uptake of lybalvi 
• Building on momentum
• Lybalvi – maximize NET jrevneu egrowth and profitability long-term , demonstrate operating leverage
• Focus will be on execution
David amelsem (Piper) – lybalvi – longer-term pictures…. Of your peers distibruting CAPLYTA has talked about more commercial exposure, more contracting – that product has label in bipolar – what is it about lybalvi is different where you don’t have to contract more aggressively, longer-term does that change as you get more exposure to the bipolar population?
• We’ve learned a lot last 7 years with Aristada
• We’ve been in mentall illness long term
• We understand dynamics in HCP 
• Longer time we’ve learned you have to balance volume and profitability
• Once you offer rebates, you cannot retract
• We stay close to HCP and prescribers – they are astute in navigating hurdles in the space
• For now we believe manageable space
• We do have some commercial contract, we look at some indepdnently
</t>
        </r>
        <r>
          <rPr>
            <b/>
            <sz val="9"/>
            <color indexed="81"/>
            <rFont val="Tahoma"/>
            <family val="2"/>
          </rPr>
          <t>• We want to maximize proftbaility and net revenue longer-term
• Longer-term we will do additional comemrcila contract, but in 2023 our commercial profile will remain stable</t>
        </r>
        <r>
          <rPr>
            <sz val="9"/>
            <color indexed="81"/>
            <rFont val="Tahoma"/>
            <family val="2"/>
          </rPr>
          <t xml:space="preserve">
lYbalvi DTC
• Summer months lsower from TV perspective
• Potentially rebound in Q4 as we get into finale season
MARC GOODMAN –</t>
        </r>
        <r>
          <rPr>
            <b/>
            <sz val="9"/>
            <color indexed="81"/>
            <rFont val="Tahoma"/>
            <family val="2"/>
          </rPr>
          <t xml:space="preserve"> DTC how do you measure returns? What have you esenon returnon invesmtnet? How much money sepdnign DTC for 2023 full year?
• Early…..
• We started digital component in beginning 2023
• We launched TV component in May 2023
• Not seeing inflection from DTC compaign – we believe ROI will play out next 6-12 months
• Awareness , search engine, website traffic, reach through TRP levels
• DTC annual basis 2023 - $70-75M</t>
        </r>
        <r>
          <rPr>
            <sz val="9"/>
            <color indexed="81"/>
            <rFont val="Tahoma"/>
            <family val="2"/>
          </rPr>
          <t xml:space="preserve">
</t>
        </r>
      </text>
    </comment>
    <comment ref="BM24" authorId="2" shapeId="0" xr:uid="{53E4D94F-5514-48F9-A3B7-33C931C0646B}">
      <text>
        <r>
          <rPr>
            <b/>
            <sz val="9"/>
            <color indexed="81"/>
            <rFont val="Tahoma"/>
            <family val="2"/>
          </rPr>
          <t>Andrew Tsai:</t>
        </r>
        <r>
          <rPr>
            <sz val="9"/>
            <color indexed="81"/>
            <rFont val="Tahoma"/>
            <family val="2"/>
          </rPr>
          <t xml:space="preserve">
cons was $52M
 LYBALVI net sales for the quarter were $50.7 million, up 8% sequentially. Underlying prescription growth was 10% on a months of therapy basis. During the quarter, inventory in the channel decreased by approximately $1.3 million and gross to net adjustments of 25.1% reflected the continuation of our contracting strategy in the commercial space and a one-time favorable Medicaid adjustment.
Up to now, we’ve been very much focused on profitability of LYBALVI units and we’ve had a pretty disciplined approach to the contracting strategy. </t>
        </r>
        <r>
          <rPr>
            <b/>
            <sz val="9"/>
            <color indexed="81"/>
            <rFont val="Tahoma"/>
            <family val="2"/>
          </rPr>
          <t>So, that’s maintained gross-to-net at a relatively consistent 26% level. I think, ultimately, gross-to-nets all trend towards that 35% to 40%.</t>
        </r>
        <r>
          <rPr>
            <sz val="9"/>
            <color indexed="81"/>
            <rFont val="Tahoma"/>
            <family val="2"/>
          </rPr>
          <t xml:space="preserve"> It’s just a question of timing. 
</t>
        </r>
        <r>
          <rPr>
            <b/>
            <sz val="9"/>
            <color indexed="81"/>
            <rFont val="Tahoma"/>
            <family val="2"/>
          </rPr>
          <t xml:space="preserve">So, for the remainder of the year, we would expect to continue around the 26% level and then we’ll provide more information specifically to 2024 on our yearend earnings call in February.
---
Lybalvi sales grew to $51M in Q3 (up 8% Q/Q from $47M Q/Q). GTN was ~25% in Q3 (relatively in line vs ~26% in Q2/Q1), albeit in part due to a one-time benefit — and it should be fairly unchanged in Q4. We think Lybalvi's steady G2N bodes well for Caplyta. On the margin, Lybalvi saw some minor inventory drawdown. Co expects growth to "accelerate" in Q4.
</t>
        </r>
      </text>
    </comment>
    <comment ref="BN24" authorId="2" shapeId="0" xr:uid="{C876E65E-96E1-49C9-9C7F-43F49933FE1E}">
      <text>
        <r>
          <rPr>
            <b/>
            <sz val="9"/>
            <color indexed="81"/>
            <rFont val="Tahoma"/>
            <family val="2"/>
          </rPr>
          <t>Andrew Tsai:</t>
        </r>
        <r>
          <rPr>
            <sz val="9"/>
            <color indexed="81"/>
            <rFont val="Tahoma"/>
            <family val="2"/>
          </rPr>
          <t xml:space="preserve">
GTN was  ~29% in Q1 and Q4'23
In its second full year of launch, LYBALVI generated net sales of $191.9mm
</t>
        </r>
        <r>
          <rPr>
            <b/>
            <sz val="9"/>
            <color indexed="81"/>
            <rFont val="Tahoma"/>
            <family val="2"/>
          </rPr>
          <t> For Q4, net sales increased 11% sequentially to $56.2mm</t>
        </r>
        <r>
          <rPr>
            <sz val="9"/>
            <color indexed="81"/>
            <rFont val="Tahoma"/>
            <family val="2"/>
          </rPr>
          <t xml:space="preserve">, driven primarily by demand
</t>
        </r>
        <r>
          <rPr>
            <b/>
            <sz val="9"/>
            <color indexed="81"/>
            <rFont val="Tahoma"/>
            <family val="2"/>
          </rPr>
          <t> Prescriptions grew to approximately 46,700 TRxs for Q4,</t>
        </r>
        <r>
          <rPr>
            <sz val="9"/>
            <color indexed="81"/>
            <rFont val="Tahoma"/>
            <family val="2"/>
          </rPr>
          <t xml:space="preserve"> reflecting 11% sequential growth
</t>
        </r>
        <r>
          <rPr>
            <b/>
            <sz val="9"/>
            <color indexed="81"/>
            <rFont val="Tahoma"/>
            <family val="2"/>
          </rPr>
          <t> During the quarter, inventory in the channel increased slightl</t>
        </r>
        <r>
          <rPr>
            <sz val="9"/>
            <color indexed="81"/>
            <rFont val="Tahoma"/>
            <family val="2"/>
          </rPr>
          <t xml:space="preserve">y, reflecting a normalization from lower levels at the end of Q3 and typical seasonal purchasing patterns
</t>
        </r>
        <r>
          <rPr>
            <b/>
            <sz val="9"/>
            <color indexed="81"/>
            <rFont val="Tahoma"/>
            <family val="2"/>
          </rPr>
          <t xml:space="preserve"> Gross-to-net adjustments </t>
        </r>
        <r>
          <rPr>
            <b/>
            <u/>
            <sz val="9"/>
            <color indexed="81"/>
            <rFont val="Tahoma"/>
            <family val="2"/>
          </rPr>
          <t>widened</t>
        </r>
        <r>
          <rPr>
            <b/>
            <sz val="9"/>
            <color indexed="81"/>
            <rFont val="Tahoma"/>
            <family val="2"/>
          </rPr>
          <t xml:space="preserve"> to approximately 29% due to higher Medicaid utilization and certain one-time adjustments related to prior periods
</t>
        </r>
        <r>
          <rPr>
            <sz val="9"/>
            <color indexed="81"/>
            <rFont val="Tahoma"/>
            <family val="2"/>
          </rPr>
          <t xml:space="preserve">Looking ahead, in 2024 we expect LYBALVI net sales in the range of $275mm to $295mm
</t>
        </r>
        <r>
          <rPr>
            <b/>
            <sz val="9"/>
            <color indexed="81"/>
            <rFont val="Tahoma"/>
            <family val="2"/>
          </rPr>
          <t xml:space="preserve"> For Q1 2024, we expect </t>
        </r>
        <r>
          <rPr>
            <b/>
            <u/>
            <sz val="9"/>
            <color indexed="81"/>
            <rFont val="Tahoma"/>
            <family val="2"/>
          </rPr>
          <t xml:space="preserve">net sales growth to be fairly flat to Q4 </t>
        </r>
        <r>
          <rPr>
            <b/>
            <sz val="9"/>
            <color indexed="81"/>
            <rFont val="Tahoma"/>
            <family val="2"/>
          </rPr>
          <t xml:space="preserve">due to typical seasonal </t>
        </r>
        <r>
          <rPr>
            <b/>
            <u/>
            <sz val="9"/>
            <color indexed="81"/>
            <rFont val="Tahoma"/>
            <family val="2"/>
          </rPr>
          <t>patterns with more robust growth resuming in Q2</t>
        </r>
      </text>
    </comment>
    <comment ref="BO24" authorId="2" shapeId="0" xr:uid="{DA0DB02B-DEA5-45EF-8F1B-FC9C6C55C8C2}">
      <text>
        <r>
          <rPr>
            <b/>
            <sz val="9"/>
            <color indexed="81"/>
            <rFont val="Tahoma"/>
            <family val="2"/>
          </rPr>
          <t>Andrew Tsai:</t>
        </r>
        <r>
          <rPr>
            <sz val="9"/>
            <color indexed="81"/>
            <rFont val="Tahoma"/>
            <family val="2"/>
          </rPr>
          <t xml:space="preserve">
inventory drawdown 
July 2024
 LYBALVI – trends between BIPOLAR and SCZ?
</t>
        </r>
        <r>
          <rPr>
            <b/>
            <sz val="9"/>
            <color indexed="81"/>
            <rFont val="Tahoma"/>
            <family val="2"/>
          </rPr>
          <t xml:space="preserve">• Stable last 2 quarters – </t>
        </r>
        <r>
          <rPr>
            <b/>
            <u/>
            <sz val="9"/>
            <color indexed="81"/>
            <rFont val="Tahoma"/>
            <family val="2"/>
          </rPr>
          <t>similar pattern in Q1</t>
        </r>
        <r>
          <rPr>
            <u/>
            <sz val="9"/>
            <color indexed="81"/>
            <rFont val="Tahoma"/>
            <family val="2"/>
          </rPr>
          <t xml:space="preserve">
</t>
        </r>
        <r>
          <rPr>
            <b/>
            <sz val="9"/>
            <color indexed="81"/>
            <rFont val="Tahoma"/>
            <family val="2"/>
          </rPr>
          <t>• Overall TRX is approx. 50/50 SCZ/BP</t>
        </r>
        <r>
          <rPr>
            <sz val="9"/>
            <color indexed="81"/>
            <rFont val="Tahoma"/>
            <family val="2"/>
          </rPr>
          <t xml:space="preserve">
• Movement we are seeing is NBRx – overall share Q/Q – BP1 NBRx is 57% right now 
GTN was  ~29% in Q1 and Q4'23</t>
        </r>
      </text>
    </comment>
    <comment ref="BP24" authorId="2" shapeId="0" xr:uid="{C0E3A089-2F14-4B70-B1DB-A299E96984C9}">
      <text>
        <r>
          <rPr>
            <b/>
            <sz val="9"/>
            <color indexed="81"/>
            <rFont val="Tahoma"/>
            <family val="2"/>
          </rPr>
          <t>Andrew Tsai:</t>
        </r>
        <r>
          <rPr>
            <sz val="9"/>
            <color indexed="81"/>
            <rFont val="Tahoma"/>
            <family val="2"/>
          </rPr>
          <t xml:space="preserve">
7.24.24 
Lybalvi revs come in at ~$71m, slightly beating cons by ~$3m + mgmt. noted 12% sequential TRx growth Y/Y. Note that this beat could be driven by favorable inventory build-ups QoQ (~$4m benefit).
</t>
        </r>
        <r>
          <rPr>
            <b/>
            <sz val="9"/>
            <color indexed="81"/>
            <rFont val="Tahoma"/>
            <family val="2"/>
          </rPr>
          <t xml:space="preserve">GTN was slightly lower from ~29% in Q1 and Q4'23 to 28% now + mgmt noted that they recently contracted with a large </t>
        </r>
        <r>
          <rPr>
            <sz val="9"/>
            <color indexed="81"/>
            <rFont val="Tahoma"/>
            <family val="2"/>
          </rPr>
          <t xml:space="preserve">PBM to improve access, but that this will not significantly impact GTN for 2024
</t>
        </r>
        <r>
          <rPr>
            <b/>
            <sz val="9"/>
            <color indexed="81"/>
            <rFont val="Tahoma"/>
            <family val="2"/>
          </rPr>
          <t xml:space="preserve">• LYBALVI® net sales of $275M – $295M (reiterated)
</t>
        </r>
        <r>
          <rPr>
            <sz val="9"/>
            <color indexed="81"/>
            <rFont val="Tahoma"/>
            <family val="2"/>
          </rPr>
          <t xml:space="preserve">
</t>
        </r>
        <r>
          <rPr>
            <b/>
            <sz val="9"/>
            <color indexed="81"/>
            <rFont val="Tahoma"/>
            <family val="2"/>
          </rPr>
          <t xml:space="preserve">• Q2’24 gross-to-net deductions: ~28%
~55,300 reflecting 12% sequential growth compared to Q1’24
inventory levels returned following </t>
        </r>
        <r>
          <rPr>
            <b/>
            <u/>
            <sz val="9"/>
            <color indexed="81"/>
            <rFont val="Tahoma"/>
            <family val="2"/>
          </rPr>
          <t>drawdown</t>
        </r>
        <r>
          <rPr>
            <b/>
            <sz val="9"/>
            <color indexed="81"/>
            <rFont val="Tahoma"/>
            <family val="2"/>
          </rPr>
          <t xml:space="preserve"> in Q1 we experienced
</t>
        </r>
        <r>
          <rPr>
            <i/>
            <sz val="9"/>
            <color indexed="81"/>
            <rFont val="Tahoma"/>
            <family val="2"/>
          </rPr>
          <t xml:space="preserve">
And then I think with regards to the inventory, your math is great. So, we did see, remember, a shortness of inventory in Q1. We’ve recovered in LYBALVI in Q2, and the same goes for all of our other programs as well.</t>
        </r>
        <r>
          <rPr>
            <sz val="9"/>
            <color indexed="81"/>
            <rFont val="Tahoma"/>
            <family val="2"/>
          </rPr>
          <t xml:space="preserve">
*These expectations were initially provided by the Company on Feb. 15, 2024, are reiterated by the Company on July 24, 2024 and are effective only as of such date
 LYBALVI – trends between BIPOLAR and SCZ?
• Stable last 2 quarters – similar pattern in Q1
• Overall TRX is approx. 50/50 SCZ/BP
• Movement we are seeing is NBRx – overall share Q/Q – BP1 NBRx is 57% right now 
</t>
        </r>
      </text>
    </comment>
    <comment ref="BQ24" authorId="3" shapeId="0" xr:uid="{CF9B340C-2670-454A-9906-41A12080AA30}">
      <text>
        <r>
          <rPr>
            <b/>
            <sz val="9"/>
            <color indexed="81"/>
            <rFont val="Tahoma"/>
            <family val="2"/>
          </rPr>
          <t>Matthew Barcus:</t>
        </r>
        <r>
          <rPr>
            <sz val="9"/>
            <color indexed="81"/>
            <rFont val="Tahoma"/>
            <family val="2"/>
          </rPr>
          <t xml:space="preserve">
https://investor.alkermes.com/static-files/2c4f1a00-6ef4-446d-842d-90b912e3a6dc
Q3’24 LYBALVI® net sales of $74.7M reflects 47% 
growth compared to Q3’23
• Q3’24 gross-to-net deductions: ~30%
Outlook:
• FY’24 net sales expected to range from 
$275M – $295M*
</t>
        </r>
      </text>
    </comment>
    <comment ref="BU24" authorId="0" shapeId="0" xr:uid="{4ECD3FA0-101B-4863-843D-74E7EF8409B4}">
      <text>
        <r>
          <rPr>
            <b/>
            <sz val="9"/>
            <color indexed="81"/>
            <rFont val="Tahoma"/>
            <family val="2"/>
          </rPr>
          <t>John Cox:</t>
        </r>
        <r>
          <rPr>
            <sz val="9"/>
            <color indexed="81"/>
            <rFont val="Tahoma"/>
            <family val="2"/>
          </rPr>
          <t xml:space="preserve">
So we're seeing strong growth with schizophrenia and bipolar. The mix is still roughly about 50-50, but new patient starts are definitely growing more towards the bipolar population.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andew tsai</author>
  </authors>
  <commentList>
    <comment ref="K13" authorId="0" shapeId="0" xr:uid="{D1862B3D-3DBC-4754-B529-C6D937A1FF0D}">
      <text>
        <r>
          <rPr>
            <b/>
            <sz val="9"/>
            <color indexed="81"/>
            <rFont val="Tahoma"/>
            <family val="2"/>
          </rPr>
          <t>andew tsai:</t>
        </r>
        <r>
          <rPr>
            <sz val="9"/>
            <color indexed="81"/>
            <rFont val="Tahoma"/>
            <family val="2"/>
          </rPr>
          <t xml:space="preserve">
Using the Autism Diagnostic Observation Schedule (ADOS-2) which is administered at baseline by a qualified clinician, 94% of enrolled patients had moderate-to-severe symptoms of ASD at baseline. The mean baseline ABC-C Irritability subscale score of 30.0 further supports the severity of the enrolled patient population. Thirty-three (92%) are male. The mean age of these patients is 9.3 years.</t>
        </r>
      </text>
    </comment>
  </commentList>
</comments>
</file>

<file path=xl/sharedStrings.xml><?xml version="1.0" encoding="utf-8"?>
<sst xmlns="http://schemas.openxmlformats.org/spreadsheetml/2006/main" count="1073" uniqueCount="684">
  <si>
    <t>This sheet contains FactSet XML data for use with this workbook's =FDS codes.  Modifying the worksheet's contents may damage the workbook's =FDS functionality.</t>
  </si>
  <si>
    <t>Andrew Tsai</t>
  </si>
  <si>
    <t>Annual and Quarterly Income Statement</t>
  </si>
  <si>
    <t>(415) 229-1566</t>
  </si>
  <si>
    <t>atsai@jefferies.com</t>
  </si>
  <si>
    <t>C</t>
  </si>
  <si>
    <t>Maplight Therapeutics, Inc.</t>
  </si>
  <si>
    <t>Fiscal Year (Ending in December)</t>
  </si>
  <si>
    <t>FY23</t>
  </si>
  <si>
    <t>1Q24</t>
  </si>
  <si>
    <t>2Q24</t>
  </si>
  <si>
    <t>3Q24</t>
  </si>
  <si>
    <t>4Q24</t>
  </si>
  <si>
    <t>FY24</t>
  </si>
  <si>
    <t>1Q25</t>
  </si>
  <si>
    <t>2Q25</t>
  </si>
  <si>
    <t>3Q25E</t>
  </si>
  <si>
    <t>4Q25E</t>
  </si>
  <si>
    <t>FY25E</t>
  </si>
  <si>
    <t>1Q26E</t>
  </si>
  <si>
    <t>2Q26E</t>
  </si>
  <si>
    <t>3Q26E</t>
  </si>
  <si>
    <t>4Q26E</t>
  </si>
  <si>
    <t>FY26E</t>
  </si>
  <si>
    <t>FY27E</t>
  </si>
  <si>
    <t>FY28E</t>
  </si>
  <si>
    <t>FY29E</t>
  </si>
  <si>
    <t>FY30E</t>
  </si>
  <si>
    <t>($ figures in MM, except per share)</t>
  </si>
  <si>
    <t>GAAP Income Statement</t>
  </si>
  <si>
    <t>Revenue</t>
  </si>
  <si>
    <t>Net Product Revenue</t>
  </si>
  <si>
    <t>ML-007C-MA - Total</t>
  </si>
  <si>
    <t>Schizophrenia</t>
  </si>
  <si>
    <t>Alzheimer's Disease Psychosis</t>
  </si>
  <si>
    <t>ML-004 - Autism Spectrum Disorder</t>
  </si>
  <si>
    <t>ML-021 - Parkinson's Disease</t>
  </si>
  <si>
    <t>ML-009 - Hyperactivity/Impulsivity</t>
  </si>
  <si>
    <t>Other Revenue</t>
  </si>
  <si>
    <t>Licensing revenue</t>
  </si>
  <si>
    <t>Other revenue</t>
  </si>
  <si>
    <t xml:space="preserve">Total Revenues </t>
  </si>
  <si>
    <t>Cost of Sales</t>
  </si>
  <si>
    <t>% of Product Revenue</t>
  </si>
  <si>
    <t>Operating Expenses</t>
  </si>
  <si>
    <t>Research and Development (R&amp;D)</t>
  </si>
  <si>
    <t>Sales, General, and Administrative (SG&amp;A)</t>
  </si>
  <si>
    <t>Other Expenses</t>
  </si>
  <si>
    <t>Total Expenses</t>
  </si>
  <si>
    <t>Operating Income (EBIT)</t>
  </si>
  <si>
    <t>Total Other Income</t>
  </si>
  <si>
    <t>Interest income</t>
  </si>
  <si>
    <t>Interest expense</t>
  </si>
  <si>
    <t>Other income, net</t>
  </si>
  <si>
    <t>Pre-Tax Income</t>
  </si>
  <si>
    <t>Provision for taxes (benefit)</t>
  </si>
  <si>
    <t>Tax rate</t>
  </si>
  <si>
    <t>Net Income</t>
  </si>
  <si>
    <t>Other</t>
  </si>
  <si>
    <t>Net Income attributable to common stockholders</t>
  </si>
  <si>
    <t>EPS (Basic)</t>
  </si>
  <si>
    <t>EPS (Diluted, as reported)</t>
  </si>
  <si>
    <t>Shares Outstanding - Basic</t>
  </si>
  <si>
    <t>Shares Outstanding - Diluted (as reported)</t>
  </si>
  <si>
    <t>Shares Outstanding - Fully Diluted + Preferred/Warrants</t>
  </si>
  <si>
    <t>Shares Outstanding - Fully Diluted + Options/Warrants, etc</t>
  </si>
  <si>
    <t>Dilutive Securities</t>
  </si>
  <si>
    <t>Convertible Preferred Stock</t>
  </si>
  <si>
    <t>Preferred Stock Warrants</t>
  </si>
  <si>
    <t>Restricted Common Stock (RSU)</t>
  </si>
  <si>
    <t>Stock options issued and outstanding</t>
  </si>
  <si>
    <t>Total dilutive securities</t>
  </si>
  <si>
    <t>Public &amp; Private Financing</t>
  </si>
  <si>
    <t># of shares</t>
  </si>
  <si>
    <t>Issue Price</t>
  </si>
  <si>
    <t>Proceeds (before transaction costs)</t>
  </si>
  <si>
    <t>Proceeds (after transaction costs)</t>
  </si>
  <si>
    <t>CASH ANALYSIS</t>
  </si>
  <si>
    <t>Cash at beginning of period</t>
  </si>
  <si>
    <t>Net income</t>
  </si>
  <si>
    <t>Stock Comp</t>
  </si>
  <si>
    <t>Working Capital</t>
  </si>
  <si>
    <t>CapEx</t>
  </si>
  <si>
    <t>Debt</t>
  </si>
  <si>
    <t>Financing activities</t>
  </si>
  <si>
    <t>Cash at end</t>
  </si>
  <si>
    <t>Cash/share</t>
  </si>
  <si>
    <t>Cash Burn</t>
  </si>
  <si>
    <t>Net Debt</t>
  </si>
  <si>
    <t>Expense Analysis</t>
  </si>
  <si>
    <t>Operating Expenses (GAAP)</t>
  </si>
  <si>
    <t>GAAP R&amp;D</t>
  </si>
  <si>
    <t>Stock-based Comp (R&amp;D)</t>
  </si>
  <si>
    <t>Non-GAAP R&amp;D</t>
  </si>
  <si>
    <t xml:space="preserve">GAAP SG&amp;A </t>
  </si>
  <si>
    <t>Stock-based Comp (SG&amp;A)</t>
  </si>
  <si>
    <t>Non-GAAP SG&amp;A</t>
  </si>
  <si>
    <t>Operating Expense (non-GAAP)</t>
  </si>
  <si>
    <t>R&amp;D Expenses</t>
  </si>
  <si>
    <t>Program and Internal/unallocated expenses</t>
  </si>
  <si>
    <t>Employee related expenses</t>
  </si>
  <si>
    <t>Clinical trial expenses</t>
  </si>
  <si>
    <t>Preclinical program expenses</t>
  </si>
  <si>
    <t>Formulation and CMC expenses</t>
  </si>
  <si>
    <t>Other expenses</t>
  </si>
  <si>
    <t>Total R&amp;D</t>
  </si>
  <si>
    <t>Non-GAAP Income Statement</t>
  </si>
  <si>
    <t>Total Revenue</t>
  </si>
  <si>
    <t>% of total revenue</t>
  </si>
  <si>
    <t>Sales, General and Administrative (SG&amp;A)</t>
  </si>
  <si>
    <t>Pre-tax income</t>
  </si>
  <si>
    <t>Tax Rate</t>
  </si>
  <si>
    <t>Other (Preferred stock)</t>
  </si>
  <si>
    <t>EPS Basic (Non-GAAP)</t>
  </si>
  <si>
    <t>EPS Diluted (Non-GAAP)</t>
  </si>
  <si>
    <t>Annual and Quarterly Balance Sheet</t>
  </si>
  <si>
    <t>Current assets:</t>
  </si>
  <si>
    <t>Cash and cash equivalents</t>
  </si>
  <si>
    <t>Marketable securities</t>
  </si>
  <si>
    <t>Prepaid expenses &amp; other current assets</t>
  </si>
  <si>
    <t>Restricted cash</t>
  </si>
  <si>
    <t>Accounts receivable</t>
  </si>
  <si>
    <t>Inventory</t>
  </si>
  <si>
    <t>Other current assets</t>
  </si>
  <si>
    <t>Total current assets</t>
  </si>
  <si>
    <t>Marketable securities - long-term</t>
  </si>
  <si>
    <t>Restricted cash - long-term</t>
  </si>
  <si>
    <t>Other intangible assets (Right-of-use)</t>
  </si>
  <si>
    <t>Property and equipment, net</t>
  </si>
  <si>
    <t>Other long-term assets</t>
  </si>
  <si>
    <t>Total assets</t>
  </si>
  <si>
    <t>Current liabilities:</t>
  </si>
  <si>
    <t>Accounts payable</t>
  </si>
  <si>
    <t>Accrued expenses</t>
  </si>
  <si>
    <t>Lease liability - current</t>
  </si>
  <si>
    <t>Deferred grant earnings</t>
  </si>
  <si>
    <t>Current portion of long-term debt</t>
  </si>
  <si>
    <t>Total current liabilities</t>
  </si>
  <si>
    <t>Deferred revenue, net of current portion</t>
  </si>
  <si>
    <t>Long-term debt</t>
  </si>
  <si>
    <t>Preferred stock warrant liability</t>
  </si>
  <si>
    <t>Deferred tax liabilities</t>
  </si>
  <si>
    <t>Other long-term liabilities</t>
  </si>
  <si>
    <t>Total liabilities</t>
  </si>
  <si>
    <t>Stockholders' Equity:</t>
  </si>
  <si>
    <t>Convertible preferred stock</t>
  </si>
  <si>
    <t xml:space="preserve">Common stock </t>
  </si>
  <si>
    <t>Additional paid-in capital</t>
  </si>
  <si>
    <t>Accumulated deficit and other</t>
  </si>
  <si>
    <t>Treasury stock</t>
  </si>
  <si>
    <t>Total stockholders' equity</t>
  </si>
  <si>
    <t>Total liabilities and stockholders' equity</t>
  </si>
  <si>
    <t>Check</t>
  </si>
  <si>
    <t>CASH /DEBT</t>
  </si>
  <si>
    <t>Total Cash + Marketable Securities</t>
  </si>
  <si>
    <t>Total Debt</t>
  </si>
  <si>
    <t>Cash/Share</t>
  </si>
  <si>
    <t>INCOME STATEMENT ITEMS</t>
  </si>
  <si>
    <t>Product Revenue</t>
  </si>
  <si>
    <t>Diluted Shares</t>
  </si>
  <si>
    <t>LIQUIDITY &amp; LEVERAGE</t>
  </si>
  <si>
    <t>Current Ratio</t>
  </si>
  <si>
    <t>Long Term Debt/Equity</t>
  </si>
  <si>
    <t>Long Term Debt/Capitalization</t>
  </si>
  <si>
    <t>MANAGEMENT &amp; PROFITABILITY</t>
  </si>
  <si>
    <t>Sales/Capital</t>
  </si>
  <si>
    <t>DSO</t>
  </si>
  <si>
    <t>Inventory Turnover</t>
  </si>
  <si>
    <t>Return on Assets</t>
  </si>
  <si>
    <t>Return on Capital</t>
  </si>
  <si>
    <t>PER SHARE DATA</t>
  </si>
  <si>
    <t>Book Value</t>
  </si>
  <si>
    <t>Free Cash Flow</t>
  </si>
  <si>
    <t xml:space="preserve">Net Cash  </t>
  </si>
  <si>
    <t>Earnings (GAAP)</t>
  </si>
  <si>
    <t>Annual and Quarterly Cash Flow Statement</t>
  </si>
  <si>
    <t>CF Statement</t>
  </si>
  <si>
    <t>1Q22</t>
  </si>
  <si>
    <t>2Q22</t>
  </si>
  <si>
    <t>3Q22</t>
  </si>
  <si>
    <t>4Q22</t>
  </si>
  <si>
    <t>Cash flows from operating activities:</t>
  </si>
  <si>
    <t>Adjustments to reconcile net income to net cash provided by operating activities</t>
  </si>
  <si>
    <t>-</t>
  </si>
  <si>
    <t xml:space="preserve">Depreciation and amortization </t>
  </si>
  <si>
    <t>Non-cash lease expense</t>
  </si>
  <si>
    <t>Loss (gain) from equity method investment</t>
  </si>
  <si>
    <t>Stock-based compensation</t>
  </si>
  <si>
    <t>Loss from revaluation of preferred stock purchase right</t>
  </si>
  <si>
    <t xml:space="preserve"> </t>
  </si>
  <si>
    <t>Loss on disposal of property and equipment</t>
  </si>
  <si>
    <t>Non-cash interest expense (income)</t>
  </si>
  <si>
    <t>Change in deferred tax, other</t>
  </si>
  <si>
    <t>Changes in operating assets and liabilities</t>
  </si>
  <si>
    <t>(Increase) decrease in receivables</t>
  </si>
  <si>
    <t>Increase in inventory</t>
  </si>
  <si>
    <t>(Increase) decrease in prepaid expenses</t>
  </si>
  <si>
    <t>(Increase) decrease in other assets</t>
  </si>
  <si>
    <t>Deferred revenue</t>
  </si>
  <si>
    <t>Increase (decrease) in accounts payable</t>
  </si>
  <si>
    <t>Operating lease liability</t>
  </si>
  <si>
    <t>Increase (decrease) in other liabilities</t>
  </si>
  <si>
    <t>Net cash provided by operating activities</t>
  </si>
  <si>
    <t>Cash flows from investing activities:</t>
  </si>
  <si>
    <t>Maturities/sale of marketable securities</t>
  </si>
  <si>
    <t>Purchases of marketable securities</t>
  </si>
  <si>
    <t>Capital expenditures</t>
  </si>
  <si>
    <t>Purchases of other securities</t>
  </si>
  <si>
    <t>Net cash used in investing activities</t>
  </si>
  <si>
    <t>Cash flows from financing activities:</t>
  </si>
  <si>
    <t>Proceeds from issuance of common stock/series D, net of fees</t>
  </si>
  <si>
    <t>Proceeds from the exercise of stock options</t>
  </si>
  <si>
    <t>Proceeds from issuance of convertible preferred stock</t>
  </si>
  <si>
    <t>Proceeds from debt borrowings</t>
  </si>
  <si>
    <t>Repayment of debt borrowings</t>
  </si>
  <si>
    <t>Other financing activities</t>
  </si>
  <si>
    <t>Net cash provided by (used in) financing activities</t>
  </si>
  <si>
    <t>Effect of foreign currency exchange rate changes on cash and cash equivalents</t>
  </si>
  <si>
    <t>Net increase in cash and cash equivalents</t>
  </si>
  <si>
    <t>Cash and cash equivalents at beginning of period</t>
  </si>
  <si>
    <t>Cash and cash equivalents at end of period</t>
  </si>
  <si>
    <t>Values hardcoded</t>
  </si>
  <si>
    <t>MPLT Sum-Of-The-Parts Worksheet</t>
  </si>
  <si>
    <t>MPLT Pipeline Analysis - NPV ($M)</t>
  </si>
  <si>
    <t>NPV ($M)</t>
  </si>
  <si>
    <t>Bear</t>
  </si>
  <si>
    <t>%</t>
  </si>
  <si>
    <t>Base</t>
  </si>
  <si>
    <t>Bull</t>
  </si>
  <si>
    <t>Drug</t>
  </si>
  <si>
    <t>Licensing Partner</t>
  </si>
  <si>
    <t>Indication</t>
  </si>
  <si>
    <t xml:space="preserve">Phase </t>
  </si>
  <si>
    <t>Status</t>
  </si>
  <si>
    <t>Rev. Pot'l</t>
  </si>
  <si>
    <t>Bear PoS</t>
  </si>
  <si>
    <t>Base PoS</t>
  </si>
  <si>
    <t>Bull PoS</t>
  </si>
  <si>
    <t>Peak Year</t>
  </si>
  <si>
    <t>P/S Multiple</t>
  </si>
  <si>
    <t>Partner</t>
  </si>
  <si>
    <t xml:space="preserve">Bear </t>
  </si>
  <si>
    <t xml:space="preserve">Base </t>
  </si>
  <si>
    <t xml:space="preserve">Bull </t>
  </si>
  <si>
    <t>Case</t>
  </si>
  <si>
    <t>ML-007C-MA</t>
  </si>
  <si>
    <t>n/a</t>
  </si>
  <si>
    <t>Alzheimer's Disease Cognition</t>
  </si>
  <si>
    <t>Pot'l Phase II initation H2:26</t>
  </si>
  <si>
    <t>ML-007C-MA - Schizophrenia</t>
  </si>
  <si>
    <t>ML-021</t>
  </si>
  <si>
    <t>Parkinson's Disease</t>
  </si>
  <si>
    <t>Preclin.</t>
  </si>
  <si>
    <t>Phase II initation 2026</t>
  </si>
  <si>
    <t>Probability</t>
  </si>
  <si>
    <t>ML-009</t>
  </si>
  <si>
    <t>Hyperactivity/Impulsivity</t>
  </si>
  <si>
    <t>IND enabling studies YE:25</t>
  </si>
  <si>
    <t>NPV</t>
  </si>
  <si>
    <t>Total</t>
  </si>
  <si>
    <t>ML-007C-MA - Alzheimer's Disease Psychosis</t>
  </si>
  <si>
    <t>Current Year:</t>
  </si>
  <si>
    <t>Discount Rate:</t>
  </si>
  <si>
    <t>ML-007C-MA - Alzheimer's Disease Cognition</t>
  </si>
  <si>
    <t>Cash</t>
  </si>
  <si>
    <t>Weight</t>
  </si>
  <si>
    <t>$/Share</t>
  </si>
  <si>
    <t>Implied Market Cap ($M)</t>
  </si>
  <si>
    <t>Upside/downside</t>
  </si>
  <si>
    <t>Stock Price</t>
  </si>
  <si>
    <t>Share Count (in M) - YE:26</t>
  </si>
  <si>
    <t>Cash (Q4:26)</t>
  </si>
  <si>
    <t>Debt (Q4:26)</t>
  </si>
  <si>
    <t>MPLT Pipeline</t>
  </si>
  <si>
    <t>Sep 2025</t>
  </si>
  <si>
    <t>Program</t>
  </si>
  <si>
    <t>Target</t>
  </si>
  <si>
    <t>Modality</t>
  </si>
  <si>
    <t>Designation</t>
  </si>
  <si>
    <t>Stage</t>
  </si>
  <si>
    <t>Milestone</t>
  </si>
  <si>
    <t>IP</t>
  </si>
  <si>
    <t>M1/M4 Agonist</t>
  </si>
  <si>
    <t>Oral small molecule</t>
  </si>
  <si>
    <t>N/A</t>
  </si>
  <si>
    <r>
      <t>Phase II (</t>
    </r>
    <r>
      <rPr>
        <b/>
        <sz val="10"/>
        <color rgb="FF0000FF"/>
        <rFont val="Calibri"/>
        <family val="2"/>
        <scheme val="minor"/>
      </rPr>
      <t>ZEPHYR</t>
    </r>
    <r>
      <rPr>
        <sz val="10"/>
        <color theme="1"/>
        <rFont val="Calibri"/>
        <family val="2"/>
        <scheme val="minor"/>
      </rPr>
      <t>)</t>
    </r>
  </si>
  <si>
    <t>- Phase II data expected H2:26</t>
  </si>
  <si>
    <t>Alzheimer's Disease Psychosis (ADP)</t>
  </si>
  <si>
    <r>
      <t>Phase II (</t>
    </r>
    <r>
      <rPr>
        <b/>
        <sz val="10"/>
        <color rgb="FF0000FF"/>
        <rFont val="Calibri"/>
        <family val="2"/>
        <scheme val="minor"/>
      </rPr>
      <t>VISTA</t>
    </r>
    <r>
      <rPr>
        <sz val="10"/>
        <color theme="1"/>
        <rFont val="Calibri"/>
        <family val="2"/>
        <scheme val="minor"/>
      </rPr>
      <t>)</t>
    </r>
  </si>
  <si>
    <t>- Phase II data expected H2:27</t>
  </si>
  <si>
    <t>ML-004</t>
  </si>
  <si>
    <r>
      <t>5-HT</t>
    </r>
    <r>
      <rPr>
        <vertAlign val="subscript"/>
        <sz val="10"/>
        <color theme="1"/>
        <rFont val="Calibri"/>
        <family val="2"/>
        <scheme val="minor"/>
      </rPr>
      <t>1B/1D</t>
    </r>
    <r>
      <rPr>
        <sz val="10"/>
        <color theme="1"/>
        <rFont val="Calibri"/>
        <family val="2"/>
        <scheme val="minor"/>
      </rPr>
      <t xml:space="preserve"> Agonist</t>
    </r>
  </si>
  <si>
    <t>Autism Spectrum Disorder (ASD)</t>
  </si>
  <si>
    <r>
      <t>Phase II (</t>
    </r>
    <r>
      <rPr>
        <b/>
        <sz val="10"/>
        <color rgb="FF0000FF"/>
        <rFont val="Calibri"/>
        <family val="2"/>
        <scheme val="minor"/>
      </rPr>
      <t>IRIS</t>
    </r>
    <r>
      <rPr>
        <sz val="10"/>
        <color theme="1"/>
        <rFont val="Calibri"/>
        <family val="2"/>
        <scheme val="minor"/>
      </rPr>
      <t>)</t>
    </r>
  </si>
  <si>
    <t>M4 Antagonist</t>
  </si>
  <si>
    <t>Preclinical</t>
  </si>
  <si>
    <t>- Complete IND-enabling studies in 2026</t>
  </si>
  <si>
    <t>GPR52 Positive Allosteric Modulator (PAM)</t>
  </si>
  <si>
    <t>- Initiate IND enabling studies in 2026</t>
  </si>
  <si>
    <t>MPLT Expected Newsflow</t>
  </si>
  <si>
    <t>Dec 2025</t>
  </si>
  <si>
    <t>Timing</t>
  </si>
  <si>
    <t>Expected Newsflow</t>
  </si>
  <si>
    <t>H2:26</t>
  </si>
  <si>
    <r>
      <t>Phase II data (N=300) in schizophrenia (</t>
    </r>
    <r>
      <rPr>
        <b/>
        <sz val="11"/>
        <color theme="1"/>
        <rFont val="Calibri"/>
        <family val="2"/>
        <scheme val="minor"/>
      </rPr>
      <t>Study 211; ZEPHYR</t>
    </r>
    <r>
      <rPr>
        <sz val="11"/>
        <color theme="1"/>
        <rFont val="Calibri"/>
        <family val="2"/>
        <scheme val="minor"/>
      </rPr>
      <t>)</t>
    </r>
  </si>
  <si>
    <t>ML-007C-MA (M1/M4 Agonist)</t>
  </si>
  <si>
    <r>
      <t>Phase II data (N=160) in autism spectrum disorder (</t>
    </r>
    <r>
      <rPr>
        <b/>
        <sz val="11"/>
        <color theme="1"/>
        <rFont val="Calibri"/>
        <family val="2"/>
        <scheme val="minor"/>
      </rPr>
      <t>IRIS</t>
    </r>
    <r>
      <rPr>
        <sz val="11"/>
        <color theme="1"/>
        <rFont val="Calibri"/>
        <family val="2"/>
        <scheme val="minor"/>
      </rPr>
      <t>)</t>
    </r>
  </si>
  <si>
    <t>ML-004 (5-HT1B/1D Agonist)</t>
  </si>
  <si>
    <t>Complete IND-enabling studies for ML-021 in Parkinson's</t>
  </si>
  <si>
    <t>ML-021 (M4 Antagonist)</t>
  </si>
  <si>
    <t>Initiate IND-enabling studies for hyperactivity/agitation</t>
  </si>
  <si>
    <t>ML-009 (GPR52 PAM)</t>
  </si>
  <si>
    <t>H2:27</t>
  </si>
  <si>
    <r>
      <t>Phase II data (N=300) in ADP Alzheimer's psychosis (</t>
    </r>
    <r>
      <rPr>
        <b/>
        <sz val="11"/>
        <color theme="1"/>
        <rFont val="Calibri"/>
        <family val="2"/>
        <scheme val="minor"/>
      </rPr>
      <t>Study 221; VISTA</t>
    </r>
    <r>
      <rPr>
        <sz val="11"/>
        <color theme="1"/>
        <rFont val="Calibri"/>
        <family val="2"/>
        <scheme val="minor"/>
      </rPr>
      <t>)</t>
    </r>
  </si>
  <si>
    <t>Old</t>
  </si>
  <si>
    <r>
      <rPr>
        <b/>
        <sz val="12"/>
        <color rgb="FF00B050"/>
        <rFont val="Trebuchet MS"/>
        <family val="2"/>
      </rPr>
      <t>ML-007C-MA</t>
    </r>
    <r>
      <rPr>
        <b/>
        <sz val="12"/>
        <rFont val="Trebuchet MS"/>
        <family val="2"/>
      </rPr>
      <t xml:space="preserve"> Model Analysis for Schizophrenia (</t>
    </r>
    <r>
      <rPr>
        <b/>
        <sz val="12"/>
        <color rgb="FFFF0000"/>
        <rFont val="Trebuchet MS"/>
        <family val="2"/>
      </rPr>
      <t>SCZ</t>
    </r>
    <r>
      <rPr>
        <b/>
        <sz val="12"/>
        <rFont val="Trebuchet MS"/>
        <family val="2"/>
      </rPr>
      <t xml:space="preserve">): Change Assumptions in </t>
    </r>
    <r>
      <rPr>
        <b/>
        <sz val="12"/>
        <color rgb="FF0000FF"/>
        <rFont val="Trebuchet MS"/>
        <family val="2"/>
      </rPr>
      <t>Blue</t>
    </r>
  </si>
  <si>
    <t>ML-007C-MA Sales Summary ($M)</t>
  </si>
  <si>
    <t>US</t>
  </si>
  <si>
    <r>
      <t>EU5 (</t>
    </r>
    <r>
      <rPr>
        <b/>
        <sz val="10"/>
        <rFont val="Arial"/>
        <family val="2"/>
      </rPr>
      <t>Before</t>
    </r>
    <r>
      <rPr>
        <sz val="10"/>
        <rFont val="Arial"/>
        <family val="2"/>
      </rPr>
      <t xml:space="preserve"> </t>
    </r>
    <r>
      <rPr>
        <b/>
        <sz val="10"/>
        <rFont val="Arial"/>
        <family val="2"/>
      </rPr>
      <t>royalties</t>
    </r>
    <r>
      <rPr>
        <sz val="10"/>
        <rFont val="Arial"/>
        <family val="2"/>
      </rPr>
      <t>)</t>
    </r>
  </si>
  <si>
    <t>Total Sales ($M)</t>
  </si>
  <si>
    <t>ML-007C-MA Patient Summary</t>
  </si>
  <si>
    <t>EU5</t>
  </si>
  <si>
    <t>Total Patients</t>
  </si>
  <si>
    <t>ML-007C-MA for Schizophrenia  - US Market Model</t>
  </si>
  <si>
    <t>US Population (000s)</t>
  </si>
  <si>
    <t>Annual Growth Rate</t>
  </si>
  <si>
    <t>Total SCZ Adult Prevalence (000s)</t>
  </si>
  <si>
    <t>Prevalence</t>
  </si>
  <si>
    <t>Total Diagnosed SCZ Patients (000s)</t>
  </si>
  <si>
    <t>Diagnosis Rate</t>
  </si>
  <si>
    <t>Patients Requiring Treatment (000s)</t>
  </si>
  <si>
    <t>% Not requiring treatment at all</t>
  </si>
  <si>
    <t>Tx Discontinuation Rate</t>
  </si>
  <si>
    <t>Total ML-007C-MA Patients Treated</t>
  </si>
  <si>
    <t>% penetration</t>
  </si>
  <si>
    <t>Annual Gross Price</t>
  </si>
  <si>
    <t>% Price increase</t>
  </si>
  <si>
    <t>Annual Net Price</t>
  </si>
  <si>
    <t>Gross to net</t>
  </si>
  <si>
    <t>US Revenue ($M)</t>
  </si>
  <si>
    <t>Reported/Projected in Income Statement</t>
  </si>
  <si>
    <t>ML-007C-MA for Schizophrenia  - EU Market Model</t>
  </si>
  <si>
    <t>EU5 Population (000s)</t>
  </si>
  <si>
    <t>Discontinuation Rate</t>
  </si>
  <si>
    <t>EU5 Revenue ($M)</t>
  </si>
  <si>
    <t>Royalty Rate</t>
  </si>
  <si>
    <t>EU5 Royalties ($M)</t>
  </si>
  <si>
    <t xml:space="preserve">TRADITIONAL DCF VALUATION </t>
  </si>
  <si>
    <t>DCF</t>
  </si>
  <si>
    <t>Revenue (in $M)</t>
  </si>
  <si>
    <t>Milestone Payments</t>
  </si>
  <si>
    <t>Royalties</t>
  </si>
  <si>
    <t>Cost of Goods sold</t>
  </si>
  <si>
    <t>% of Revenue</t>
  </si>
  <si>
    <t>R&amp;D</t>
  </si>
  <si>
    <t>SG&amp;A</t>
  </si>
  <si>
    <t>Total EBIT</t>
  </si>
  <si>
    <t>Profit</t>
  </si>
  <si>
    <t>D&amp;A</t>
  </si>
  <si>
    <t>Stock Option Expense</t>
  </si>
  <si>
    <t>Capex</t>
  </si>
  <si>
    <t>FCF (in $M)</t>
  </si>
  <si>
    <t>Discount period</t>
  </si>
  <si>
    <t>NPV Sum (in $M)</t>
  </si>
  <si>
    <t>$/share</t>
  </si>
  <si>
    <t>Downside</t>
  </si>
  <si>
    <t>Base Case</t>
  </si>
  <si>
    <t>Upside</t>
  </si>
  <si>
    <t>Terminal Growth (%)</t>
  </si>
  <si>
    <t>Probability adjusted NPV</t>
  </si>
  <si>
    <t>Discount Rate</t>
  </si>
  <si>
    <t>Assumed PoS</t>
  </si>
  <si>
    <t>Share count (in M)</t>
  </si>
  <si>
    <t>Probability of Success</t>
  </si>
  <si>
    <t>Price Per Share</t>
  </si>
  <si>
    <t>Peak Sales Calculator</t>
  </si>
  <si>
    <t>Peak sales ($M)</t>
  </si>
  <si>
    <t xml:space="preserve">Multiple </t>
  </si>
  <si>
    <t>Valuation</t>
  </si>
  <si>
    <r>
      <rPr>
        <b/>
        <sz val="12"/>
        <color rgb="FF00B050"/>
        <rFont val="Trebuchet MS"/>
        <family val="2"/>
      </rPr>
      <t>ML-007C-MA</t>
    </r>
    <r>
      <rPr>
        <b/>
        <sz val="12"/>
        <rFont val="Trebuchet MS"/>
        <family val="2"/>
      </rPr>
      <t xml:space="preserve"> Model Analysis for Alzheimer's Disease Psychosis (</t>
    </r>
    <r>
      <rPr>
        <b/>
        <sz val="12"/>
        <color rgb="FFFF0000"/>
        <rFont val="Trebuchet MS"/>
        <family val="2"/>
      </rPr>
      <t>ADP</t>
    </r>
    <r>
      <rPr>
        <b/>
        <sz val="12"/>
        <rFont val="Trebuchet MS"/>
        <family val="2"/>
      </rPr>
      <t xml:space="preserve">): Change Assumptions in </t>
    </r>
    <r>
      <rPr>
        <b/>
        <sz val="12"/>
        <color rgb="FF0000FF"/>
        <rFont val="Trebuchet MS"/>
        <family val="2"/>
      </rPr>
      <t>Blue</t>
    </r>
  </si>
  <si>
    <t>ML-007C-MA (US)</t>
  </si>
  <si>
    <t>EU5 (Before royalties)</t>
  </si>
  <si>
    <t>ML-007C-MA for ADP - US Market Model</t>
  </si>
  <si>
    <t>Alzheimer's Disease Population (000s)</t>
  </si>
  <si>
    <t>(1) Alzheimer's with psychosis</t>
  </si>
  <si>
    <t>(2) Alzheimer's without psychosis</t>
  </si>
  <si>
    <t>Alzheimer's with psychosis</t>
  </si>
  <si>
    <t>% penetration (overall subgroup)</t>
  </si>
  <si>
    <t>Alzheimer's without psychosis</t>
  </si>
  <si>
    <t>Revenue - Alzheimer's with psychosis</t>
  </si>
  <si>
    <t>Revenue - Alzheimer's without psychosis</t>
  </si>
  <si>
    <t>ML-007C-MA for ADP - EU Market Model</t>
  </si>
  <si>
    <t>EU Population (000s)</t>
  </si>
  <si>
    <t>Alzheimer's Disease Population</t>
  </si>
  <si>
    <t>EU5 (Royalties)</t>
  </si>
  <si>
    <t>Royalties Owed</t>
  </si>
  <si>
    <t>% Royalty rate</t>
  </si>
  <si>
    <t>ML-007C-MA NPV ($M)</t>
  </si>
  <si>
    <t>ML-007C-MA ($/share)</t>
  </si>
  <si>
    <t>$/Share (adjusted)</t>
  </si>
  <si>
    <r>
      <rPr>
        <b/>
        <sz val="12"/>
        <color rgb="FF00B050"/>
        <rFont val="Trebuchet MS"/>
        <family val="2"/>
      </rPr>
      <t>ML-004</t>
    </r>
    <r>
      <rPr>
        <b/>
        <sz val="12"/>
        <rFont val="Trebuchet MS"/>
        <family val="2"/>
      </rPr>
      <t xml:space="preserve"> Model Analysis for Autism Spectrum Disorder (</t>
    </r>
    <r>
      <rPr>
        <b/>
        <sz val="12"/>
        <color rgb="FFFF0000"/>
        <rFont val="Trebuchet MS"/>
        <family val="2"/>
      </rPr>
      <t>ASD</t>
    </r>
    <r>
      <rPr>
        <b/>
        <sz val="12"/>
        <rFont val="Trebuchet MS"/>
        <family val="2"/>
      </rPr>
      <t xml:space="preserve">): Change Assumptions in </t>
    </r>
    <r>
      <rPr>
        <b/>
        <sz val="12"/>
        <color rgb="FF0000FF"/>
        <rFont val="Trebuchet MS"/>
        <family val="2"/>
      </rPr>
      <t>Blue</t>
    </r>
  </si>
  <si>
    <t>ML-004 Sales Summary ($M)</t>
  </si>
  <si>
    <t>ML-004 Patient Summary</t>
  </si>
  <si>
    <t>ML-004 for Autism Spectrum Disorder  - US Market Model</t>
  </si>
  <si>
    <t>Total ASD Prevalence (000s)</t>
  </si>
  <si>
    <t>Total Diagnosed ASD Patients (000s)</t>
  </si>
  <si>
    <t xml:space="preserve">Moderate to Severe (000s) </t>
  </si>
  <si>
    <t>Total ML-004 Patients Treated</t>
  </si>
  <si>
    <t>ML-004 for Autism Spectrum Disorder  - EU Market Model</t>
  </si>
  <si>
    <t>Total ASD Adult Prevalence (000s)</t>
  </si>
  <si>
    <r>
      <t xml:space="preserve">Comparison of Selected </t>
    </r>
    <r>
      <rPr>
        <b/>
        <u/>
        <sz val="10"/>
        <rFont val="Arial"/>
        <family val="2"/>
      </rPr>
      <t>Atypical</t>
    </r>
    <r>
      <rPr>
        <b/>
        <sz val="10"/>
        <rFont val="Arial"/>
        <family val="2"/>
      </rPr>
      <t xml:space="preserve"> Antipsychotics (Second-generation antipsychotics)</t>
    </r>
  </si>
  <si>
    <t>Company</t>
  </si>
  <si>
    <t>Branded</t>
  </si>
  <si>
    <t>Generic</t>
  </si>
  <si>
    <t>Mode</t>
  </si>
  <si>
    <t>Indication**</t>
  </si>
  <si>
    <t>Approved</t>
  </si>
  <si>
    <t>Peak Sales</t>
  </si>
  <si>
    <t>Blackbox?</t>
  </si>
  <si>
    <t>Safety Notes</t>
  </si>
  <si>
    <t>Label</t>
  </si>
  <si>
    <t>Novartis (NVS)</t>
  </si>
  <si>
    <t>Clozaril</t>
  </si>
  <si>
    <t>clozapine</t>
  </si>
  <si>
    <t>Oral</t>
  </si>
  <si>
    <t>TR-SCZ, Reducing Suicide Risk</t>
  </si>
  <si>
    <t>~2012</t>
  </si>
  <si>
    <t>Neutropenia, Hypotension, Bradycardia, Syncope, Mortality, Seizure, Myocarditis, Cardiomyopathy</t>
  </si>
  <si>
    <t>White blood cell decrease, heart inflammation</t>
  </si>
  <si>
    <t>https://www.accessdata.fda.gov/drugsatfda_docs/label/2017/019758s084lbl.pdf</t>
  </si>
  <si>
    <t>x</t>
  </si>
  <si>
    <t>Janssen (JNJ)</t>
  </si>
  <si>
    <t>Risperdal</t>
  </si>
  <si>
    <t>risperidone</t>
  </si>
  <si>
    <t>SCZ, BP1 (Manic/Mixed)*, ASD (Irritability)</t>
  </si>
  <si>
    <t>Mortality</t>
  </si>
  <si>
    <t>Less sedating but more extrapyramidal side effects</t>
  </si>
  <si>
    <t>http://www.janssenlabels.com/package-insert/product-monograph/prescribing-information/RISPERDAL-pi.pdf</t>
  </si>
  <si>
    <t>Eli Lilly (LLY)</t>
  </si>
  <si>
    <t>Zyprexa</t>
  </si>
  <si>
    <t>olanzapine</t>
  </si>
  <si>
    <t>Oral, IM</t>
  </si>
  <si>
    <t>SCZ, BP1 (Manic/Mixed), BP1 depression*, TRD*</t>
  </si>
  <si>
    <t>Less extrapyramidal side effects but increases weight and blood sugar</t>
  </si>
  <si>
    <t>https://www.accessdata.fda.gov/drugsatfda_docs/label/2014/020592s062021086s040021253s048lbl.pdf</t>
  </si>
  <si>
    <t>AstraZeneca (AZN)</t>
  </si>
  <si>
    <t>Seroquel</t>
  </si>
  <si>
    <t>quetiapine</t>
  </si>
  <si>
    <t>SCZ, BP1 (Manic), Bipolar depression</t>
  </si>
  <si>
    <t>Mortality, Suicidality</t>
  </si>
  <si>
    <t>Less motor side effects but more weight gain and hypertension</t>
  </si>
  <si>
    <t>https://www.accessdata.fda.gov/drugsatfda_docs/label/2013/020639s061lbl.pdf</t>
  </si>
  <si>
    <t>Pfizer (PFE)</t>
  </si>
  <si>
    <t>Geodon</t>
  </si>
  <si>
    <t>ziprasidone</t>
  </si>
  <si>
    <t>Oral , IM</t>
  </si>
  <si>
    <t>SCZ, BP1 (Manic/Mixed)*</t>
  </si>
  <si>
    <t>Heart arrhythmia, hypertension, dizziness</t>
  </si>
  <si>
    <t>http://labeling.pfizer.com/ShowLabeling.aspx?format=PDF&amp;id=584</t>
  </si>
  <si>
    <t>Otsuka/ Bristol Myers (BMY)</t>
  </si>
  <si>
    <t>Abilify</t>
  </si>
  <si>
    <t>aripiprazole</t>
  </si>
  <si>
    <t>SCZ, BP1 (Manic/Mixed), MDD*, ASD (Irritability), TS</t>
  </si>
  <si>
    <t>Weight gain, headache, agitation, anxiety, insomnia, nausea</t>
  </si>
  <si>
    <t>https://www.accessdata.fda.gov/drugsatfda_docs/label/2014/021436s038,021713s030,021729s022,021866s023lbl.pdf</t>
  </si>
  <si>
    <t>Johnson &amp; Johnson (JNJ)</t>
  </si>
  <si>
    <t>Invega/ Invega Sustenna</t>
  </si>
  <si>
    <t>paliperidone</t>
  </si>
  <si>
    <t>IM</t>
  </si>
  <si>
    <t>SCZ, SZA</t>
  </si>
  <si>
    <t>Restlessness, weight gain, sedation</t>
  </si>
  <si>
    <t>https://www.accessdata.fda.gov/drugsatfda_docs/label/2017/022264s023lbl.pdf</t>
  </si>
  <si>
    <t>Allergan (AGN)</t>
  </si>
  <si>
    <t>Saphris</t>
  </si>
  <si>
    <t>asenapine</t>
  </si>
  <si>
    <t>SCZ, BP1 (Manic/Mixed)</t>
  </si>
  <si>
    <t>Stroke, ischemic attacks, QT prolongation, seizures, hypotension</t>
  </si>
  <si>
    <t>https://www.accessdata.fda.gov/drugsatfda_docs/label/2017/022117s020s021lbl.pdf</t>
  </si>
  <si>
    <t>Vanda (VNDA)</t>
  </si>
  <si>
    <t>Fanapt/ Zomaril</t>
  </si>
  <si>
    <t>Iloperidone</t>
  </si>
  <si>
    <t>Weight gain, seizures, hypotension, suicide, cognitive impairment</t>
  </si>
  <si>
    <t>https://www.accessdata.fda.gov/drugsatfda_docs/label/2016/022192s017lbl.pdf</t>
  </si>
  <si>
    <t>Sunovion</t>
  </si>
  <si>
    <t>Latuda</t>
  </si>
  <si>
    <t>Lurasidone</t>
  </si>
  <si>
    <t>SCZ, BP1 depression</t>
  </si>
  <si>
    <t>Stroke, ischemic attack, neuroleptic malignant syndrome, weight gain</t>
  </si>
  <si>
    <t>https://www.latuda.com/LatudaPrescribingInformation.pdf</t>
  </si>
  <si>
    <t>Otsuka/ Lundbeck</t>
  </si>
  <si>
    <t>Rexulti</t>
  </si>
  <si>
    <t>brexpiprazole</t>
  </si>
  <si>
    <t>SCZ, MDD, ADA*</t>
  </si>
  <si>
    <t>Stroke, ischemic attacks, weight gain, hypotension, seizures</t>
  </si>
  <si>
    <t>https://www.otsuka-us.com/media/static/Rexulti-PI.pdf</t>
  </si>
  <si>
    <t>Allergan (AGN)/ AbbVie (ABBV)</t>
  </si>
  <si>
    <t>Vraylar</t>
  </si>
  <si>
    <t>cariprazine</t>
  </si>
  <si>
    <t>SCZ, BP1 (Manic/Mixed), BP1 depression, MDD</t>
  </si>
  <si>
    <t>https://www.allergan.com/assets/pdf/vraylar_pi</t>
  </si>
  <si>
    <t>Intracellular (ITCI)/ Johnson &amp; Johnson (JNJ)</t>
  </si>
  <si>
    <t>Caplyta</t>
  </si>
  <si>
    <t>lumateperone</t>
  </si>
  <si>
    <t>SCZ, Bipolar depression, MDD</t>
  </si>
  <si>
    <t>2019</t>
  </si>
  <si>
    <t>Stroke, ischemic attacks, weight gain, metabolic changes, hypotension, seizures</t>
  </si>
  <si>
    <t>Alkermes (ALKS)</t>
  </si>
  <si>
    <t>Lybalvi</t>
  </si>
  <si>
    <t>olanzapine and samidorphan</t>
  </si>
  <si>
    <t>2021</t>
  </si>
  <si>
    <t>* Efficacy Comparison of Approved Second-Generation Antipsychotics (Positive, Placebo-Controlled Datasets Mentioned in Their Respective FDA Labels)</t>
  </si>
  <si>
    <r>
      <t>** Schizophrenia (</t>
    </r>
    <r>
      <rPr>
        <b/>
        <sz val="9"/>
        <rFont val="Arial"/>
        <family val="2"/>
      </rPr>
      <t>SCZ</t>
    </r>
    <r>
      <rPr>
        <sz val="9"/>
        <rFont val="Arial"/>
        <family val="2"/>
      </rPr>
      <t>); Treatment-resistant schizophrenia (</t>
    </r>
    <r>
      <rPr>
        <b/>
        <sz val="9"/>
        <rFont val="Arial"/>
        <family val="2"/>
      </rPr>
      <t>TR-SCZ</t>
    </r>
    <r>
      <rPr>
        <sz val="9"/>
        <rFont val="Arial"/>
        <family val="2"/>
      </rPr>
      <t>); Schizoaffective disorder (</t>
    </r>
    <r>
      <rPr>
        <b/>
        <sz val="9"/>
        <rFont val="Arial"/>
        <family val="2"/>
      </rPr>
      <t>SZA</t>
    </r>
    <r>
      <rPr>
        <sz val="9"/>
        <rFont val="Arial"/>
        <family val="2"/>
      </rPr>
      <t>); Bipolar 1 disorder (</t>
    </r>
    <r>
      <rPr>
        <b/>
        <sz val="9"/>
        <rFont val="Arial"/>
        <family val="2"/>
      </rPr>
      <t>BP1</t>
    </r>
    <r>
      <rPr>
        <sz val="9"/>
        <rFont val="Arial"/>
        <family val="2"/>
      </rPr>
      <t>); Major depressive disorder (</t>
    </r>
    <r>
      <rPr>
        <b/>
        <sz val="9"/>
        <rFont val="Arial"/>
        <family val="2"/>
      </rPr>
      <t>MDD</t>
    </r>
    <r>
      <rPr>
        <sz val="9"/>
        <rFont val="Arial"/>
        <family val="2"/>
      </rPr>
      <t>); Tourettes syndrome (</t>
    </r>
    <r>
      <rPr>
        <b/>
        <sz val="9"/>
        <rFont val="Arial"/>
        <family val="2"/>
      </rPr>
      <t>TS</t>
    </r>
    <r>
      <rPr>
        <sz val="9"/>
        <rFont val="Arial"/>
        <family val="2"/>
      </rPr>
      <t xml:space="preserve">); </t>
    </r>
  </si>
  <si>
    <r>
      <t xml:space="preserve">   Autism spectrum disorder (</t>
    </r>
    <r>
      <rPr>
        <b/>
        <sz val="9"/>
        <rFont val="Arial"/>
        <family val="2"/>
      </rPr>
      <t>ASD</t>
    </r>
    <r>
      <rPr>
        <sz val="9"/>
        <rFont val="Arial"/>
        <family val="2"/>
      </rPr>
      <t>); Treatment-Resistant Depression (</t>
    </r>
    <r>
      <rPr>
        <b/>
        <sz val="9"/>
        <rFont val="Arial"/>
        <family val="2"/>
      </rPr>
      <t>TRD</t>
    </r>
    <r>
      <rPr>
        <sz val="9"/>
        <rFont val="Arial"/>
        <family val="2"/>
      </rPr>
      <t>); Alzheimer's Disease Agitation (</t>
    </r>
    <r>
      <rPr>
        <b/>
        <sz val="9"/>
        <rFont val="Arial"/>
        <family val="2"/>
      </rPr>
      <t>ADA</t>
    </r>
    <r>
      <rPr>
        <sz val="9"/>
        <rFont val="Arial"/>
        <family val="2"/>
      </rPr>
      <t>)</t>
    </r>
  </si>
  <si>
    <t>All</t>
  </si>
  <si>
    <t>SCZ</t>
  </si>
  <si>
    <t>ADP</t>
  </si>
  <si>
    <t>Abilify (2011)</t>
  </si>
  <si>
    <t>Seroquel (2011)</t>
  </si>
  <si>
    <t>Cobenfy (2035E)</t>
  </si>
  <si>
    <t>Zyprexa (2010)</t>
  </si>
  <si>
    <t>Caplyta (2040E)</t>
  </si>
  <si>
    <t>Risperdal (2007)</t>
  </si>
  <si>
    <t>Vraylar (2029E)</t>
  </si>
  <si>
    <t>Invega* (2024)</t>
  </si>
  <si>
    <t>ML-007C-MA (2045E)</t>
  </si>
  <si>
    <t>Rexulti (2028E)</t>
  </si>
  <si>
    <t>Latuda (2021)</t>
  </si>
  <si>
    <t>Geodon (2011)</t>
  </si>
  <si>
    <t>Lybalvi (2031E)</t>
  </si>
  <si>
    <t>Clozaril (2012)</t>
  </si>
  <si>
    <t>Fanapt (2027E)</t>
  </si>
  <si>
    <t>Saphris (2016)</t>
  </si>
  <si>
    <t>Risperidal</t>
  </si>
  <si>
    <t>https://www.forbes.com/sites/simonking/2013/01/28/the-best-selling-drugs-of-all-time-humira-joins-the-elite/#4d1e81f35110</t>
  </si>
  <si>
    <t>It can cause strokes among the elderly. And it can cause boys to grow large, pendulous breasts; one boy developed a 46DD bust.</t>
  </si>
  <si>
    <t>https://www.justice.gov/sites/default/files/usao-edpa/legacy/2014/02/11/JanssenPharma_information.pdf</t>
  </si>
  <si>
    <t>* Scores were determined by taking the average scores from all positive trials (mentioned in the label)</t>
  </si>
  <si>
    <t>******* Single trial evaluating efficacy using the BPRS endpoint - no PANSS data available</t>
  </si>
  <si>
    <t>Source: Factset</t>
  </si>
  <si>
    <t>Launch Aligned</t>
  </si>
  <si>
    <t>Q4:24</t>
  </si>
  <si>
    <t>Q1:25</t>
  </si>
  <si>
    <t>Q2:25</t>
  </si>
  <si>
    <t>Q3:25E</t>
  </si>
  <si>
    <t>Q4:25E</t>
  </si>
  <si>
    <t>Q1:26E</t>
  </si>
  <si>
    <t>Q2:26E</t>
  </si>
  <si>
    <t>Q3:26E</t>
  </si>
  <si>
    <t>Q4:26E</t>
  </si>
  <si>
    <t>Q1</t>
  </si>
  <si>
    <t>Q2</t>
  </si>
  <si>
    <t>Q3</t>
  </si>
  <si>
    <t>Q4</t>
  </si>
  <si>
    <t>Q5</t>
  </si>
  <si>
    <t>Q6</t>
  </si>
  <si>
    <t>Q7</t>
  </si>
  <si>
    <t>Q8</t>
  </si>
  <si>
    <t>Q9</t>
  </si>
  <si>
    <t>Latuda
(2011)</t>
  </si>
  <si>
    <t>Lybalvi
(2021)</t>
  </si>
  <si>
    <t>Caplyta
(2019)</t>
  </si>
  <si>
    <t>Int'l</t>
  </si>
  <si>
    <t>Cobenfy
(2024)</t>
  </si>
  <si>
    <t>Blue = Cons estimate</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</si>
  <si>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</si>
  <si>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</si>
  <si>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</si>
  <si>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</si>
  <si>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</si>
  <si>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</si>
  <si>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</si>
  <si>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</si>
  <si>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</si>
  <si>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</si>
  <si>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</si>
  <si>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</si>
  <si>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</si>
  <si>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</si>
  <si>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</si>
  <si>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</si>
  <si>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</si>
  <si>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</si>
  <si>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</si>
  <si>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</si>
  <si>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</si>
  <si>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</si>
  <si>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</si>
  <si>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</si>
  <si>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</si>
  <si>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</si>
  <si>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</si>
  <si>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</si>
  <si>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</si>
  <si>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</si>
  <si>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</si>
  <si>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</si>
  <si>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</si>
  <si>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</si>
  <si>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</si>
  <si>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</si>
  <si>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</si>
  <si>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</si>
  <si>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</si>
  <si>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</si>
  <si>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</si>
  <si>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</si>
  <si>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</si>
  <si>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</si>
  <si>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1Q23</t>
  </si>
  <si>
    <t>2Q23</t>
  </si>
  <si>
    <t>3Q23</t>
  </si>
  <si>
    <t>4Q23</t>
  </si>
  <si>
    <t>3Q25</t>
  </si>
  <si>
    <t>4Q25</t>
  </si>
  <si>
    <t>Latuda (Sumitomo)</t>
  </si>
  <si>
    <t>Caplyta (ITCI/JNJ)</t>
  </si>
  <si>
    <t>Lybalvi (ALKS)</t>
  </si>
  <si>
    <t>Date</t>
  </si>
  <si>
    <t>Venue</t>
  </si>
  <si>
    <t>Comments</t>
  </si>
  <si>
    <t>Q2:25 Call</t>
  </si>
  <si>
    <r>
      <t xml:space="preserve">Cobenfy has delivered strong performance since launch and we have consistently received positive feedback from physicians. They are seeing firsthand the medicine's differentiated profile with robust efficacy on both positive and negative symptoms and improved cognition.
</t>
    </r>
    <r>
      <rPr>
        <b/>
        <sz val="11"/>
        <color rgb="FFFF0000"/>
        <rFont val="Calibri"/>
        <family val="2"/>
        <scheme val="minor"/>
      </rPr>
      <t>Now moving to discuss Cobenfy on slide 13. Cobenfy sales were $35 million in the quarter and $62 million year-to-date. The launch of Cobenfy is tracking as we expected.</t>
    </r>
    <r>
      <rPr>
        <sz val="11"/>
        <color theme="1"/>
        <rFont val="Calibri"/>
        <family val="2"/>
        <scheme val="minor"/>
      </rPr>
      <t xml:space="preserve"> Weekly total prescriptions continued to grow, and we expect continued steady growth with </t>
    </r>
    <r>
      <rPr>
        <b/>
        <sz val="11"/>
        <color theme="1"/>
        <rFont val="Calibri"/>
        <family val="2"/>
        <scheme val="minor"/>
      </rPr>
      <t>sales in the second half of the year higher than the first half.</t>
    </r>
    <r>
      <rPr>
        <sz val="11"/>
        <color theme="1"/>
        <rFont val="Calibri"/>
        <family val="2"/>
        <scheme val="minor"/>
      </rPr>
      <t xml:space="preserve">
</t>
    </r>
    <r>
      <rPr>
        <b/>
        <sz val="11"/>
        <color theme="1"/>
        <rFont val="Calibri"/>
        <family val="2"/>
        <scheme val="minor"/>
      </rPr>
      <t>No, thanks, Chris, Cobenfy is performing in line with expectations, and we're now tracking over 2,000 TRx-es on a weekly basis. We expect to see steady TRx growth as we continue to execute our plan. And we're still in the early stages of launch</t>
    </r>
    <r>
      <rPr>
        <sz val="11"/>
        <color rgb="FFFF0000"/>
        <rFont val="Calibri"/>
        <family val="2"/>
        <scheme val="minor"/>
      </rPr>
      <t>.</t>
    </r>
    <r>
      <rPr>
        <b/>
        <sz val="11"/>
        <color rgb="FFFF0000"/>
        <rFont val="Calibri"/>
        <family val="2"/>
        <scheme val="minor"/>
      </rPr>
      <t xml:space="preserve"> And as we previously communicated, we knew it was going to take time to change what's been decades of entrenched prescribing behavior, and indeed, I think that's been the case</t>
    </r>
    <r>
      <rPr>
        <b/>
        <sz val="11"/>
        <color theme="1"/>
        <rFont val="Calibri"/>
        <family val="2"/>
        <scheme val="minor"/>
      </rPr>
      <t>.</t>
    </r>
    <r>
      <rPr>
        <sz val="11"/>
        <color theme="1"/>
        <rFont val="Calibri"/>
        <family val="2"/>
        <scheme val="minor"/>
      </rPr>
      <t xml:space="preserve"> Physician feedback continues to be very positive regarding Cobenfy's differentiated profile.
And what's encouraging is that the vast majority of physicians have indicated an intent to prescribe Cobenfy. So we're making steady progress with adding a number of new trialists as we're growing trialists each week.</t>
    </r>
    <r>
      <rPr>
        <b/>
        <sz val="11"/>
        <color theme="1"/>
        <rFont val="Calibri"/>
        <family val="2"/>
        <scheme val="minor"/>
      </rPr>
      <t xml:space="preserve"> But we definitely have an opportunity to continue to accelerate breadth and depth of prescribing. </t>
    </r>
    <r>
      <rPr>
        <sz val="11"/>
        <color theme="1"/>
        <rFont val="Calibri"/>
        <family val="2"/>
        <scheme val="minor"/>
      </rPr>
      <t xml:space="preserve">So let me talk a little bit about what we're doing and also some of what we're hearing.
First, we're increasing the size of our community field force to increase reach and frequency as we know it takes multiple calls to change physician behavior. For your question, the most common question that we receive from physicians is how to switch. And we're focused on clarifying switching approaches from D2s to Cobenfy through peer-to-peer initiatives, introducing real-world data. And we also have a Phase 4 switch study that reads out at the end of the year, I think all of which will help build physician confidence.
</t>
    </r>
    <r>
      <rPr>
        <b/>
        <sz val="11"/>
        <color theme="1"/>
        <rFont val="Calibri"/>
        <family val="2"/>
        <scheme val="minor"/>
      </rPr>
      <t>And then finally, we're expanding into the hospital setting</t>
    </r>
    <r>
      <rPr>
        <sz val="11"/>
        <color theme="1"/>
        <rFont val="Calibri"/>
        <family val="2"/>
        <scheme val="minor"/>
      </rPr>
      <t>. So this is a planned sequence launch first into the community, then into the hospital, and that opportunity to drive new patient starts,</t>
    </r>
    <r>
      <rPr>
        <b/>
        <sz val="11"/>
        <color rgb="FFFF0000"/>
        <rFont val="Calibri"/>
        <family val="2"/>
        <scheme val="minor"/>
      </rPr>
      <t xml:space="preserve"> patients are typically maintained on treatment from the hospital and then moved into the community. So in the hospitals, around 20% to 25% of NRx is initiated there. </t>
    </r>
    <r>
      <rPr>
        <sz val="11"/>
        <color theme="1"/>
        <rFont val="Calibri"/>
        <family val="2"/>
        <scheme val="minor"/>
      </rPr>
      <t>So based on all leading indicators we're seeing, we're confident that Cobenfy is going to be a big drug in schizophrenia and longer term will be fueled by additional indications such as our Alzheimer's program. So I'll turn it over to Samit to talk about the Alzheimer's program.</t>
    </r>
  </si>
  <si>
    <r>
      <t xml:space="preserve">Yeah, Seamus, thanks for the question. And as I said, previously, we expect to see continued, steady TRx growth as we execute the plan that I outlined. Cobenfy is tracking far ahead of all branded schizophrenia launch benchmarks. </t>
    </r>
    <r>
      <rPr>
        <b/>
        <sz val="11"/>
        <color rgb="FFFF0000"/>
        <rFont val="Calibri"/>
        <family val="2"/>
        <scheme val="minor"/>
      </rPr>
      <t>So, we've now achieved over 45,000 TRx-es since launch.</t>
    </r>
    <r>
      <rPr>
        <b/>
        <sz val="11"/>
        <color theme="1"/>
        <rFont val="Calibri"/>
        <family val="2"/>
        <scheme val="minor"/>
      </rPr>
      <t xml:space="preserve"> And I think the big opportunity is to continue to change the treatment paradigm and unlock this entrenched prescribing behavior that has existed now for decades</t>
    </r>
    <r>
      <rPr>
        <sz val="11"/>
        <color theme="1"/>
        <rFont val="Calibri"/>
        <family val="2"/>
        <scheme val="minor"/>
      </rPr>
      <t>.
And so that's why we are, in fact, focusing on driving number of – increasing number of trial depth and breadth of prescribing. What I look at on a weekly basis is how are we doing in adding number of writers? What's our depth and breadth of prescribing? What's the intent to prescribe? All those leading indicators we see are very, very positive.
There's not a great analog, to be frank, since there's been nothing in this space for so long, but we're very pleased with what we're seeing thus far. And based on everything that we continue to see and hear from physicians, we're confident that Cobenfy is going to be a big drug in schizophrenia.
The last thing that I'll mention is just every week, we get feedback from physicians and patients. And just last week, we received a feedback from a physician that said he stopped the medicine for the patient and started them on Cobenfy. And now the patient's thinking about his future. He is including signing up for a class with improvements in attention, judgment and insight. And that's just a small sample of what we hear every single week from physicians and patients. So, again, increasing our confidence that this is going to be a big drug in schizophrenia</t>
    </r>
    <r>
      <rPr>
        <b/>
        <sz val="11"/>
        <color rgb="FF0000FF"/>
        <rFont val="Calibri"/>
        <family val="2"/>
        <scheme val="minor"/>
      </rPr>
      <t>. As you heard from Chris, Samit, David and myself, longer term, this product is going to be multibillion dollars [ph] if you buy (00:49:10) additional indications.</t>
    </r>
    <r>
      <rPr>
        <sz val="11"/>
        <color theme="1"/>
        <rFont val="Calibri"/>
        <family val="2"/>
        <scheme val="minor"/>
      </rPr>
      <t xml:space="preserve">
Got it. I'll start off. And there's a lot of questions in there and I'll try and address as much as I can. Keeping in mind, we are at a place where we are totally blinded to the data, so cannot comment on the specificities. As you know, the trial is designed with four dose escalations on week one, two, three and four. Of course, the fourth one, the 200-milligram of Cobenfy or KarXT with 20 milligrams of trospium is an optionality, but of course, dependent on the tolerability.
</t>
    </r>
    <r>
      <rPr>
        <b/>
        <sz val="11"/>
        <color theme="1"/>
        <rFont val="Calibri"/>
        <family val="2"/>
        <scheme val="minor"/>
      </rPr>
      <t>Remember, there's a huge difference between AD psychosis trial that we are conducting versus a 30-year ago xanomeline-only study that was conducted because there was a tolerability issue where patients did go off treatment much more and the number of completers was limited because of the toxicity. So I would not necessarily draw true conclusions directly from that trial</t>
    </r>
    <r>
      <rPr>
        <sz val="11"/>
        <color theme="1"/>
        <rFont val="Calibri"/>
        <family val="2"/>
        <scheme val="minor"/>
      </rPr>
      <t>.</t>
    </r>
    <r>
      <rPr>
        <b/>
        <sz val="11"/>
        <color rgb="FFFF0000"/>
        <rFont val="Calibri"/>
        <family val="2"/>
        <scheme val="minor"/>
      </rPr>
      <t xml:space="preserve"> Also, over there, when we talk about the impact on some of the endpoints, much attention was paid to the cognition endpoint, ADAS-Cog, where the analysis is conducted and that significance was seen only in the ADAS-Cog highest dose level.</t>
    </r>
    <r>
      <rPr>
        <sz val="11"/>
        <color theme="1"/>
        <rFont val="Calibri"/>
        <family val="2"/>
        <scheme val="minor"/>
      </rPr>
      <t xml:space="preserve">
</t>
    </r>
  </si>
  <si>
    <t>For the psychosis-related symptomatology, we did see dose-dependent improvements, but of course, the pairwise analysis was not conducted. We did see hallucinations, delusions, aggression, suspiciousness, all of those endpoints, quite meaningfully impacted. So, overall, we are really looking forward to the data from ADEPT-2, and that will help us guide in terms of the future discussions around this once the data are available.</t>
  </si>
  <si>
    <t>Q1:25 Call</t>
  </si>
  <si>
    <r>
      <t>Sure. As Chris stated in his opening remarks, we don't expect these data to have a meaningful impact on Cobenfy sales, Chris.</t>
    </r>
    <r>
      <rPr>
        <b/>
        <sz val="11"/>
        <color rgb="FFFF0000"/>
        <rFont val="Calibri"/>
        <family val="2"/>
        <scheme val="minor"/>
      </rPr>
      <t xml:space="preserve"> Recall, about 70% to 80% of patients are treated with monotherapy</t>
    </r>
    <r>
      <rPr>
        <sz val="11"/>
        <color theme="1"/>
        <rFont val="Calibri"/>
        <family val="2"/>
        <scheme val="minor"/>
      </rPr>
      <t>, and clearly, that's the most significant commercial opportunity. And it's also the treatment goal for psychiatrists.
What happens in the real world, psychiatrists exhaust monotherapy options before trying adjunctive use, and that's after several failed monotherapy treatments happening later in line, third line, fourth line plus.
Our focus is moving Cobenfy earlier in treatment. That's exactly what we've been seeing in the marke</t>
    </r>
    <r>
      <rPr>
        <b/>
        <sz val="11"/>
        <color rgb="FF0000FF"/>
        <rFont val="Calibri"/>
        <family val="2"/>
        <scheme val="minor"/>
      </rPr>
      <t>t. In fact, roughly 40% to 50% of the Cobenfy prescribing today is now in second line and third line</t>
    </r>
    <r>
      <rPr>
        <sz val="11"/>
        <color theme="1"/>
        <rFont val="Calibri"/>
        <family val="2"/>
        <scheme val="minor"/>
      </rPr>
      <t xml:space="preserve">. And so physicians have also told us, both in research and through advisory boards, that missing the endpoint of the study will have no impact on monotherapy usage or their willingness to use Cobenfy, particularly when you look at the safety of the study results.
</t>
    </r>
    <r>
      <rPr>
        <b/>
        <sz val="11"/>
        <color theme="1"/>
        <rFont val="Calibri"/>
        <family val="2"/>
        <scheme val="minor"/>
      </rPr>
      <t>There's a significant unmet need that still exists for patients with schizophrenia, and Cobenfy fills the need with its efficacy and safety profile. And that's why we're seeing strong uptake in the market since launch with positive feedback from both physicians and for patients</t>
    </r>
    <r>
      <rPr>
        <sz val="11"/>
        <color theme="1"/>
        <rFont val="Calibri"/>
        <family val="2"/>
        <scheme val="minor"/>
      </rPr>
      <t>. So, we're going to continue to execute our plan for Cobenfy to come to foundational monotherapy treatment, and we have a clear opportunity to continue to drive significant growth.
Now moving to slide 12. In its first full quarter on the market,</t>
    </r>
    <r>
      <rPr>
        <b/>
        <sz val="11"/>
        <color rgb="FFFF0000"/>
        <rFont val="Calibri"/>
        <family val="2"/>
        <scheme val="minor"/>
      </rPr>
      <t xml:space="preserve"> Cobenfy is off to a solid start with sales of approximately $27 million, driven primarily by demand. During the quarter, weekly total prescriptions remained strong</t>
    </r>
    <r>
      <rPr>
        <sz val="11"/>
        <color theme="1"/>
        <rFont val="Calibri"/>
        <family val="2"/>
        <scheme val="minor"/>
      </rPr>
      <t xml:space="preserve">, tracking ahead of all branded schizophrenia launch benchmarks.
We expect several of these opportunities to come this year, such as the first look at one of the Phase 3 trials for Cobenfy in Alzheimer's disease psychosis, where there is significant unmet need. </t>
    </r>
    <r>
      <rPr>
        <b/>
        <sz val="11"/>
        <color rgb="FFFF0000"/>
        <rFont val="Calibri"/>
        <family val="2"/>
        <scheme val="minor"/>
      </rPr>
      <t>We also plan to initiate several new pivotal studies this year</t>
    </r>
    <r>
      <rPr>
        <sz val="11"/>
        <color theme="1"/>
        <rFont val="Calibri"/>
        <family val="2"/>
        <scheme val="minor"/>
      </rPr>
      <t>,</t>
    </r>
    <r>
      <rPr>
        <b/>
        <sz val="11"/>
        <color theme="1"/>
        <rFont val="Calibri"/>
        <family val="2"/>
        <scheme val="minor"/>
      </rPr>
      <t xml:space="preserve"> including seven Phase 3 studies for Cobenfy across three indications, Alzheimer's agitation, Alzheimer's cognition impairment and Bipolar I, all expected to be underway by midyear.</t>
    </r>
    <r>
      <rPr>
        <sz val="11"/>
        <color theme="1"/>
        <rFont val="Calibri"/>
        <family val="2"/>
        <scheme val="minor"/>
      </rPr>
      <t xml:space="preserve">
</t>
    </r>
  </si>
  <si>
    <r>
      <t>Yeah. Thanks, Luisa, for the question. ARISE data has no impact as we think about Alzheimer's disease psychosis. There are a few reasons for that. One, obviously, the disease is very different</t>
    </r>
    <r>
      <rPr>
        <b/>
        <sz val="11"/>
        <color theme="1"/>
        <rFont val="Calibri"/>
        <family val="2"/>
        <scheme val="minor"/>
      </rPr>
      <t>. Two, Alzheimer's disease overall plan in psychosis as well as future-looking cognition impairment and agitation, those are based on the data that have already been generated many years ago, a couple decades ago for xanomeline, where it showed statistically significant benefit</t>
    </r>
    <r>
      <rPr>
        <sz val="11"/>
        <color theme="1"/>
        <rFont val="Calibri"/>
        <family val="2"/>
        <scheme val="minor"/>
      </rPr>
      <t>s in the behavioral patterns in patients with Alzheimer's disease.
Also, from a design perspective, in Alzheimer's disease psychosis, there is a longer duration of treatment of up to 12 weeks, which is obviously going to be beneficial as we think about observation of output for primary and secondary endpoints. So, overall, confident in the conduct of our studies. And as you know, we are also initiating several studies, as Chris spoke about earlier, seven different Phase 3 trials this year. So, really looking forward to initiation of that program.</t>
    </r>
  </si>
  <si>
    <r>
      <t xml:space="preserve">Yeah. Thanks, Terrance. So, we're very pleased with these Cobenfy's launch performance. The launch is off to a strong start. We're now over 1,600 TRxs per week, and it's tracking ahead of all branded schizophrenia launch benchmarks. We've made very good progress achieving Medicaid and Medicare access. We're now at virtually 100% access across both channels, and we're making good progress with commercial payers.
I mentioned earlier that </t>
    </r>
    <r>
      <rPr>
        <b/>
        <sz val="11"/>
        <color theme="1"/>
        <rFont val="Calibri"/>
        <family val="2"/>
        <scheme val="minor"/>
      </rPr>
      <t>because of this access, it's allowing us to move Cobenfy up earlier in treatment, which is critica</t>
    </r>
    <r>
      <rPr>
        <sz val="11"/>
        <color theme="1"/>
        <rFont val="Calibri"/>
        <family val="2"/>
        <scheme val="minor"/>
      </rPr>
      <t>l. And I think, most importantly, we are hearing very encouraging feedback from both patients and physicians around Cobenfy's efficacy and safety profile, physicians noting efficacy and positive symptoms, negative symptoms and improvement in cognition and clarity of thought.
We're also – I think, a critical metric for us is growing number of new trialists, and we're seeing consistent growth week-over-week in new trialists since launch. And we've got an opportunity to continue to expand and reach the 30,000 psychiatrists that are on our target list</t>
    </r>
    <r>
      <rPr>
        <b/>
        <sz val="11"/>
        <color rgb="FFFF0000"/>
        <rFont val="Calibri"/>
        <family val="2"/>
        <scheme val="minor"/>
      </rPr>
      <t xml:space="preserve">. And so, as we've said, we expect to see strong uptake over the course of 2025, with a ramp in the back half of the year </t>
    </r>
    <r>
      <rPr>
        <sz val="11"/>
        <color theme="1"/>
        <rFont val="Calibri"/>
        <family val="2"/>
        <scheme val="minor"/>
      </rPr>
      <t>after we continue to increase the frequency of calls to our customers and try to break those reflexive habits. But we know the work we need to do to maximize this launch, and we will make this a very big product for the company over time.
Now, as it relates to gross-to-net, as you saw in the slide</t>
    </r>
    <r>
      <rPr>
        <b/>
        <sz val="11"/>
        <color rgb="FFFF0000"/>
        <rFont val="Calibri"/>
        <family val="2"/>
        <scheme val="minor"/>
      </rPr>
      <t>s, we delivered $27 million in net sales for the quarter, and that was inclusive of $9 million in gross-to-net benefit. So, the underlying demand for Cobenfy is strong</t>
    </r>
    <r>
      <rPr>
        <sz val="11"/>
        <color theme="1"/>
        <rFont val="Calibri"/>
        <family val="2"/>
        <scheme val="minor"/>
      </rPr>
      <t xml:space="preserve">. And at launch, we made assumptions around payer mix and discount. So, Q1 essentially was a true-up for favorable gross-to-nets in Q4. </t>
    </r>
    <r>
      <rPr>
        <b/>
        <sz val="11"/>
        <color theme="1"/>
        <rFont val="Calibri"/>
        <family val="2"/>
        <scheme val="minor"/>
      </rPr>
      <t>So, we've been very disciplined in discretionary gross-to-net spend</t>
    </r>
    <r>
      <rPr>
        <sz val="11"/>
        <color theme="1"/>
        <rFont val="Calibri"/>
        <family val="2"/>
        <scheme val="minor"/>
      </rPr>
      <t xml:space="preserve">. As you know, there are mandatory discounts in Medicaid. We now have very strong access. So, we expect to see increases this year in gross-to-nets for the full year. </t>
    </r>
    <r>
      <rPr>
        <b/>
        <sz val="11"/>
        <color rgb="FFFF0000"/>
        <rFont val="Calibri"/>
        <family val="2"/>
        <scheme val="minor"/>
      </rPr>
      <t>But again, we expect to see strong uptake over the course of the year with a ramp taking place in the back half of 2025.</t>
    </r>
    <r>
      <rPr>
        <sz val="11"/>
        <color theme="1"/>
        <rFont val="Calibri"/>
        <family val="2"/>
        <scheme val="minor"/>
      </rPr>
      <t xml:space="preserve">
</t>
    </r>
    <r>
      <rPr>
        <b/>
        <sz val="11"/>
        <color theme="1"/>
        <rFont val="Calibri"/>
        <family val="2"/>
        <scheme val="minor"/>
      </rPr>
      <t>Yeah. So, related to the gross-to-net, we don't share specific discounting rates.</t>
    </r>
    <r>
      <rPr>
        <sz val="11"/>
        <color theme="1"/>
        <rFont val="Calibri"/>
        <family val="2"/>
        <scheme val="minor"/>
      </rPr>
      <t xml:space="preserve"> But as I mentioned, we've been very disciplined in discretionary gross-to-net spend. And so when you look at the gross-to-net impact for the first quarter, we saw this was just a true-up for a projection that we made was favorable in Q4.</t>
    </r>
    <r>
      <rPr>
        <b/>
        <sz val="11"/>
        <color rgb="FFFF0000"/>
        <rFont val="Calibri"/>
        <family val="2"/>
        <scheme val="minor"/>
      </rPr>
      <t xml:space="preserve"> So, we will have increase in gross-to-nets for the full year, because we have now 100% access virtually in both Medicaid and Medicare.</t>
    </r>
  </si>
  <si>
    <t>Q4:24 Call</t>
  </si>
  <si>
    <r>
      <t xml:space="preserve">Yeah, Seamus, thanks for the questions. We've been really pleased with what we're hearing from both physicians and patients. The feedback has been very positive with a lot of enthusiasm on the efficacy and the safety profile. So, what we're hearing is, patients are seeing improvements in positive symptoms as early as the first week of treatment, and on really the lowest dose of 50 milligrams.
And we're also hearing good successes on negative symptoms and what we were really excited about this asset for, improvement in clarity of thought, improvement of cognition, patients being able to reengage with their families and even start thinking about going back to work.
The AEs, what we've heard from physicians, they're manageable, including the nausea and vomiting, because what we're seeing is the majority of physicians in the real world are treating patients at the lowest dose. Just starting with 50 milligrams, they're taking a week or two before they titrate up to the next dose at 100 milligrams unlike what you saw in the clinical trials, which moved to 125 milligrams within the first eight days of the trial.
</t>
    </r>
    <r>
      <rPr>
        <b/>
        <sz val="11"/>
        <color rgb="FFFF0000"/>
        <rFont val="Calibri"/>
        <family val="2"/>
        <scheme val="minor"/>
      </rPr>
      <t>So that has been incredibly positively received, and so we're not hearing a lot of the GI tolerability issues from physicians</t>
    </r>
    <r>
      <rPr>
        <sz val="11"/>
        <color theme="1"/>
        <rFont val="Calibri"/>
        <family val="2"/>
        <scheme val="minor"/>
      </rPr>
      <t>. But our teams are out there making sure that we're educating on what to expect.</t>
    </r>
    <r>
      <rPr>
        <b/>
        <sz val="11"/>
        <color theme="1"/>
        <rFont val="Calibri"/>
        <family val="2"/>
        <scheme val="minor"/>
      </rPr>
      <t xml:space="preserve"> As it relates to BID, we know that on average, patients are on seven pills per day. </t>
    </r>
    <r>
      <rPr>
        <b/>
        <sz val="11"/>
        <color rgb="FFFF0000"/>
        <rFont val="Calibri"/>
        <family val="2"/>
        <scheme val="minor"/>
      </rPr>
      <t>And so, we're not hearing this as a major objection to prescribing.</t>
    </r>
    <r>
      <rPr>
        <sz val="11"/>
        <color theme="1"/>
        <rFont val="Calibri"/>
        <family val="2"/>
        <scheme val="minor"/>
      </rPr>
      <t xml:space="preserve">
And last thing I'll mention is we've got an ongoing study looking at taking COBENFY with food that will readout this year. So that will also improve the ease of prescribing for physicians and make it easier for patients as well.
Yeah. I'll just answer the question around COBENFY. Courtney, thanks for the question</t>
    </r>
    <r>
      <rPr>
        <b/>
        <sz val="11"/>
        <color theme="1"/>
        <rFont val="Calibri"/>
        <family val="2"/>
        <scheme val="minor"/>
      </rPr>
      <t xml:space="preserve">. As it relates to gross-to-net, the brand is going to continue to lean heavily towards the public sector of Medicare and Medicaid. </t>
    </r>
    <r>
      <rPr>
        <sz val="11"/>
        <color theme="1"/>
        <rFont val="Calibri"/>
        <family val="2"/>
        <scheme val="minor"/>
      </rPr>
      <t xml:space="preserve">And you think about the evolution of schizophrenia indications or our Alzheimer's indications, whether it be Alzheimer's psychosis or Alzheimer's cognition. These are patients who are going to be in Medicare and Medicaid.
</t>
    </r>
    <r>
      <rPr>
        <b/>
        <sz val="11"/>
        <color theme="1"/>
        <rFont val="Calibri"/>
        <family val="2"/>
        <scheme val="minor"/>
      </rPr>
      <t>Commercial patients are less than 10%,</t>
    </r>
    <r>
      <rPr>
        <sz val="11"/>
        <color theme="1"/>
        <rFont val="Calibri"/>
        <family val="2"/>
        <scheme val="minor"/>
      </rPr>
      <t xml:space="preserve"> you will see that more commonly in some of the indications such as </t>
    </r>
    <r>
      <rPr>
        <b/>
        <sz val="11"/>
        <color theme="1"/>
        <rFont val="Calibri"/>
        <family val="2"/>
        <scheme val="minor"/>
      </rPr>
      <t>autism and in bipolar disorder,</t>
    </r>
    <r>
      <rPr>
        <sz val="11"/>
        <color theme="1"/>
        <rFont val="Calibri"/>
        <family val="2"/>
        <scheme val="minor"/>
      </rPr>
      <t xml:space="preserve"> but the majority of the brand will largely be in the public sector where there are Medicaid best price.
I'll just add, Samit. Our focus has been on ensuring a successful launc</t>
    </r>
    <r>
      <rPr>
        <b/>
        <sz val="11"/>
        <color rgb="FFFF0000"/>
        <rFont val="Calibri"/>
        <family val="2"/>
        <scheme val="minor"/>
      </rPr>
      <t>h where generics atypical have about 80% market share,</t>
    </r>
    <r>
      <rPr>
        <sz val="11"/>
        <color theme="1"/>
        <rFont val="Calibri"/>
        <family val="2"/>
        <scheme val="minor"/>
      </rPr>
      <t xml:space="preserve"> and COBENFY has significant safety and efficacy advantages there.
</t>
    </r>
  </si>
  <si>
    <r>
      <t>As Samit just mentioned, we see the unique efficacy advantages around the three domains of schizophrenia, hitting on positive symptoms, negative symptoms, and cognition due to its unique mechanism of action.
So, we didn't expect competition from other muscarinics in schizophrenia until late 2026, early 2027. And the failure of emraclidine, we have a clear path forward in schizophrenia and we're excited about the opportunity with COBENFY. And we believe that we're going to drive meaningful growth for COBENFY really into the middle of the next decade.
I will wrap up reviewing our performance for the quarter on slide 16 with Neuroscience and COBENFY.</t>
    </r>
    <r>
      <rPr>
        <b/>
        <sz val="11"/>
        <color rgb="FFFF0000"/>
        <rFont val="Calibri"/>
        <family val="2"/>
        <scheme val="minor"/>
      </rPr>
      <t xml:space="preserve"> COBENFY sales in the fourth quarter were approximately $10 million and represent roughly two months of sales and initial stocking</t>
    </r>
    <r>
      <rPr>
        <sz val="11"/>
        <color theme="1"/>
        <rFont val="Calibri"/>
        <family val="2"/>
        <scheme val="minor"/>
      </rPr>
      <t xml:space="preserve">. And we've seen strong prescription uptake during these early months of launch. Feedback from both patients and physicians has been favorable, highlighting the benefits of COBENFY's differentiated efficacy and safety profile.
Great. Thanks, Chris. So, regards to COBENFY, we're very pleased with what we're seeing with COBENFY with three months postlaunch, and the launch is really off to a strong start. We're now at approximately 1,000 TRxs per week. And we made very good progress achieving our access goals. So, for Medicaid and Medicare, we're tracking ahead of our expectations.
We've achieved over 90% Medicaid access and over 80% Medicare access, </t>
    </r>
    <r>
      <rPr>
        <b/>
        <sz val="11"/>
        <color theme="1"/>
        <rFont val="Calibri"/>
        <family val="2"/>
        <scheme val="minor"/>
      </rPr>
      <t>recall those two payers represent over 80% of the covered lives in this category. And as expected, the majority have one-step edit post-generic.</t>
    </r>
    <r>
      <rPr>
        <sz val="11"/>
        <color theme="1"/>
        <rFont val="Calibri"/>
        <family val="2"/>
        <scheme val="minor"/>
      </rPr>
      <t xml:space="preserve"> We're also making very good progress with commercial payers.
</t>
    </r>
    <r>
      <rPr>
        <b/>
        <sz val="11"/>
        <color theme="1"/>
        <rFont val="Calibri"/>
        <family val="2"/>
        <scheme val="minor"/>
      </rPr>
      <t>The feedback over the last several months has been very positive.</t>
    </r>
    <r>
      <rPr>
        <sz val="11"/>
        <color theme="1"/>
        <rFont val="Calibri"/>
        <family val="2"/>
        <scheme val="minor"/>
      </rPr>
      <t xml:space="preserve"> </t>
    </r>
    <r>
      <rPr>
        <b/>
        <sz val="11"/>
        <color rgb="FFFF0000"/>
        <rFont val="Calibri"/>
        <family val="2"/>
        <scheme val="minor"/>
      </rPr>
      <t>There's been a lot of enthusiasm around the efficacy and safety profile</t>
    </r>
    <r>
      <rPr>
        <sz val="11"/>
        <color theme="1"/>
        <rFont val="Calibri"/>
        <family val="2"/>
        <scheme val="minor"/>
      </rPr>
      <t>. I'm also pleased with the number of trialists that we're seeing since launch, and we have an opportunity to further expand and increase adoption with the roughly 30,000 psychiatrists.
So, as you say, this is the first new mechanism of action in decades in the treatment of schizophrenia. And so, we're out with our teams educating customers on COBENFY's differentiated profile and we're breaking reflexive prescribing habits, and that's going to take some time.</t>
    </r>
    <r>
      <rPr>
        <b/>
        <sz val="11"/>
        <color rgb="FFFF0000"/>
        <rFont val="Calibri"/>
        <family val="2"/>
        <scheme val="minor"/>
      </rPr>
      <t xml:space="preserve"> </t>
    </r>
  </si>
  <si>
    <r>
      <rPr>
        <b/>
        <sz val="11"/>
        <color rgb="FFFF0000"/>
        <rFont val="Calibri"/>
        <family val="2"/>
        <scheme val="minor"/>
      </rPr>
      <t>So, we would expect to see continued strong uptake through 2025, and as we said, with the ramp in the back half of this year. But taken together, we are really pleased with</t>
    </r>
    <r>
      <rPr>
        <sz val="11"/>
        <color theme="1"/>
        <rFont val="Calibri"/>
        <family val="2"/>
        <scheme val="minor"/>
      </rPr>
      <t xml:space="preserve"> what we're seeing so far, and we plan to make this a very big product for the company over time.</t>
    </r>
  </si>
  <si>
    <t>Q3:24 Call</t>
  </si>
  <si>
    <r>
      <t>We're very excited about the approval of COBENFY. As you heard from Chris, is the first innovative therapy approved in schizophrenia in decades.
And we're very pleased with the</t>
    </r>
    <r>
      <rPr>
        <b/>
        <sz val="11"/>
        <color rgb="FFFF0000"/>
        <rFont val="Calibri"/>
        <family val="2"/>
        <scheme val="minor"/>
      </rPr>
      <t xml:space="preserve"> label does not carry the atypical antipsychotic class warnings and precautions or a box warning</t>
    </r>
    <r>
      <rPr>
        <sz val="11"/>
        <color theme="1"/>
        <rFont val="Calibri"/>
        <family val="2"/>
        <scheme val="minor"/>
      </rPr>
      <t xml:space="preserve">. And so, how we think about this addresses a large market. </t>
    </r>
    <r>
      <rPr>
        <b/>
        <sz val="11"/>
        <color theme="1"/>
        <rFont val="Calibri"/>
        <family val="2"/>
        <scheme val="minor"/>
      </rPr>
      <t>Remember, there are 1.6 million people treated for schizophrenia each year in the U.S</t>
    </r>
    <r>
      <rPr>
        <sz val="11"/>
        <color theme="1"/>
        <rFont val="Calibri"/>
        <family val="2"/>
        <scheme val="minor"/>
      </rPr>
      <t xml:space="preserve">. </t>
    </r>
    <r>
      <rPr>
        <b/>
        <sz val="11"/>
        <color rgb="FFFF0000"/>
        <rFont val="Calibri"/>
        <family val="2"/>
        <scheme val="minor"/>
      </rPr>
      <t xml:space="preserve">We do see this as a 2025 launch with the launch picking up after attaining broad access.
</t>
    </r>
    <r>
      <rPr>
        <sz val="11"/>
        <color theme="1"/>
        <rFont val="Calibri"/>
        <family val="2"/>
        <scheme val="minor"/>
      </rPr>
      <t xml:space="preserve">
</t>
    </r>
    <r>
      <rPr>
        <b/>
        <sz val="11"/>
        <color rgb="FFFF0000"/>
        <rFont val="Calibri"/>
        <family val="2"/>
        <scheme val="minor"/>
      </rPr>
      <t>We expect to see sales ramp in the second half of the year,</t>
    </r>
    <r>
      <rPr>
        <sz val="11"/>
        <color theme="1"/>
        <rFont val="Calibri"/>
        <family val="2"/>
        <scheme val="minor"/>
      </rPr>
      <t xml:space="preserve"> and I'll describe those dynamics. First and foremost, we're really excited that product is available this week. Our field teams are out now selling. They're engaging with customers.
And so, we'll see stocking this year. </t>
    </r>
    <r>
      <rPr>
        <b/>
        <sz val="11"/>
        <color theme="1"/>
        <rFont val="Calibri"/>
        <family val="2"/>
        <scheme val="minor"/>
      </rPr>
      <t>Now, access is a gating factor to sales uptake as over 80% of patients are either Medicare or Medicaid</t>
    </r>
    <r>
      <rPr>
        <sz val="11"/>
        <color theme="1"/>
        <rFont val="Calibri"/>
        <family val="2"/>
        <scheme val="minor"/>
      </rPr>
      <t>. And just remember, schizophrenia is a fundamentally different market than markets that are highly PBM-driven.</t>
    </r>
    <r>
      <rPr>
        <b/>
        <sz val="11"/>
        <color rgb="FFFF0000"/>
        <rFont val="Calibri"/>
        <family val="2"/>
        <scheme val="minor"/>
      </rPr>
      <t xml:space="preserve"> So, we expect to take about a year to achieve 80% to 85% access.</t>
    </r>
    <r>
      <rPr>
        <sz val="11"/>
        <color theme="1"/>
        <rFont val="Calibri"/>
        <family val="2"/>
        <scheme val="minor"/>
      </rPr>
      <t xml:space="preserve">
</t>
    </r>
    <r>
      <rPr>
        <b/>
        <sz val="11"/>
        <color theme="1"/>
        <rFont val="Calibri"/>
        <family val="2"/>
        <scheme val="minor"/>
      </rPr>
      <t>It could move a bit faster in Medicaid and we're certainly going to work to accelerate that</t>
    </r>
    <r>
      <rPr>
        <sz val="11"/>
        <color theme="1"/>
        <rFont val="Calibri"/>
        <family val="2"/>
        <scheme val="minor"/>
      </rPr>
      <t xml:space="preserve">. </t>
    </r>
    <r>
      <rPr>
        <b/>
        <sz val="11"/>
        <color rgb="FFFF0000"/>
        <rFont val="Calibri"/>
        <family val="2"/>
        <scheme val="minor"/>
      </rPr>
      <t>So, the way to think about is really in a stepwise fashion</t>
    </r>
    <r>
      <rPr>
        <sz val="11"/>
        <color theme="1"/>
        <rFont val="Calibri"/>
        <family val="2"/>
        <scheme val="minor"/>
      </rPr>
      <t>. In Medicaid, recall, roughly half of the states have zero to one step access. And so, deep Medicaid P&amp;T meetings will take place over the course of the next several months.
We've already seen a few states come online this week. Physicians can prescribe once P&amp;T reviews are completed, and we are working to expand access across the remaining states. Now, in Medicare, recall this is a protected class. So, payers have 90 days to make a coverage decision, and we expect to see mandatory coverage determinations in Q1, but in the meantime, physicians can push through medical exemptions before any of these formulary reviews take place.
Our asset teams have been meeting with payers for some time, and our team without immediately post approval, with payers to review the approved label, and the response has been very, very positive. So, again, we know the work that we need to do to maximize this important launch, and we plan to make this a very big product for our company over time.
COBENFY, delivers compelling efficacy without the notable side effects associated with atypicals.</t>
    </r>
    <r>
      <rPr>
        <b/>
        <sz val="11"/>
        <color rgb="FFFF0000"/>
        <rFont val="Calibri"/>
        <family val="2"/>
        <scheme val="minor"/>
      </rPr>
      <t xml:space="preserve"> The BMS team has been laying the groundwork for a successful launch. </t>
    </r>
    <r>
      <rPr>
        <b/>
        <sz val="11"/>
        <color theme="1"/>
        <rFont val="Calibri"/>
        <family val="2"/>
        <scheme val="minor"/>
      </rPr>
      <t>We built an experienced sales and medical team engaged with payers to secure access and develop sophisticated patient support services.</t>
    </r>
    <r>
      <rPr>
        <sz val="11"/>
        <color theme="1"/>
        <rFont val="Calibri"/>
        <family val="2"/>
        <scheme val="minor"/>
      </rPr>
      <t xml:space="preserve">
</t>
    </r>
  </si>
  <si>
    <r>
      <t xml:space="preserve">And what are your comments to those that are looking at the BID regimen and GI adverse effects as potential barriers on ease of use in this patient population where compliance or lack thereof is a significant variable when thinking about your competitors that are coming up behind you.
Yes. Thank you. Remember, the differentiating feature for COBENFY is that it's a dual direct agonist as opposed to some of the other therapies in development that target the </t>
    </r>
    <r>
      <rPr>
        <b/>
        <sz val="11"/>
        <color theme="1"/>
        <rFont val="Calibri"/>
        <family val="2"/>
        <scheme val="minor"/>
      </rPr>
      <t>M4 through indirect ways because they are allosteric modulators, which require a ligand such as acetylcholine to be present in the brain.</t>
    </r>
    <r>
      <rPr>
        <sz val="11"/>
        <color theme="1"/>
        <rFont val="Calibri"/>
        <family val="2"/>
        <scheme val="minor"/>
      </rPr>
      <t xml:space="preserve">
</t>
    </r>
    <r>
      <rPr>
        <b/>
        <sz val="11"/>
        <color theme="1"/>
        <rFont val="Calibri"/>
        <family val="2"/>
        <scheme val="minor"/>
      </rPr>
      <t>And M1 is a very important component because from a biological perspective, that is associated with cognition function in the brain</t>
    </r>
    <r>
      <rPr>
        <sz val="11"/>
        <color theme="1"/>
        <rFont val="Calibri"/>
        <family val="2"/>
        <scheme val="minor"/>
      </rPr>
      <t>. And so having a direct impact on M1 as well as M4 gives us that opportunity to really impact the cognition and during the overall life cycle, as we think about the Alzheimer's disease patients as they go through it, cognition does become important in terms of the impact on the patient and patient life and quality of life.
So there's a large proportion of patients who will have cognitive impairment and will be eligible if the data reads out positive to be treated with the drug. So overall, that's why we've developed a program in all three parts of AD that impact from a psychosis perspective, agitation perspective as well as the cognition perspective
So it relates to the dosing regimen for that step back and just talk about the leading cause of discontinuation</t>
    </r>
    <r>
      <rPr>
        <b/>
        <sz val="11"/>
        <color theme="1"/>
        <rFont val="Calibri"/>
        <family val="2"/>
        <scheme val="minor"/>
      </rPr>
      <t>. Number one is efficacy and COBENFY delivers unsurpassed efficacy, efficacy that's at least as good as Zyprexa</t>
    </r>
    <r>
      <rPr>
        <b/>
        <sz val="11"/>
        <color rgb="FFFF0000"/>
        <rFont val="Calibri"/>
        <family val="2"/>
        <scheme val="minor"/>
      </rPr>
      <t xml:space="preserve">. And the other areas of high-level discontinuation include areas like weight gain, include infectious dysfunction, trouble concentrating, excessive sedation. And so now physicians don't need to trade that off. </t>
    </r>
    <r>
      <rPr>
        <b/>
        <sz val="11"/>
        <color theme="1"/>
        <rFont val="Calibri"/>
        <family val="2"/>
        <scheme val="minor"/>
      </rPr>
      <t>People living with schizophrenia commonly manage multiple medications at significantly higher rates than the general population.</t>
    </r>
    <r>
      <rPr>
        <sz val="11"/>
        <color theme="1"/>
        <rFont val="Calibri"/>
        <family val="2"/>
        <scheme val="minor"/>
      </rPr>
      <t xml:space="preserve">
In fact, when you look at patients with schizophrenia</t>
    </r>
    <r>
      <rPr>
        <b/>
        <sz val="11"/>
        <color theme="1"/>
        <rFont val="Calibri"/>
        <family val="2"/>
        <scheme val="minor"/>
      </rPr>
      <t>, they're on average 7 pills a day</t>
    </r>
    <r>
      <rPr>
        <sz val="11"/>
        <color theme="1"/>
        <rFont val="Calibri"/>
        <family val="2"/>
        <scheme val="minor"/>
      </rPr>
      <t xml:space="preserve"> which includes antipsychotic. It could include different psychotropic medications, including anti-depressants, anti-anxiety medications as well as medicines to combat the adverse events of their existing products. So yes, we're going to need to manage this, but we don't believe that this will impact uptake based on the unprecedented efficacy that COBENFY has shown.
Last thing I'd mention is</t>
    </r>
    <r>
      <rPr>
        <b/>
        <sz val="11"/>
        <color theme="1"/>
        <rFont val="Calibri"/>
        <family val="2"/>
        <scheme val="minor"/>
      </rPr>
      <t xml:space="preserve"> we saw very low discontinuation rates in our clinical trial</t>
    </r>
    <r>
      <rPr>
        <sz val="11"/>
        <color theme="1"/>
        <rFont val="Calibri"/>
        <family val="2"/>
        <scheme val="minor"/>
      </rPr>
      <t xml:space="preserve"> due to the fact that patients that robust efficacy that the product is well tolerated and we will provide support to both patients and caregivers to maximize compliance with this medicine.</t>
    </r>
  </si>
  <si>
    <t>30 x 42mg</t>
  </si>
  <si>
    <t>per year</t>
  </si>
  <si>
    <t>Cobenfy</t>
  </si>
  <si>
    <t>60 x 100mg/20mg</t>
  </si>
  <si>
    <t>30 x 6mg</t>
  </si>
  <si>
    <t>30 x 4mg</t>
  </si>
  <si>
    <t>ABC-I Subscale - Percent Reduction (or Improvement) Achieved by Drugs for Irritability in Autism Spectrum Disorder (ASD)</t>
  </si>
  <si>
    <t>Study</t>
  </si>
  <si>
    <t>Design</t>
  </si>
  <si>
    <t>Duration</t>
  </si>
  <si>
    <t>Age</t>
  </si>
  <si>
    <t>N</t>
  </si>
  <si>
    <t>Dose</t>
  </si>
  <si>
    <t>Baseline ABC-I</t>
  </si>
  <si>
    <t>Efficacy Change</t>
  </si>
  <si>
    <t>Pbo Δ
Change</t>
  </si>
  <si>
    <t>Otsuka/ BMY</t>
  </si>
  <si>
    <t>Study 1</t>
  </si>
  <si>
    <t>Pbo-Controlled</t>
  </si>
  <si>
    <t>8 Weeks</t>
  </si>
  <si>
    <t>6-17</t>
  </si>
  <si>
    <t>2-15mg QD</t>
  </si>
  <si>
    <t>met the DSM-IV criteria for autistic disorder</t>
  </si>
  <si>
    <t>Placebo</t>
  </si>
  <si>
    <t>Over 75% of these subjects were under 13 years of a</t>
  </si>
  <si>
    <t>Study 2</t>
  </si>
  <si>
    <t>15mg QD</t>
  </si>
  <si>
    <t xml:space="preserve">10mg QD </t>
  </si>
  <si>
    <t>5mg QD</t>
  </si>
  <si>
    <t>JNJ</t>
  </si>
  <si>
    <t>5-16</t>
  </si>
  <si>
    <t>0.5-3.5mg BID</t>
  </si>
  <si>
    <t>https://www.accessdata.fda.gov/drugsatfda_docs/label/2009/020272s056,020588s044,021346s033,021444s03lbl.pdf</t>
  </si>
  <si>
    <t>https://www.nejm.org/doi/10.1056/NEJMoa013171?url_ver=Z39.88-2003&amp;rfr_id=ori:rid:crossref.org&amp;rfr_dat=cr_pub%3dwww.ncbi.nlm.nih.gov</t>
  </si>
  <si>
    <t>Over 90% of these subjects were under 12 years of age and most weighed over 20 kg (16-104.3 kg)</t>
  </si>
  <si>
    <t>5-12</t>
  </si>
  <si>
    <t>0.02-0.06mg/kg QD</t>
  </si>
  <si>
    <t>https://pediatrics.aappublications.org/content/pediatrics/114/5/e634.full.pdf?download=true</t>
  </si>
  <si>
    <t>ZYNE*</t>
  </si>
  <si>
    <t>Zygel</t>
  </si>
  <si>
    <t>Start Phase III in H2:22</t>
  </si>
  <si>
    <t>Phase II 
(BRIGHT)</t>
  </si>
  <si>
    <t>Open-Label</t>
  </si>
  <si>
    <t>14 Weeks</t>
  </si>
  <si>
    <t>4-17</t>
  </si>
  <si>
    <t>250mg or 500mg QD</t>
  </si>
  <si>
    <t>https://zynerba.com/zynerba-pharmaceuticals-announces-achievement-of-enrollment-target-in-phase-2-trial-of-zygel-in-autism-spectrum-disorder/</t>
  </si>
  <si>
    <t>ASD as confirmed by DSM-5 diagnostic criteria for ASD</t>
  </si>
  <si>
    <t>*Mean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</si>
</sst>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409]mmm\-yy;@"/>
    <numFmt numFmtId="165" formatCode="_(* #,##0.0_);_(* \(#,##0.0\);_(* &quot;-&quot;??_);_(@_)"/>
    <numFmt numFmtId="166" formatCode="_(* #,##0.000_);_(* \(#,##0.000\);_(* &quot;-&quot;??_);_(@_)"/>
    <numFmt numFmtId="167" formatCode="&quot;$&quot;#,##0"/>
    <numFmt numFmtId="168" formatCode="&quot;$&quot;#,##0.00"/>
    <numFmt numFmtId="169" formatCode="0.0"/>
    <numFmt numFmtId="170" formatCode="#,##0.0"/>
    <numFmt numFmtId="171" formatCode="_(* &quot;$&quot;#,##0.0_);_(* \(&quot;$&quot;#,##0.0\);_(* &quot;-&quot;??_);_(@_)"/>
    <numFmt numFmtId="172" formatCode="_(* ##,##0.0%_);_(* \(#,##0.0%\);_(0.0%_)"/>
    <numFmt numFmtId="173" formatCode="0.0%"/>
    <numFmt numFmtId="174" formatCode="_(* &quot;$&quot;#,##0.00_);_(* \(&quot;$&quot;#,##0.00\);_(* &quot;-&quot;??_);_(@_)"/>
    <numFmt numFmtId="175" formatCode="_(* #,##0.0_);_(* \(#,##0.0\);_(* &quot;-&quot;?_);_(@_)"/>
    <numFmt numFmtId="176" formatCode="0000&quot;E&quot;"/>
    <numFmt numFmtId="177" formatCode="_(* #,##0_);_(* \(#,##0\);_(* &quot;-&quot;??_);_(@_)"/>
    <numFmt numFmtId="178" formatCode="_(* &quot;$&quot;#,##0_);_(* \(&quot;$&quot;#,##0\);_(* &quot;-&quot;??_);_(@_)"/>
    <numFmt numFmtId="179" formatCode="_(* ##,##0.00000%_);_(* \(#,##0.0000%\);_(0.0000%_);_(@_)"/>
    <numFmt numFmtId="180" formatCode="_(* ##,##0.00%_);_(* \(#,##0.0%\);_(0.0%_);_(@_)"/>
    <numFmt numFmtId="181" formatCode="_(* ##,##0.0%_);_(* \(#,##0%\);_(0%_);_(@_)"/>
    <numFmt numFmtId="182" formatCode="&quot;$&quot;0&quot;M&quot;"/>
    <numFmt numFmtId="183" formatCode="#0\ &quot;x&quot;"/>
    <numFmt numFmtId="184" formatCode="0.0&quot;x&quot;"/>
    <numFmt numFmtId="185" formatCode="0.00000%"/>
    <numFmt numFmtId="186" formatCode="#0.0\ &quot;x&quot;"/>
    <numFmt numFmtId="187" formatCode="0.000"/>
    <numFmt numFmtId="188" formatCode="_(* ###0_);_(* \(#,##0\);_(* &quot;-&quot;??_);_(@_)"/>
    <numFmt numFmtId="189" formatCode="0000"/>
    <numFmt numFmtId="190" formatCode="&quot;$&quot;#,##0.0_);[Red]\(&quot;$&quot;#,##0.0\)"/>
    <numFmt numFmtId="191" formatCode="_(* #,##0.00_);_(* \(#,##0.00\);_(* &quot;-&quot;?_);_(@_)"/>
    <numFmt numFmtId="192" formatCode="&quot;$&quot;#,##0.0"/>
    <numFmt numFmtId="193" formatCode="&quot;$&quot;0.0&quot;B&quot;"/>
  </numFmts>
  <fonts count="10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6"/>
      <name val="Calibri"/>
      <family val="2"/>
      <scheme val="minor"/>
    </font>
    <font>
      <b/>
      <sz val="12"/>
      <name val="Calibri"/>
      <family val="2"/>
      <scheme val="minor"/>
    </font>
    <font>
      <sz val="10"/>
      <name val="Arial"/>
      <family val="2"/>
    </font>
    <font>
      <b/>
      <sz val="11"/>
      <color rgb="FFFFFFFF"/>
      <name val="Calibri"/>
      <family val="2"/>
      <scheme val="minor"/>
    </font>
    <font>
      <i/>
      <sz val="11"/>
      <color theme="1"/>
      <name val="Calibri"/>
      <family val="2"/>
      <scheme val="minor"/>
    </font>
    <font>
      <sz val="11"/>
      <name val="Calibri"/>
      <family val="2"/>
      <scheme val="minor"/>
    </font>
    <font>
      <b/>
      <sz val="11"/>
      <color rgb="FFFFFFFF"/>
      <name val="Calibri"/>
      <family val="2"/>
    </font>
    <font>
      <sz val="9"/>
      <color indexed="81"/>
      <name val="Tahoma"/>
      <family val="2"/>
    </font>
    <font>
      <b/>
      <sz val="9"/>
      <color indexed="81"/>
      <name val="Tahoma"/>
      <family val="2"/>
    </font>
    <font>
      <sz val="11"/>
      <color rgb="FF0000FF"/>
      <name val="Calibri"/>
      <family val="2"/>
      <scheme val="minor"/>
    </font>
    <font>
      <b/>
      <sz val="11"/>
      <name val="Calibri"/>
      <family val="2"/>
      <scheme val="minor"/>
    </font>
    <font>
      <b/>
      <sz val="11"/>
      <color rgb="FF0000FF"/>
      <name val="Calibri"/>
      <family val="2"/>
      <scheme val="minor"/>
    </font>
    <font>
      <b/>
      <sz val="10"/>
      <name val="Arial"/>
      <family val="2"/>
    </font>
    <font>
      <sz val="11"/>
      <name val="Calibri"/>
      <family val="2"/>
    </font>
    <font>
      <b/>
      <sz val="11"/>
      <name val="Calibri"/>
      <family val="2"/>
    </font>
    <font>
      <sz val="11"/>
      <color rgb="FF008000"/>
      <name val="Calibri"/>
      <family val="2"/>
      <scheme val="minor"/>
    </font>
    <font>
      <i/>
      <sz val="11"/>
      <name val="Calibri"/>
      <family val="2"/>
      <scheme val="minor"/>
    </font>
    <font>
      <sz val="11"/>
      <color indexed="8"/>
      <name val="Calibri"/>
      <family val="2"/>
    </font>
    <font>
      <sz val="10"/>
      <name val="Arial"/>
      <family val="2"/>
    </font>
    <font>
      <u/>
      <sz val="10"/>
      <color indexed="12"/>
      <name val="Arial"/>
      <family val="2"/>
    </font>
    <font>
      <u/>
      <sz val="11"/>
      <color theme="10"/>
      <name val="Calibri"/>
      <family val="2"/>
      <scheme val="minor"/>
    </font>
    <font>
      <u/>
      <sz val="10"/>
      <color theme="10"/>
      <name val="Arial"/>
      <family val="2"/>
    </font>
    <font>
      <sz val="11"/>
      <color indexed="8"/>
      <name val="Calibri"/>
      <family val="2"/>
      <scheme val="minor"/>
    </font>
    <font>
      <i/>
      <sz val="11"/>
      <color rgb="FFFFFFFF"/>
      <name val="Calibri"/>
      <family val="2"/>
      <scheme val="minor"/>
    </font>
    <font>
      <sz val="12"/>
      <name val="Calibri"/>
      <family val="2"/>
      <scheme val="minor"/>
    </font>
    <font>
      <i/>
      <sz val="11"/>
      <color rgb="FF0000FF"/>
      <name val="Calibri"/>
      <family val="2"/>
      <scheme val="minor"/>
    </font>
    <font>
      <sz val="11"/>
      <color rgb="FFFFFFFF"/>
      <name val="Calibri"/>
      <family val="2"/>
      <scheme val="minor"/>
    </font>
    <font>
      <sz val="11"/>
      <color rgb="FF339933"/>
      <name val="Calibri"/>
      <family val="2"/>
      <scheme val="minor"/>
    </font>
    <font>
      <sz val="11"/>
      <color rgb="FF1B832C"/>
      <name val="Calibri"/>
      <family val="2"/>
      <scheme val="minor"/>
    </font>
    <font>
      <b/>
      <sz val="11"/>
      <color rgb="FF1B832C"/>
      <name val="Calibri"/>
      <family val="2"/>
      <scheme val="minor"/>
    </font>
    <font>
      <b/>
      <sz val="11"/>
      <color rgb="FF008000"/>
      <name val="Calibri"/>
      <family val="2"/>
      <scheme val="minor"/>
    </font>
    <font>
      <sz val="10"/>
      <color theme="1"/>
      <name val="Arial"/>
      <family val="2"/>
    </font>
    <font>
      <b/>
      <sz val="12"/>
      <name val="Trebuchet MS"/>
      <family val="2"/>
    </font>
    <font>
      <b/>
      <sz val="10"/>
      <color rgb="FFFFFFFF"/>
      <name val="Arial"/>
      <family val="2"/>
    </font>
    <font>
      <sz val="10"/>
      <color rgb="FFFFFFFF"/>
      <name val="Arial"/>
      <family val="2"/>
    </font>
    <font>
      <i/>
      <sz val="10"/>
      <color rgb="FF0000FF"/>
      <name val="Arial"/>
      <family val="2"/>
    </font>
    <font>
      <b/>
      <sz val="10"/>
      <color rgb="FF0000FF"/>
      <name val="Arial"/>
      <family val="2"/>
    </font>
    <font>
      <i/>
      <sz val="10"/>
      <name val="Arial"/>
      <family val="2"/>
    </font>
    <font>
      <b/>
      <i/>
      <sz val="10"/>
      <color rgb="FF0000FF"/>
      <name val="Arial"/>
      <family val="2"/>
    </font>
    <font>
      <b/>
      <i/>
      <sz val="10"/>
      <name val="Arial"/>
      <family val="2"/>
    </font>
    <font>
      <b/>
      <i/>
      <sz val="10"/>
      <color rgb="FF008000"/>
      <name val="Arial"/>
      <family val="2"/>
    </font>
    <font>
      <b/>
      <sz val="10"/>
      <color rgb="FF1B832C"/>
      <name val="Arial"/>
      <family val="2"/>
    </font>
    <font>
      <sz val="10"/>
      <color indexed="8"/>
      <name val="Arial"/>
      <family val="2"/>
    </font>
    <font>
      <sz val="10"/>
      <color rgb="FF0000FF"/>
      <name val="Arial"/>
      <family val="2"/>
    </font>
    <font>
      <sz val="10"/>
      <color rgb="FF1B832C"/>
      <name val="Arial"/>
      <family val="2"/>
    </font>
    <font>
      <sz val="10"/>
      <color rgb="FF339933"/>
      <name val="Arial"/>
      <family val="2"/>
    </font>
    <font>
      <b/>
      <sz val="10"/>
      <color rgb="FF339933"/>
      <name val="Arial"/>
      <family val="2"/>
    </font>
    <font>
      <b/>
      <sz val="12"/>
      <color rgb="FF0000FF"/>
      <name val="Trebuchet MS"/>
      <family val="2"/>
    </font>
    <font>
      <sz val="10"/>
      <name val="Arial"/>
      <family val="2"/>
    </font>
    <font>
      <b/>
      <sz val="16"/>
      <color theme="1"/>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0"/>
      <name val="Calibri"/>
      <family val="2"/>
      <scheme val="minor"/>
    </font>
    <font>
      <b/>
      <sz val="11"/>
      <color rgb="FF3366FF"/>
      <name val="Calibri"/>
      <family val="2"/>
      <scheme val="minor"/>
    </font>
    <font>
      <b/>
      <sz val="16"/>
      <color rgb="FF0000FF"/>
      <name val="Calibri"/>
      <family val="2"/>
      <scheme val="minor"/>
    </font>
    <font>
      <b/>
      <i/>
      <sz val="11"/>
      <name val="Calibri"/>
      <family val="2"/>
    </font>
    <font>
      <sz val="10"/>
      <name val="Arial"/>
      <family val="2"/>
    </font>
    <font>
      <b/>
      <sz val="11"/>
      <color indexed="9"/>
      <name val="Calibri"/>
      <family val="2"/>
      <scheme val="minor"/>
    </font>
    <font>
      <sz val="11"/>
      <color rgb="FF0000FF"/>
      <name val="Calibri"/>
      <family val="2"/>
    </font>
    <font>
      <sz val="11"/>
      <color rgb="FF1B832C"/>
      <name val="Calibri"/>
      <family val="2"/>
    </font>
    <font>
      <i/>
      <sz val="11"/>
      <color theme="0" tint="-0.249977111117893"/>
      <name val="Calibri"/>
      <family val="2"/>
    </font>
    <font>
      <i/>
      <sz val="11"/>
      <name val="Calibri"/>
      <family val="2"/>
    </font>
    <font>
      <b/>
      <sz val="10"/>
      <color rgb="FF003263"/>
      <name val="Arial"/>
      <family val="2"/>
    </font>
    <font>
      <sz val="10"/>
      <name val="Calibri"/>
      <family val="2"/>
    </font>
    <font>
      <b/>
      <sz val="11"/>
      <color rgb="FF0000FF"/>
      <name val="Calibri"/>
      <family val="2"/>
    </font>
    <font>
      <sz val="11"/>
      <color rgb="FF008000"/>
      <name val="Calibri"/>
      <family val="2"/>
    </font>
    <font>
      <sz val="11"/>
      <color rgb="FF00B050"/>
      <name val="Calibri"/>
      <family val="2"/>
    </font>
    <font>
      <sz val="10"/>
      <color theme="1"/>
      <name val="Trade Gothic LT Com"/>
      <family val="2"/>
    </font>
    <font>
      <sz val="11"/>
      <color theme="9" tint="-0.249977111117893"/>
      <name val="Calibri"/>
      <family val="2"/>
      <scheme val="minor"/>
    </font>
    <font>
      <vertAlign val="subscript"/>
      <sz val="10"/>
      <color theme="1"/>
      <name val="Calibri"/>
      <family val="2"/>
      <scheme val="minor"/>
    </font>
    <font>
      <b/>
      <sz val="12"/>
      <color rgb="FFFF0000"/>
      <name val="Trebuchet MS"/>
      <family val="2"/>
    </font>
    <font>
      <b/>
      <sz val="12"/>
      <color rgb="FF00B050"/>
      <name val="Trebuchet MS"/>
      <family val="2"/>
    </font>
    <font>
      <sz val="10"/>
      <color theme="9" tint="-0.249977111117893"/>
      <name val="Arial"/>
      <family val="2"/>
    </font>
    <font>
      <b/>
      <i/>
      <sz val="10"/>
      <color rgb="FF1B832C"/>
      <name val="Arial"/>
      <family val="2"/>
    </font>
    <font>
      <i/>
      <sz val="10"/>
      <color rgb="FF1B832C"/>
      <name val="Arial"/>
      <family val="2"/>
    </font>
    <font>
      <b/>
      <sz val="10"/>
      <color indexed="8"/>
      <name val="Arial"/>
      <family val="2"/>
    </font>
    <font>
      <b/>
      <u/>
      <sz val="9"/>
      <color indexed="81"/>
      <name val="Tahoma"/>
      <family val="2"/>
    </font>
    <font>
      <b/>
      <i/>
      <sz val="10"/>
      <color theme="9" tint="-0.249977111117893"/>
      <name val="Arial"/>
      <family val="2"/>
    </font>
    <font>
      <sz val="8"/>
      <name val="Calibri"/>
      <family val="2"/>
      <scheme val="minor"/>
    </font>
    <font>
      <b/>
      <sz val="10"/>
      <name val="Calibri"/>
      <family val="2"/>
      <scheme val="minor"/>
    </font>
    <font>
      <b/>
      <sz val="11"/>
      <color rgb="FFFF0000"/>
      <name val="Calibri"/>
      <family val="2"/>
      <scheme val="minor"/>
    </font>
    <font>
      <b/>
      <sz val="10"/>
      <color rgb="FF0000FF"/>
      <name val="Calibri"/>
      <family val="2"/>
      <scheme val="minor"/>
    </font>
    <font>
      <i/>
      <sz val="10"/>
      <color rgb="FF00B050"/>
      <name val="Arial"/>
      <family val="2"/>
    </font>
    <font>
      <b/>
      <i/>
      <sz val="10"/>
      <color rgb="FF00B050"/>
      <name val="Arial"/>
      <family val="2"/>
    </font>
    <font>
      <b/>
      <sz val="11"/>
      <color rgb="FF00B050"/>
      <name val="Calibri"/>
      <family val="2"/>
      <scheme val="minor"/>
    </font>
    <font>
      <sz val="11"/>
      <color theme="0" tint="-0.34998626667073579"/>
      <name val="Calibri"/>
      <family val="2"/>
      <scheme val="minor"/>
    </font>
    <font>
      <i/>
      <sz val="11"/>
      <color theme="0" tint="-0.34998626667073579"/>
      <name val="Calibri"/>
      <family val="2"/>
      <scheme val="minor"/>
    </font>
    <font>
      <b/>
      <sz val="22"/>
      <color rgb="FF0000FF"/>
      <name val="Calibri"/>
      <family val="2"/>
      <scheme val="minor"/>
    </font>
    <font>
      <sz val="11"/>
      <color rgb="FFFF0000"/>
      <name val="Calibri"/>
      <family val="2"/>
      <scheme val="minor"/>
    </font>
    <font>
      <sz val="10"/>
      <name val="Arial"/>
      <family val="2"/>
    </font>
    <font>
      <b/>
      <sz val="15"/>
      <color rgb="FFFF0000"/>
      <name val="Arial"/>
      <family val="2"/>
    </font>
    <font>
      <b/>
      <sz val="10"/>
      <color theme="0"/>
      <name val="Arial"/>
      <family val="2"/>
    </font>
    <font>
      <u/>
      <sz val="9"/>
      <color indexed="81"/>
      <name val="Tahoma"/>
      <family val="2"/>
    </font>
    <font>
      <sz val="10"/>
      <color theme="0"/>
      <name val="Segoe UI"/>
      <family val="2"/>
    </font>
    <font>
      <sz val="11"/>
      <color theme="9"/>
      <name val="Calibri"/>
      <family val="2"/>
      <scheme val="minor"/>
    </font>
    <font>
      <b/>
      <i/>
      <sz val="9"/>
      <color indexed="81"/>
      <name val="Tahoma"/>
      <family val="2"/>
    </font>
    <font>
      <i/>
      <sz val="9"/>
      <color indexed="81"/>
      <name val="Tahoma"/>
      <family val="2"/>
    </font>
    <font>
      <sz val="9"/>
      <name val="Arial"/>
      <family val="2"/>
    </font>
    <font>
      <b/>
      <sz val="9"/>
      <name val="Arial"/>
      <family val="2"/>
    </font>
    <font>
      <u/>
      <sz val="9"/>
      <color indexed="12"/>
      <name val="Arial"/>
      <family val="2"/>
    </font>
    <font>
      <b/>
      <u/>
      <sz val="10"/>
      <name val="Arial"/>
      <family val="2"/>
    </font>
    <font>
      <sz val="9"/>
      <color indexed="81"/>
      <name val="Tahoma"/>
      <charset val="1"/>
    </font>
    <font>
      <b/>
      <sz val="9"/>
      <color indexed="81"/>
      <name val="Tahoma"/>
      <charset val="1"/>
    </font>
  </fonts>
  <fills count="17">
    <fill>
      <patternFill patternType="none"/>
    </fill>
    <fill>
      <patternFill patternType="gray125"/>
    </fill>
    <fill>
      <patternFill patternType="solid">
        <fgColor indexed="9"/>
        <bgColor indexed="64"/>
      </patternFill>
    </fill>
    <fill>
      <patternFill patternType="solid">
        <fgColor rgb="FF003263"/>
        <bgColor indexed="64"/>
      </patternFill>
    </fill>
    <fill>
      <patternFill patternType="solid">
        <fgColor rgb="FF008FFA"/>
        <bgColor indexed="64"/>
      </patternFill>
    </fill>
    <fill>
      <patternFill patternType="solid">
        <fgColor rgb="FFE7F6FF"/>
        <bgColor indexed="64"/>
      </patternFill>
    </fill>
    <fill>
      <patternFill patternType="solid">
        <fgColor rgb="FF3399FF"/>
        <bgColor indexed="64"/>
      </patternFill>
    </fill>
    <fill>
      <patternFill patternType="solid">
        <fgColor theme="4" tint="0.79998168889431442"/>
        <bgColor indexed="64"/>
      </patternFill>
    </fill>
    <fill>
      <patternFill patternType="solid">
        <fgColor rgb="FFE5F5FF"/>
        <bgColor indexed="64"/>
      </patternFill>
    </fill>
    <fill>
      <patternFill patternType="solid">
        <fgColor theme="5" tint="0.79998168889431442"/>
        <bgColor indexed="64"/>
      </patternFill>
    </fill>
    <fill>
      <patternFill patternType="solid">
        <fgColor theme="0"/>
        <bgColor indexed="64"/>
      </patternFill>
    </fill>
    <fill>
      <patternFill patternType="solid">
        <fgColor rgb="FF285E94"/>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499984740745262"/>
        <bgColor indexed="64"/>
      </patternFill>
    </fill>
    <fill>
      <patternFill patternType="solid">
        <fgColor rgb="FF0E3F70"/>
        <bgColor indexed="64"/>
      </patternFill>
    </fill>
  </fills>
  <borders count="75">
    <border>
      <left/>
      <right/>
      <top/>
      <bottom/>
      <diagonal/>
    </border>
    <border>
      <left style="thin">
        <color auto="1"/>
      </left>
      <right/>
      <top/>
      <bottom/>
      <diagonal/>
    </border>
    <border>
      <left/>
      <right/>
      <top/>
      <bottom style="double">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top/>
      <bottom style="double">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diagonal/>
    </border>
    <border>
      <left/>
      <right style="medium">
        <color indexed="64"/>
      </right>
      <top style="thin">
        <color indexed="64"/>
      </top>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thin">
        <color indexed="64"/>
      </right>
      <top style="medium">
        <color indexed="64"/>
      </top>
      <bottom/>
      <diagonal/>
    </border>
    <border>
      <left style="medium">
        <color rgb="FFFF0000"/>
      </left>
      <right style="medium">
        <color rgb="FFFF0000"/>
      </right>
      <top style="medium">
        <color rgb="FFFF0000"/>
      </top>
      <bottom style="thin">
        <color theme="0" tint="-0.14999847407452621"/>
      </bottom>
      <diagonal/>
    </border>
    <border>
      <left style="medium">
        <color rgb="FFFF0000"/>
      </left>
      <right style="thin">
        <color theme="0" tint="-0.14999847407452621"/>
      </right>
      <top/>
      <bottom style="thin">
        <color theme="0" tint="-0.14999847407452621"/>
      </bottom>
      <diagonal/>
    </border>
    <border>
      <left style="thin">
        <color theme="0" tint="-0.14999847407452621"/>
      </left>
      <right style="medium">
        <color rgb="FFFF0000"/>
      </right>
      <top style="thin">
        <color theme="0" tint="-0.14999847407452621"/>
      </top>
      <bottom style="thin">
        <color theme="0" tint="-0.14999847407452621"/>
      </bottom>
      <diagonal/>
    </border>
    <border>
      <left style="medium">
        <color rgb="FFFF0000"/>
      </left>
      <right style="medium">
        <color rgb="FFFF0000"/>
      </right>
      <top style="thin">
        <color theme="0" tint="-0.14999847407452621"/>
      </top>
      <bottom style="thin">
        <color theme="0" tint="-0.14999847407452621"/>
      </bottom>
      <diagonal/>
    </border>
    <border>
      <left style="medium">
        <color rgb="FFFF0000"/>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medium">
        <color rgb="FFFF0000"/>
      </left>
      <right style="medium">
        <color rgb="FFFF0000"/>
      </right>
      <top style="thin">
        <color theme="0" tint="-0.14999847407452621"/>
      </top>
      <bottom style="medium">
        <color rgb="FFFF0000"/>
      </bottom>
      <diagonal/>
    </border>
    <border>
      <left style="medium">
        <color rgb="FFFF0000"/>
      </left>
      <right style="medium">
        <color rgb="FFFF0000"/>
      </right>
      <top/>
      <bottom style="medium">
        <color rgb="FFFF0000"/>
      </bottom>
      <diagonal/>
    </border>
    <border>
      <left style="medium">
        <color rgb="FFFF0000"/>
      </left>
      <right style="thin">
        <color theme="0" tint="-0.14999847407452621"/>
      </right>
      <top style="thin">
        <color theme="0" tint="-0.14999847407452621"/>
      </top>
      <bottom/>
      <diagonal/>
    </border>
    <border>
      <left/>
      <right/>
      <top style="thin">
        <color theme="0" tint="-0.14999847407452621"/>
      </top>
      <bottom/>
      <diagonal/>
    </border>
    <border>
      <left style="thin">
        <color theme="0" tint="-0.14999847407452621"/>
      </left>
      <right style="medium">
        <color indexed="64"/>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s>
  <cellStyleXfs count="38">
    <xf numFmtId="0" fontId="0" fillId="0" borderId="0"/>
    <xf numFmtId="0" fontId="1" fillId="0" borderId="0"/>
    <xf numFmtId="0" fontId="6" fillId="0" borderId="0"/>
    <xf numFmtId="0" fontId="6" fillId="0" borderId="0"/>
    <xf numFmtId="0" fontId="6" fillId="0" borderId="0"/>
    <xf numFmtId="0" fontId="22"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21" fillId="0" borderId="0"/>
    <xf numFmtId="44" fontId="6" fillId="0" borderId="0" applyFont="0" applyFill="0" applyBorder="0" applyAlignment="0" applyProtection="0"/>
    <xf numFmtId="0" fontId="23" fillId="0" borderId="0" applyNumberFormat="0" applyFill="0" applyBorder="0" applyAlignment="0" applyProtection="0">
      <alignment vertical="top"/>
      <protection locked="0"/>
    </xf>
    <xf numFmtId="0" fontId="25" fillId="0" borderId="0" applyNumberFormat="0" applyFill="0" applyBorder="0" applyAlignment="0" applyProtection="0"/>
    <xf numFmtId="0" fontId="26" fillId="0" borderId="0"/>
    <xf numFmtId="0" fontId="26" fillId="0" borderId="0"/>
    <xf numFmtId="0" fontId="26" fillId="0" borderId="0"/>
    <xf numFmtId="0" fontId="26" fillId="0" borderId="0"/>
    <xf numFmtId="43" fontId="6" fillId="0" borderId="0" applyFont="0" applyFill="0" applyBorder="0" applyAlignment="0" applyProtection="0"/>
    <xf numFmtId="0" fontId="6" fillId="0" borderId="0"/>
    <xf numFmtId="9" fontId="6" fillId="0" borderId="0" applyFont="0" applyFill="0" applyBorder="0" applyAlignment="0" applyProtection="0"/>
    <xf numFmtId="0" fontId="24" fillId="0" borderId="0" applyNumberFormat="0" applyFill="0" applyBorder="0" applyAlignment="0" applyProtection="0"/>
    <xf numFmtId="0" fontId="35" fillId="0" borderId="0"/>
    <xf numFmtId="0" fontId="6" fillId="0" borderId="0"/>
    <xf numFmtId="0" fontId="21" fillId="0" borderId="0"/>
    <xf numFmtId="0" fontId="52" fillId="0" borderId="0"/>
    <xf numFmtId="0" fontId="1" fillId="0" borderId="0"/>
    <xf numFmtId="0" fontId="6" fillId="0" borderId="0"/>
    <xf numFmtId="43" fontId="6" fillId="0" borderId="0" applyFont="0" applyFill="0" applyBorder="0" applyAlignment="0" applyProtection="0"/>
    <xf numFmtId="0" fontId="21" fillId="0" borderId="0"/>
    <xf numFmtId="0" fontId="62" fillId="0" borderId="0"/>
    <xf numFmtId="0" fontId="73" fillId="0" borderId="0"/>
    <xf numFmtId="44" fontId="1" fillId="0" borderId="0" applyFont="0" applyFill="0" applyBorder="0" applyAlignment="0" applyProtection="0"/>
    <xf numFmtId="44" fontId="6" fillId="0" borderId="0" applyFont="0" applyFill="0" applyBorder="0" applyAlignment="0" applyProtection="0"/>
    <xf numFmtId="9" fontId="1" fillId="0" borderId="0" applyFont="0" applyFill="0" applyBorder="0" applyAlignment="0" applyProtection="0"/>
    <xf numFmtId="0" fontId="95" fillId="0" borderId="0"/>
    <xf numFmtId="0" fontId="6" fillId="0" borderId="0"/>
    <xf numFmtId="0" fontId="6" fillId="0" borderId="0"/>
  </cellStyleXfs>
  <cellXfs count="1014">
    <xf numFmtId="0" fontId="0" fillId="0" borderId="0" xfId="0"/>
    <xf numFmtId="0" fontId="4" fillId="0" borderId="0" xfId="1" applyFont="1"/>
    <xf numFmtId="0" fontId="5" fillId="2" borderId="0" xfId="0" applyFont="1" applyFill="1"/>
    <xf numFmtId="0" fontId="10" fillId="4" borderId="5" xfId="0" applyFont="1" applyFill="1" applyBorder="1" applyAlignment="1">
      <alignment vertical="center" wrapText="1"/>
    </xf>
    <xf numFmtId="0" fontId="5" fillId="2" borderId="0" xfId="4" applyFont="1" applyFill="1"/>
    <xf numFmtId="0" fontId="7" fillId="3" borderId="6" xfId="2" applyFont="1" applyFill="1" applyBorder="1" applyAlignment="1">
      <alignment horizontal="left" vertical="center"/>
    </xf>
    <xf numFmtId="164" fontId="2" fillId="3" borderId="0" xfId="3" applyNumberFormat="1" applyFont="1" applyFill="1" applyAlignment="1">
      <alignment horizontal="center"/>
    </xf>
    <xf numFmtId="37" fontId="9" fillId="0" borderId="12" xfId="4" applyNumberFormat="1" applyFont="1" applyBorder="1" applyAlignment="1">
      <alignment horizontal="left" indent="1"/>
    </xf>
    <xf numFmtId="0" fontId="9" fillId="0" borderId="12" xfId="4" applyFont="1" applyBorder="1" applyAlignment="1">
      <alignment horizontal="left" indent="1"/>
    </xf>
    <xf numFmtId="0" fontId="9" fillId="0" borderId="12" xfId="4" applyFont="1" applyBorder="1"/>
    <xf numFmtId="0" fontId="14" fillId="0" borderId="12" xfId="4" applyFont="1" applyBorder="1"/>
    <xf numFmtId="0" fontId="7" fillId="3" borderId="13" xfId="2" applyFont="1" applyFill="1" applyBorder="1" applyAlignment="1">
      <alignment horizontal="left" vertical="center"/>
    </xf>
    <xf numFmtId="0" fontId="2" fillId="3" borderId="13" xfId="3" applyFont="1" applyFill="1" applyBorder="1" applyAlignment="1">
      <alignment horizontal="center" vertical="center"/>
    </xf>
    <xf numFmtId="0" fontId="7" fillId="3" borderId="12" xfId="2" applyFont="1" applyFill="1" applyBorder="1" applyAlignment="1">
      <alignment horizontal="left" vertical="center"/>
    </xf>
    <xf numFmtId="0" fontId="7" fillId="4" borderId="12" xfId="0" applyFont="1" applyFill="1" applyBorder="1" applyAlignment="1">
      <alignment horizontal="left"/>
    </xf>
    <xf numFmtId="0" fontId="0" fillId="0" borderId="12" xfId="0" applyBorder="1" applyAlignment="1">
      <alignment horizontal="left" indent="1"/>
    </xf>
    <xf numFmtId="0" fontId="0" fillId="0" borderId="12" xfId="0" applyBorder="1"/>
    <xf numFmtId="0" fontId="16" fillId="0" borderId="0" xfId="4" applyFont="1"/>
    <xf numFmtId="0" fontId="3" fillId="0" borderId="0" xfId="0" applyFont="1"/>
    <xf numFmtId="0" fontId="7" fillId="3" borderId="0" xfId="4" applyFont="1" applyFill="1" applyAlignment="1">
      <alignment horizontal="center"/>
    </xf>
    <xf numFmtId="165" fontId="9" fillId="0" borderId="0" xfId="4" applyNumberFormat="1" applyFont="1"/>
    <xf numFmtId="165" fontId="14" fillId="0" borderId="0" xfId="4" applyNumberFormat="1" applyFont="1"/>
    <xf numFmtId="166" fontId="14" fillId="0" borderId="0" xfId="4" applyNumberFormat="1" applyFont="1"/>
    <xf numFmtId="0" fontId="6" fillId="0" borderId="0" xfId="4"/>
    <xf numFmtId="37" fontId="9" fillId="0" borderId="19" xfId="4" applyNumberFormat="1" applyFont="1" applyBorder="1"/>
    <xf numFmtId="37" fontId="14" fillId="0" borderId="12" xfId="4" applyNumberFormat="1" applyFont="1" applyBorder="1" applyAlignment="1">
      <alignment horizontal="left" indent="1"/>
    </xf>
    <xf numFmtId="37" fontId="9" fillId="0" borderId="12" xfId="4" applyNumberFormat="1" applyFont="1" applyBorder="1" applyAlignment="1">
      <alignment horizontal="left"/>
    </xf>
    <xf numFmtId="0" fontId="9" fillId="0" borderId="6" xfId="4" applyFont="1" applyBorder="1" applyAlignment="1">
      <alignment horizontal="left"/>
    </xf>
    <xf numFmtId="0" fontId="14" fillId="0" borderId="20" xfId="4" applyFont="1" applyBorder="1"/>
    <xf numFmtId="0" fontId="3" fillId="0" borderId="21" xfId="0" applyFont="1" applyBorder="1"/>
    <xf numFmtId="0" fontId="0" fillId="0" borderId="13" xfId="0" applyBorder="1"/>
    <xf numFmtId="0" fontId="9" fillId="0" borderId="0" xfId="4" applyFont="1"/>
    <xf numFmtId="0" fontId="6" fillId="0" borderId="0" xfId="4" applyAlignment="1">
      <alignment horizontal="left"/>
    </xf>
    <xf numFmtId="0" fontId="7" fillId="3" borderId="0" xfId="2" applyFont="1" applyFill="1" applyAlignment="1">
      <alignment horizontal="left" vertical="center"/>
    </xf>
    <xf numFmtId="0" fontId="7" fillId="4" borderId="0" xfId="0" applyFont="1" applyFill="1" applyAlignment="1">
      <alignment horizontal="left"/>
    </xf>
    <xf numFmtId="170" fontId="3" fillId="0" borderId="12" xfId="0" applyNumberFormat="1" applyFont="1" applyBorder="1"/>
    <xf numFmtId="170" fontId="3" fillId="0" borderId="0" xfId="0" applyNumberFormat="1" applyFont="1"/>
    <xf numFmtId="170" fontId="0" fillId="5" borderId="8" xfId="0" applyNumberFormat="1" applyFill="1" applyBorder="1"/>
    <xf numFmtId="170" fontId="0" fillId="0" borderId="0" xfId="0" applyNumberFormat="1"/>
    <xf numFmtId="170" fontId="3" fillId="0" borderId="12" xfId="0" applyNumberFormat="1" applyFont="1" applyBorder="1" applyAlignment="1">
      <alignment horizontal="left" indent="1"/>
    </xf>
    <xf numFmtId="170" fontId="0" fillId="0" borderId="0" xfId="0" applyNumberFormat="1" applyAlignment="1">
      <alignment horizontal="left" indent="1"/>
    </xf>
    <xf numFmtId="170" fontId="0" fillId="0" borderId="12" xfId="0" applyNumberFormat="1" applyBorder="1" applyAlignment="1">
      <alignment horizontal="left" indent="2"/>
    </xf>
    <xf numFmtId="170" fontId="13" fillId="0" borderId="0" xfId="0" applyNumberFormat="1" applyFont="1"/>
    <xf numFmtId="170" fontId="0" fillId="0" borderId="12" xfId="0" applyNumberFormat="1" applyBorder="1" applyAlignment="1">
      <alignment horizontal="left" indent="1"/>
    </xf>
    <xf numFmtId="170" fontId="3" fillId="0" borderId="15" xfId="0" applyNumberFormat="1" applyFont="1" applyBorder="1" applyAlignment="1">
      <alignment horizontal="left"/>
    </xf>
    <xf numFmtId="170" fontId="3" fillId="0" borderId="2" xfId="0" applyNumberFormat="1" applyFont="1" applyBorder="1" applyAlignment="1">
      <alignment horizontal="left"/>
    </xf>
    <xf numFmtId="170" fontId="3" fillId="0" borderId="0" xfId="0" applyNumberFormat="1" applyFont="1" applyAlignment="1">
      <alignment horizontal="left" indent="1"/>
    </xf>
    <xf numFmtId="170" fontId="8" fillId="0" borderId="12" xfId="0" applyNumberFormat="1" applyFont="1" applyBorder="1" applyAlignment="1">
      <alignment horizontal="left" indent="2"/>
    </xf>
    <xf numFmtId="170" fontId="8" fillId="0" borderId="0" xfId="0" applyNumberFormat="1" applyFont="1" applyAlignment="1">
      <alignment horizontal="left" indent="2"/>
    </xf>
    <xf numFmtId="170" fontId="0" fillId="0" borderId="0" xfId="0" applyNumberFormat="1" applyAlignment="1">
      <alignment horizontal="left" indent="2"/>
    </xf>
    <xf numFmtId="170" fontId="3" fillId="0" borderId="12" xfId="0" applyNumberFormat="1" applyFont="1" applyBorder="1" applyAlignment="1">
      <alignment horizontal="left"/>
    </xf>
    <xf numFmtId="170" fontId="3" fillId="0" borderId="0" xfId="0" applyNumberFormat="1" applyFont="1" applyAlignment="1">
      <alignment horizontal="left"/>
    </xf>
    <xf numFmtId="170" fontId="3" fillId="0" borderId="17" xfId="0" applyNumberFormat="1" applyFont="1" applyBorder="1" applyAlignment="1">
      <alignment horizontal="left"/>
    </xf>
    <xf numFmtId="170" fontId="3" fillId="0" borderId="4" xfId="0" applyNumberFormat="1" applyFont="1" applyBorder="1" applyAlignment="1">
      <alignment horizontal="left"/>
    </xf>
    <xf numFmtId="170" fontId="9" fillId="0" borderId="12" xfId="0" applyNumberFormat="1" applyFont="1" applyBorder="1" applyAlignment="1">
      <alignment horizontal="left" vertical="center" indent="1"/>
    </xf>
    <xf numFmtId="170" fontId="9" fillId="0" borderId="0" xfId="0" applyNumberFormat="1" applyFont="1" applyAlignment="1">
      <alignment horizontal="left" vertical="center" indent="1"/>
    </xf>
    <xf numFmtId="4" fontId="0" fillId="0" borderId="0" xfId="0" applyNumberFormat="1"/>
    <xf numFmtId="170" fontId="0" fillId="0" borderId="12" xfId="0" applyNumberFormat="1" applyBorder="1"/>
    <xf numFmtId="170" fontId="0" fillId="0" borderId="3" xfId="0" applyNumberFormat="1" applyBorder="1"/>
    <xf numFmtId="0" fontId="10" fillId="4" borderId="4" xfId="0" applyFont="1" applyFill="1" applyBorder="1" applyAlignment="1">
      <alignment vertical="center" wrapText="1"/>
    </xf>
    <xf numFmtId="0" fontId="0" fillId="6" borderId="4" xfId="0" applyFill="1" applyBorder="1"/>
    <xf numFmtId="0" fontId="0" fillId="6" borderId="25" xfId="0" applyFill="1" applyBorder="1"/>
    <xf numFmtId="169" fontId="0" fillId="0" borderId="0" xfId="0" applyNumberFormat="1"/>
    <xf numFmtId="169" fontId="0" fillId="0" borderId="24" xfId="0" applyNumberFormat="1" applyBorder="1"/>
    <xf numFmtId="169" fontId="7" fillId="4" borderId="5" xfId="0" applyNumberFormat="1" applyFont="1" applyFill="1" applyBorder="1"/>
    <xf numFmtId="169" fontId="10" fillId="4" borderId="4" xfId="0" applyNumberFormat="1" applyFont="1" applyFill="1" applyBorder="1" applyAlignment="1">
      <alignment vertical="center" wrapText="1"/>
    </xf>
    <xf numFmtId="169" fontId="3" fillId="0" borderId="0" xfId="0" applyNumberFormat="1" applyFont="1"/>
    <xf numFmtId="169" fontId="13" fillId="0" borderId="0" xfId="0" applyNumberFormat="1" applyFont="1"/>
    <xf numFmtId="169" fontId="14" fillId="5" borderId="5" xfId="0" applyNumberFormat="1" applyFont="1" applyFill="1" applyBorder="1"/>
    <xf numFmtId="169" fontId="3" fillId="5" borderId="4" xfId="0" applyNumberFormat="1" applyFont="1" applyFill="1" applyBorder="1"/>
    <xf numFmtId="169" fontId="14" fillId="0" borderId="5" xfId="0" applyNumberFormat="1" applyFont="1" applyBorder="1"/>
    <xf numFmtId="169" fontId="3" fillId="0" borderId="4" xfId="0" applyNumberFormat="1" applyFont="1" applyBorder="1"/>
    <xf numFmtId="169" fontId="7" fillId="6" borderId="5" xfId="0" applyNumberFormat="1" applyFont="1" applyFill="1" applyBorder="1" applyAlignment="1">
      <alignment horizontal="left"/>
    </xf>
    <xf numFmtId="169" fontId="0" fillId="6" borderId="4" xfId="0" applyNumberFormat="1" applyFill="1" applyBorder="1"/>
    <xf numFmtId="169" fontId="0" fillId="6" borderId="25" xfId="0" applyNumberFormat="1" applyFill="1" applyBorder="1"/>
    <xf numFmtId="169" fontId="3" fillId="0" borderId="26" xfId="0" applyNumberFormat="1" applyFont="1" applyBorder="1"/>
    <xf numFmtId="170" fontId="14" fillId="0" borderId="12" xfId="4" applyNumberFormat="1" applyFont="1" applyBorder="1"/>
    <xf numFmtId="170" fontId="9" fillId="0" borderId="12" xfId="4" applyNumberFormat="1" applyFont="1" applyBorder="1" applyAlignment="1">
      <alignment horizontal="left" indent="1"/>
    </xf>
    <xf numFmtId="170" fontId="19" fillId="0" borderId="0" xfId="0" applyNumberFormat="1" applyFont="1"/>
    <xf numFmtId="170" fontId="14" fillId="0" borderId="12" xfId="4" applyNumberFormat="1" applyFont="1" applyBorder="1" applyAlignment="1">
      <alignment horizontal="left" indent="2"/>
    </xf>
    <xf numFmtId="170" fontId="14" fillId="0" borderId="12" xfId="4" applyNumberFormat="1" applyFont="1" applyBorder="1" applyAlignment="1">
      <alignment horizontal="left"/>
    </xf>
    <xf numFmtId="170" fontId="9" fillId="0" borderId="12" xfId="4" applyNumberFormat="1" applyFont="1" applyBorder="1"/>
    <xf numFmtId="170" fontId="14" fillId="0" borderId="20" xfId="4" applyNumberFormat="1" applyFont="1" applyBorder="1" applyAlignment="1">
      <alignment horizontal="left"/>
    </xf>
    <xf numFmtId="170" fontId="0" fillId="0" borderId="21" xfId="0" applyNumberFormat="1" applyBorder="1"/>
    <xf numFmtId="0" fontId="9" fillId="0" borderId="0" xfId="4" applyFont="1" applyAlignment="1">
      <alignment horizontal="left" indent="1"/>
    </xf>
    <xf numFmtId="170" fontId="14" fillId="0" borderId="0" xfId="4" applyNumberFormat="1" applyFont="1"/>
    <xf numFmtId="170" fontId="9" fillId="0" borderId="0" xfId="4" applyNumberFormat="1" applyFont="1"/>
    <xf numFmtId="170" fontId="9" fillId="5" borderId="0" xfId="4" applyNumberFormat="1" applyFont="1" applyFill="1"/>
    <xf numFmtId="170" fontId="0" fillId="5" borderId="0" xfId="0" applyNumberFormat="1" applyFill="1"/>
    <xf numFmtId="170" fontId="14" fillId="5" borderId="0" xfId="4" applyNumberFormat="1" applyFont="1" applyFill="1"/>
    <xf numFmtId="170" fontId="3" fillId="5" borderId="0" xfId="0" applyNumberFormat="1" applyFont="1" applyFill="1"/>
    <xf numFmtId="37" fontId="9" fillId="0" borderId="12" xfId="4" applyNumberFormat="1" applyFont="1" applyBorder="1" applyAlignment="1">
      <alignment horizontal="left" indent="2"/>
    </xf>
    <xf numFmtId="165" fontId="14" fillId="5" borderId="9" xfId="4" applyNumberFormat="1" applyFont="1" applyFill="1" applyBorder="1"/>
    <xf numFmtId="165" fontId="9" fillId="5" borderId="9" xfId="4" applyNumberFormat="1" applyFont="1" applyFill="1" applyBorder="1"/>
    <xf numFmtId="171" fontId="14" fillId="5" borderId="9" xfId="4" applyNumberFormat="1" applyFont="1" applyFill="1" applyBorder="1"/>
    <xf numFmtId="171" fontId="14" fillId="5" borderId="10" xfId="4" applyNumberFormat="1" applyFont="1" applyFill="1" applyBorder="1"/>
    <xf numFmtId="172" fontId="20" fillId="5" borderId="9" xfId="4" applyNumberFormat="1" applyFont="1" applyFill="1" applyBorder="1" applyAlignment="1">
      <alignment horizontal="right"/>
    </xf>
    <xf numFmtId="171" fontId="14" fillId="5" borderId="7" xfId="4" applyNumberFormat="1" applyFont="1" applyFill="1" applyBorder="1"/>
    <xf numFmtId="165" fontId="14" fillId="5" borderId="9" xfId="4" applyNumberFormat="1" applyFont="1" applyFill="1" applyBorder="1" applyAlignment="1">
      <alignment horizontal="right"/>
    </xf>
    <xf numFmtId="173" fontId="20" fillId="5" borderId="9" xfId="9" applyNumberFormat="1" applyFont="1" applyFill="1" applyBorder="1" applyAlignment="1">
      <alignment horizontal="right"/>
    </xf>
    <xf numFmtId="4" fontId="3" fillId="0" borderId="16" xfId="0" applyNumberFormat="1" applyFont="1" applyBorder="1"/>
    <xf numFmtId="4" fontId="3" fillId="0" borderId="3" xfId="0" applyNumberFormat="1" applyFont="1" applyBorder="1"/>
    <xf numFmtId="4" fontId="0" fillId="0" borderId="19" xfId="0" applyNumberFormat="1" applyBorder="1"/>
    <xf numFmtId="4" fontId="0" fillId="0" borderId="26" xfId="0" applyNumberFormat="1" applyBorder="1"/>
    <xf numFmtId="170" fontId="9" fillId="0" borderId="4" xfId="0" applyNumberFormat="1" applyFont="1" applyBorder="1" applyAlignment="1">
      <alignment horizontal="left" vertical="center" indent="1"/>
    </xf>
    <xf numFmtId="165" fontId="9" fillId="5" borderId="7" xfId="4" applyNumberFormat="1" applyFont="1" applyFill="1" applyBorder="1"/>
    <xf numFmtId="7" fontId="9" fillId="5" borderId="8" xfId="11" applyNumberFormat="1" applyFont="1" applyFill="1" applyBorder="1"/>
    <xf numFmtId="7" fontId="14" fillId="5" borderId="11" xfId="11" applyNumberFormat="1" applyFont="1" applyFill="1" applyBorder="1"/>
    <xf numFmtId="0" fontId="10" fillId="4" borderId="5" xfId="4" applyFont="1" applyFill="1" applyBorder="1" applyAlignment="1">
      <alignment vertical="center" wrapText="1"/>
    </xf>
    <xf numFmtId="9" fontId="27" fillId="4" borderId="4" xfId="9" applyFont="1" applyFill="1" applyBorder="1"/>
    <xf numFmtId="173" fontId="27" fillId="4" borderId="4" xfId="9" applyNumberFormat="1" applyFont="1" applyFill="1" applyBorder="1" applyAlignment="1">
      <alignment horizontal="right"/>
    </xf>
    <xf numFmtId="165" fontId="9" fillId="5" borderId="9" xfId="18" applyNumberFormat="1" applyFont="1" applyFill="1" applyBorder="1"/>
    <xf numFmtId="165" fontId="13" fillId="0" borderId="0" xfId="18" applyNumberFormat="1" applyFont="1" applyFill="1"/>
    <xf numFmtId="165" fontId="13" fillId="0" borderId="0" xfId="18" applyNumberFormat="1" applyFont="1"/>
    <xf numFmtId="165" fontId="9" fillId="0" borderId="0" xfId="18" applyNumberFormat="1" applyFont="1"/>
    <xf numFmtId="165" fontId="13" fillId="5" borderId="9" xfId="18" applyNumberFormat="1" applyFont="1" applyFill="1" applyBorder="1"/>
    <xf numFmtId="165" fontId="9" fillId="0" borderId="0" xfId="18" applyNumberFormat="1" applyFont="1" applyFill="1"/>
    <xf numFmtId="0" fontId="14" fillId="0" borderId="3" xfId="4" applyFont="1" applyBorder="1"/>
    <xf numFmtId="165" fontId="14" fillId="5" borderId="11" xfId="18" applyNumberFormat="1" applyFont="1" applyFill="1" applyBorder="1"/>
    <xf numFmtId="165" fontId="14" fillId="0" borderId="3" xfId="18" applyNumberFormat="1" applyFont="1" applyBorder="1"/>
    <xf numFmtId="165" fontId="14" fillId="0" borderId="3" xfId="18" applyNumberFormat="1" applyFont="1" applyFill="1" applyBorder="1"/>
    <xf numFmtId="0" fontId="4" fillId="0" borderId="0" xfId="19" applyFont="1" applyAlignment="1">
      <alignment horizontal="right"/>
    </xf>
    <xf numFmtId="49" fontId="28" fillId="0" borderId="0" xfId="20" applyNumberFormat="1" applyFont="1" applyAlignment="1">
      <alignment horizontal="right"/>
    </xf>
    <xf numFmtId="170" fontId="0" fillId="0" borderId="26" xfId="0" applyNumberFormat="1" applyBorder="1"/>
    <xf numFmtId="170" fontId="0" fillId="0" borderId="23" xfId="0" applyNumberFormat="1" applyBorder="1"/>
    <xf numFmtId="171" fontId="14" fillId="0" borderId="1" xfId="4" applyNumberFormat="1" applyFont="1" applyBorder="1"/>
    <xf numFmtId="171" fontId="14" fillId="0" borderId="0" xfId="4" applyNumberFormat="1" applyFont="1"/>
    <xf numFmtId="171" fontId="14" fillId="0" borderId="27" xfId="4" applyNumberFormat="1" applyFont="1" applyBorder="1"/>
    <xf numFmtId="165" fontId="9" fillId="0" borderId="1" xfId="4" applyNumberFormat="1" applyFont="1" applyBorder="1"/>
    <xf numFmtId="165" fontId="9" fillId="0" borderId="27" xfId="4" applyNumberFormat="1" applyFont="1" applyBorder="1"/>
    <xf numFmtId="171" fontId="14" fillId="0" borderId="29" xfId="4" applyNumberFormat="1" applyFont="1" applyBorder="1"/>
    <xf numFmtId="171" fontId="14" fillId="0" borderId="2" xfId="4" applyNumberFormat="1" applyFont="1" applyBorder="1"/>
    <xf numFmtId="171" fontId="14" fillId="0" borderId="30" xfId="4" applyNumberFormat="1" applyFont="1" applyBorder="1"/>
    <xf numFmtId="172" fontId="20" fillId="0" borderId="1" xfId="4" applyNumberFormat="1" applyFont="1" applyBorder="1" applyAlignment="1">
      <alignment horizontal="right"/>
    </xf>
    <xf numFmtId="172" fontId="20" fillId="0" borderId="0" xfId="4" applyNumberFormat="1" applyFont="1" applyAlignment="1">
      <alignment horizontal="right"/>
    </xf>
    <xf numFmtId="172" fontId="20" fillId="0" borderId="27" xfId="4" applyNumberFormat="1" applyFont="1" applyBorder="1" applyAlignment="1">
      <alignment horizontal="right"/>
    </xf>
    <xf numFmtId="171" fontId="14" fillId="0" borderId="5" xfId="4" applyNumberFormat="1" applyFont="1" applyBorder="1"/>
    <xf numFmtId="171" fontId="14" fillId="0" borderId="4" xfId="4" applyNumberFormat="1" applyFont="1" applyBorder="1"/>
    <xf numFmtId="171" fontId="14" fillId="0" borderId="25" xfId="4" applyNumberFormat="1" applyFont="1" applyBorder="1"/>
    <xf numFmtId="165" fontId="14" fillId="0" borderId="1" xfId="4" applyNumberFormat="1" applyFont="1" applyBorder="1" applyAlignment="1">
      <alignment horizontal="right"/>
    </xf>
    <xf numFmtId="165" fontId="14" fillId="0" borderId="0" xfId="4" applyNumberFormat="1" applyFont="1" applyAlignment="1">
      <alignment horizontal="right"/>
    </xf>
    <xf numFmtId="165" fontId="14" fillId="0" borderId="27" xfId="4" applyNumberFormat="1" applyFont="1" applyBorder="1" applyAlignment="1">
      <alignment horizontal="right"/>
    </xf>
    <xf numFmtId="173" fontId="20" fillId="0" borderId="1" xfId="9" applyNumberFormat="1" applyFont="1" applyFill="1" applyBorder="1" applyAlignment="1">
      <alignment horizontal="right"/>
    </xf>
    <xf numFmtId="173" fontId="20" fillId="0" borderId="0" xfId="9" applyNumberFormat="1" applyFont="1" applyFill="1" applyBorder="1" applyAlignment="1">
      <alignment horizontal="right"/>
    </xf>
    <xf numFmtId="173" fontId="20" fillId="0" borderId="27" xfId="9" applyNumberFormat="1" applyFont="1" applyFill="1" applyBorder="1" applyAlignment="1">
      <alignment horizontal="right"/>
    </xf>
    <xf numFmtId="165" fontId="9" fillId="0" borderId="5" xfId="4" applyNumberFormat="1" applyFont="1" applyBorder="1"/>
    <xf numFmtId="165" fontId="9" fillId="0" borderId="4" xfId="4" applyNumberFormat="1" applyFont="1" applyBorder="1"/>
    <xf numFmtId="165" fontId="9" fillId="0" borderId="25" xfId="4" applyNumberFormat="1" applyFont="1" applyBorder="1"/>
    <xf numFmtId="7" fontId="9" fillId="0" borderId="22" xfId="11" applyNumberFormat="1" applyFont="1" applyFill="1" applyBorder="1"/>
    <xf numFmtId="7" fontId="9" fillId="0" borderId="26" xfId="11" applyNumberFormat="1" applyFont="1" applyFill="1" applyBorder="1"/>
    <xf numFmtId="7" fontId="9" fillId="0" borderId="23" xfId="11" applyNumberFormat="1" applyFont="1" applyFill="1" applyBorder="1"/>
    <xf numFmtId="7" fontId="14" fillId="0" borderId="18" xfId="11" applyNumberFormat="1" applyFont="1" applyFill="1" applyBorder="1"/>
    <xf numFmtId="7" fontId="14" fillId="0" borderId="3" xfId="11" applyNumberFormat="1" applyFont="1" applyFill="1" applyBorder="1"/>
    <xf numFmtId="7" fontId="14" fillId="0" borderId="24" xfId="11" applyNumberFormat="1" applyFont="1" applyFill="1" applyBorder="1"/>
    <xf numFmtId="165" fontId="13" fillId="0" borderId="0" xfId="4" applyNumberFormat="1" applyFont="1"/>
    <xf numFmtId="165" fontId="13" fillId="0" borderId="27" xfId="4" applyNumberFormat="1" applyFont="1" applyBorder="1"/>
    <xf numFmtId="165" fontId="13" fillId="5" borderId="9" xfId="4" applyNumberFormat="1" applyFont="1" applyFill="1" applyBorder="1"/>
    <xf numFmtId="170" fontId="3" fillId="0" borderId="16" xfId="0" applyNumberFormat="1" applyFont="1" applyBorder="1"/>
    <xf numFmtId="170" fontId="14" fillId="0" borderId="17" xfId="0" applyNumberFormat="1" applyFont="1" applyBorder="1" applyAlignment="1">
      <alignment vertical="center"/>
    </xf>
    <xf numFmtId="165" fontId="15" fillId="0" borderId="3" xfId="18" applyNumberFormat="1" applyFont="1" applyFill="1" applyBorder="1"/>
    <xf numFmtId="165" fontId="15" fillId="5" borderId="11" xfId="18" applyNumberFormat="1" applyFont="1" applyFill="1" applyBorder="1"/>
    <xf numFmtId="165" fontId="29" fillId="5" borderId="8" xfId="9" applyNumberFormat="1" applyFont="1" applyFill="1" applyBorder="1" applyAlignment="1">
      <alignment horizontal="right"/>
    </xf>
    <xf numFmtId="171" fontId="29" fillId="5" borderId="9" xfId="9" applyNumberFormat="1" applyFont="1" applyFill="1" applyBorder="1" applyAlignment="1">
      <alignment horizontal="right"/>
    </xf>
    <xf numFmtId="165" fontId="29" fillId="8" borderId="9" xfId="9" applyNumberFormat="1" applyFont="1" applyFill="1" applyBorder="1" applyAlignment="1">
      <alignment horizontal="right"/>
    </xf>
    <xf numFmtId="171" fontId="29" fillId="8" borderId="11" xfId="9" applyNumberFormat="1" applyFont="1" applyFill="1" applyBorder="1" applyAlignment="1">
      <alignment horizontal="right"/>
    </xf>
    <xf numFmtId="165" fontId="29" fillId="0" borderId="0" xfId="9" applyNumberFormat="1" applyFont="1" applyAlignment="1">
      <alignment horizontal="right"/>
    </xf>
    <xf numFmtId="165" fontId="29" fillId="0" borderId="0" xfId="9" applyNumberFormat="1" applyFont="1" applyFill="1" applyAlignment="1">
      <alignment horizontal="right"/>
    </xf>
    <xf numFmtId="174" fontId="29" fillId="0" borderId="0" xfId="9" applyNumberFormat="1" applyFont="1" applyAlignment="1">
      <alignment horizontal="right"/>
    </xf>
    <xf numFmtId="174" fontId="29" fillId="0" borderId="0" xfId="9" applyNumberFormat="1" applyFont="1" applyFill="1" applyAlignment="1">
      <alignment horizontal="right"/>
    </xf>
    <xf numFmtId="165" fontId="20" fillId="0" borderId="0" xfId="9" applyNumberFormat="1" applyFont="1" applyAlignment="1">
      <alignment horizontal="right"/>
    </xf>
    <xf numFmtId="171" fontId="29" fillId="0" borderId="3" xfId="9" applyNumberFormat="1" applyFont="1" applyBorder="1" applyAlignment="1">
      <alignment horizontal="right"/>
    </xf>
    <xf numFmtId="165" fontId="20" fillId="0" borderId="0" xfId="9" applyNumberFormat="1" applyFont="1" applyFill="1" applyAlignment="1">
      <alignment horizontal="right"/>
    </xf>
    <xf numFmtId="165" fontId="20" fillId="8" borderId="9" xfId="9" applyNumberFormat="1" applyFont="1" applyFill="1" applyBorder="1" applyAlignment="1">
      <alignment horizontal="right"/>
    </xf>
    <xf numFmtId="169" fontId="30" fillId="4" borderId="25" xfId="9" applyNumberFormat="1" applyFont="1" applyFill="1" applyBorder="1"/>
    <xf numFmtId="165" fontId="31" fillId="5" borderId="9" xfId="4" applyNumberFormat="1" applyFont="1" applyFill="1" applyBorder="1"/>
    <xf numFmtId="165" fontId="32" fillId="5" borderId="9" xfId="4" applyNumberFormat="1" applyFont="1" applyFill="1" applyBorder="1"/>
    <xf numFmtId="165" fontId="14" fillId="5" borderId="8" xfId="4" applyNumberFormat="1" applyFont="1" applyFill="1" applyBorder="1"/>
    <xf numFmtId="168" fontId="14" fillId="0" borderId="7" xfId="4" applyNumberFormat="1" applyFont="1" applyBorder="1"/>
    <xf numFmtId="165" fontId="9" fillId="0" borderId="9" xfId="4" applyNumberFormat="1" applyFont="1" applyBorder="1"/>
    <xf numFmtId="169" fontId="30" fillId="4" borderId="4" xfId="9" applyNumberFormat="1" applyFont="1" applyFill="1" applyBorder="1"/>
    <xf numFmtId="165" fontId="14" fillId="0" borderId="26" xfId="4" applyNumberFormat="1" applyFont="1" applyBorder="1"/>
    <xf numFmtId="165" fontId="14" fillId="0" borderId="27" xfId="4" applyNumberFormat="1" applyFont="1" applyBorder="1"/>
    <xf numFmtId="165" fontId="31" fillId="0" borderId="0" xfId="4" applyNumberFormat="1" applyFont="1"/>
    <xf numFmtId="165" fontId="31" fillId="0" borderId="27" xfId="4" applyNumberFormat="1" applyFont="1" applyBorder="1"/>
    <xf numFmtId="165" fontId="32" fillId="0" borderId="0" xfId="4" applyNumberFormat="1" applyFont="1"/>
    <xf numFmtId="165" fontId="32" fillId="0" borderId="27" xfId="4" applyNumberFormat="1" applyFont="1" applyBorder="1"/>
    <xf numFmtId="165" fontId="14" fillId="8" borderId="26" xfId="4" applyNumberFormat="1" applyFont="1" applyFill="1" applyBorder="1"/>
    <xf numFmtId="165" fontId="14" fillId="8" borderId="23" xfId="4" applyNumberFormat="1" applyFont="1" applyFill="1" applyBorder="1"/>
    <xf numFmtId="168" fontId="14" fillId="0" borderId="4" xfId="4" applyNumberFormat="1" applyFont="1" applyBorder="1"/>
    <xf numFmtId="165" fontId="19" fillId="0" borderId="0" xfId="4" applyNumberFormat="1" applyFont="1"/>
    <xf numFmtId="0" fontId="7" fillId="4" borderId="4" xfId="4" applyFont="1" applyFill="1" applyBorder="1" applyAlignment="1">
      <alignment horizontal="left"/>
    </xf>
    <xf numFmtId="165" fontId="30" fillId="4" borderId="4" xfId="4" applyNumberFormat="1" applyFont="1" applyFill="1" applyBorder="1"/>
    <xf numFmtId="165" fontId="30" fillId="4" borderId="4" xfId="18" applyNumberFormat="1" applyFont="1" applyFill="1" applyBorder="1"/>
    <xf numFmtId="165" fontId="14" fillId="8" borderId="9" xfId="18" applyNumberFormat="1" applyFont="1" applyFill="1" applyBorder="1"/>
    <xf numFmtId="0" fontId="14" fillId="7" borderId="18" xfId="4" applyFont="1" applyFill="1" applyBorder="1" applyAlignment="1">
      <alignment horizontal="left"/>
    </xf>
    <xf numFmtId="165" fontId="14" fillId="7" borderId="3" xfId="4" applyNumberFormat="1" applyFont="1" applyFill="1" applyBorder="1"/>
    <xf numFmtId="165" fontId="14" fillId="7" borderId="11" xfId="18" applyNumberFormat="1" applyFont="1" applyFill="1" applyBorder="1"/>
    <xf numFmtId="165" fontId="14" fillId="0" borderId="0" xfId="18" applyNumberFormat="1" applyFont="1"/>
    <xf numFmtId="165" fontId="14" fillId="7" borderId="3" xfId="18" applyNumberFormat="1" applyFont="1" applyFill="1" applyBorder="1"/>
    <xf numFmtId="165" fontId="14" fillId="8" borderId="8" xfId="18" applyNumberFormat="1" applyFont="1" applyFill="1" applyBorder="1"/>
    <xf numFmtId="165" fontId="13" fillId="8" borderId="9" xfId="18" applyNumberFormat="1" applyFont="1" applyFill="1" applyBorder="1"/>
    <xf numFmtId="165" fontId="15" fillId="5" borderId="9" xfId="18" applyNumberFormat="1" applyFont="1" applyFill="1" applyBorder="1"/>
    <xf numFmtId="165" fontId="9" fillId="5" borderId="31" xfId="4" applyNumberFormat="1" applyFont="1" applyFill="1" applyBorder="1"/>
    <xf numFmtId="165" fontId="14" fillId="5" borderId="31" xfId="4" applyNumberFormat="1" applyFont="1" applyFill="1" applyBorder="1"/>
    <xf numFmtId="170" fontId="14" fillId="0" borderId="6" xfId="4" applyNumberFormat="1" applyFont="1" applyBorder="1"/>
    <xf numFmtId="170" fontId="0" fillId="0" borderId="13" xfId="0" applyNumberFormat="1" applyBorder="1"/>
    <xf numFmtId="165" fontId="14" fillId="5" borderId="32" xfId="4" applyNumberFormat="1" applyFont="1" applyFill="1" applyBorder="1"/>
    <xf numFmtId="165" fontId="9" fillId="0" borderId="14" xfId="4" applyNumberFormat="1" applyFont="1" applyBorder="1"/>
    <xf numFmtId="165" fontId="14" fillId="0" borderId="12" xfId="4" applyNumberFormat="1" applyFont="1" applyBorder="1"/>
    <xf numFmtId="165" fontId="14" fillId="0" borderId="14" xfId="4" applyNumberFormat="1" applyFont="1" applyBorder="1"/>
    <xf numFmtId="165" fontId="14" fillId="0" borderId="21" xfId="4" applyNumberFormat="1" applyFont="1" applyBorder="1"/>
    <xf numFmtId="165" fontId="14" fillId="0" borderId="34" xfId="4" applyNumberFormat="1" applyFont="1" applyBorder="1"/>
    <xf numFmtId="174" fontId="14" fillId="5" borderId="0" xfId="4" applyNumberFormat="1" applyFont="1" applyFill="1"/>
    <xf numFmtId="9" fontId="9" fillId="0" borderId="0" xfId="4" applyNumberFormat="1" applyFont="1"/>
    <xf numFmtId="174" fontId="9" fillId="0" borderId="0" xfId="4" applyNumberFormat="1" applyFont="1"/>
    <xf numFmtId="174" fontId="34" fillId="8" borderId="0" xfId="4" applyNumberFormat="1" applyFont="1" applyFill="1"/>
    <xf numFmtId="165" fontId="13" fillId="9" borderId="0" xfId="4" applyNumberFormat="1" applyFont="1" applyFill="1"/>
    <xf numFmtId="165" fontId="14" fillId="9" borderId="0" xfId="4" applyNumberFormat="1" applyFont="1" applyFill="1"/>
    <xf numFmtId="165" fontId="9" fillId="5" borderId="32" xfId="4" applyNumberFormat="1" applyFont="1" applyFill="1" applyBorder="1"/>
    <xf numFmtId="165" fontId="9" fillId="0" borderId="21" xfId="4" applyNumberFormat="1" applyFont="1" applyBorder="1"/>
    <xf numFmtId="165" fontId="9" fillId="0" borderId="34" xfId="4" applyNumberFormat="1" applyFont="1" applyBorder="1"/>
    <xf numFmtId="169" fontId="0" fillId="0" borderId="34" xfId="0" applyNumberFormat="1" applyBorder="1"/>
    <xf numFmtId="169" fontId="0" fillId="0" borderId="21" xfId="0" applyNumberFormat="1" applyBorder="1"/>
    <xf numFmtId="0" fontId="0" fillId="5" borderId="33" xfId="0" applyFill="1" applyBorder="1"/>
    <xf numFmtId="165" fontId="32" fillId="5" borderId="31" xfId="4" applyNumberFormat="1" applyFont="1" applyFill="1" applyBorder="1"/>
    <xf numFmtId="169" fontId="0" fillId="5" borderId="31" xfId="0" applyNumberFormat="1" applyFill="1" applyBorder="1"/>
    <xf numFmtId="165" fontId="13" fillId="5" borderId="31" xfId="4" applyNumberFormat="1" applyFont="1" applyFill="1" applyBorder="1"/>
    <xf numFmtId="169" fontId="13" fillId="5" borderId="31" xfId="0" applyNumberFormat="1" applyFont="1" applyFill="1" applyBorder="1"/>
    <xf numFmtId="169" fontId="0" fillId="5" borderId="32" xfId="0" applyNumberFormat="1" applyFill="1" applyBorder="1"/>
    <xf numFmtId="165" fontId="32" fillId="9" borderId="0" xfId="4" applyNumberFormat="1" applyFont="1" applyFill="1"/>
    <xf numFmtId="172" fontId="29" fillId="0" borderId="0" xfId="4" applyNumberFormat="1" applyFont="1" applyAlignment="1">
      <alignment horizontal="right"/>
    </xf>
    <xf numFmtId="172" fontId="29" fillId="0" borderId="27" xfId="4" applyNumberFormat="1" applyFont="1" applyBorder="1" applyAlignment="1">
      <alignment horizontal="right"/>
    </xf>
    <xf numFmtId="172" fontId="29" fillId="5" borderId="9" xfId="4" applyNumberFormat="1" applyFont="1" applyFill="1" applyBorder="1" applyAlignment="1">
      <alignment horizontal="right"/>
    </xf>
    <xf numFmtId="170" fontId="9" fillId="5" borderId="8" xfId="0" applyNumberFormat="1" applyFont="1" applyFill="1" applyBorder="1"/>
    <xf numFmtId="170" fontId="9" fillId="0" borderId="26" xfId="0" applyNumberFormat="1" applyFont="1" applyBorder="1"/>
    <xf numFmtId="170" fontId="9" fillId="0" borderId="23" xfId="0" applyNumberFormat="1" applyFont="1" applyBorder="1"/>
    <xf numFmtId="165" fontId="14" fillId="9" borderId="3" xfId="18" applyNumberFormat="1" applyFont="1" applyFill="1" applyBorder="1"/>
    <xf numFmtId="165" fontId="19" fillId="9" borderId="0" xfId="4" applyNumberFormat="1" applyFont="1" applyFill="1"/>
    <xf numFmtId="165" fontId="19" fillId="5" borderId="31" xfId="4" applyNumberFormat="1" applyFont="1" applyFill="1" applyBorder="1"/>
    <xf numFmtId="0" fontId="9" fillId="0" borderId="20" xfId="0" applyFont="1" applyBorder="1" applyAlignment="1">
      <alignment vertical="center"/>
    </xf>
    <xf numFmtId="0" fontId="9" fillId="0" borderId="21" xfId="0" applyFont="1" applyBorder="1" applyAlignment="1">
      <alignment vertical="center"/>
    </xf>
    <xf numFmtId="165" fontId="9" fillId="8" borderId="35" xfId="18" applyNumberFormat="1" applyFont="1" applyFill="1" applyBorder="1"/>
    <xf numFmtId="165" fontId="9" fillId="0" borderId="21" xfId="18" applyNumberFormat="1" applyFont="1" applyFill="1" applyBorder="1"/>
    <xf numFmtId="165" fontId="9" fillId="0" borderId="37" xfId="18" applyNumberFormat="1" applyFont="1" applyFill="1" applyBorder="1"/>
    <xf numFmtId="165" fontId="14" fillId="0" borderId="0" xfId="18" applyNumberFormat="1" applyFont="1" applyFill="1"/>
    <xf numFmtId="165" fontId="19" fillId="5" borderId="9" xfId="4" applyNumberFormat="1" applyFont="1" applyFill="1" applyBorder="1"/>
    <xf numFmtId="169" fontId="14" fillId="0" borderId="18" xfId="0" applyNumberFormat="1" applyFont="1" applyBorder="1"/>
    <xf numFmtId="165" fontId="14" fillId="0" borderId="11" xfId="4" applyNumberFormat="1" applyFont="1" applyBorder="1"/>
    <xf numFmtId="165" fontId="14" fillId="0" borderId="3" xfId="4" applyNumberFormat="1" applyFont="1" applyBorder="1"/>
    <xf numFmtId="169" fontId="14" fillId="0" borderId="22" xfId="0" applyNumberFormat="1" applyFont="1" applyBorder="1"/>
    <xf numFmtId="165" fontId="14" fillId="0" borderId="8" xfId="4" applyNumberFormat="1" applyFont="1" applyBorder="1"/>
    <xf numFmtId="165" fontId="33" fillId="0" borderId="26" xfId="4" applyNumberFormat="1" applyFont="1" applyBorder="1"/>
    <xf numFmtId="165" fontId="33" fillId="0" borderId="8" xfId="4" applyNumberFormat="1" applyFont="1" applyBorder="1"/>
    <xf numFmtId="169" fontId="14" fillId="0" borderId="3" xfId="0" applyNumberFormat="1" applyFont="1" applyBorder="1"/>
    <xf numFmtId="165" fontId="0" fillId="5" borderId="31" xfId="0" applyNumberFormat="1" applyFill="1" applyBorder="1"/>
    <xf numFmtId="165" fontId="13" fillId="5" borderId="31" xfId="0" applyNumberFormat="1" applyFont="1" applyFill="1" applyBorder="1"/>
    <xf numFmtId="165" fontId="0" fillId="5" borderId="33" xfId="0" applyNumberFormat="1" applyFill="1" applyBorder="1"/>
    <xf numFmtId="165" fontId="9" fillId="0" borderId="0" xfId="0" applyNumberFormat="1" applyFont="1"/>
    <xf numFmtId="165" fontId="0" fillId="9" borderId="0" xfId="0" applyNumberFormat="1" applyFill="1"/>
    <xf numFmtId="165" fontId="0" fillId="0" borderId="0" xfId="0" applyNumberFormat="1"/>
    <xf numFmtId="165" fontId="3" fillId="5" borderId="31" xfId="0" applyNumberFormat="1" applyFont="1" applyFill="1" applyBorder="1"/>
    <xf numFmtId="165" fontId="3" fillId="5" borderId="32" xfId="0" applyNumberFormat="1" applyFont="1" applyFill="1" applyBorder="1"/>
    <xf numFmtId="165" fontId="3" fillId="0" borderId="21" xfId="0" applyNumberFormat="1" applyFont="1" applyBorder="1"/>
    <xf numFmtId="165" fontId="14" fillId="0" borderId="21" xfId="0" applyNumberFormat="1" applyFont="1" applyBorder="1"/>
    <xf numFmtId="165" fontId="3" fillId="9" borderId="21" xfId="0" applyNumberFormat="1" applyFont="1" applyFill="1" applyBorder="1"/>
    <xf numFmtId="165" fontId="9" fillId="0" borderId="0" xfId="18" applyNumberFormat="1" applyFont="1" applyBorder="1"/>
    <xf numFmtId="175" fontId="0" fillId="0" borderId="0" xfId="0" applyNumberFormat="1"/>
    <xf numFmtId="0" fontId="9" fillId="0" borderId="0" xfId="0" applyFont="1"/>
    <xf numFmtId="0" fontId="36" fillId="0" borderId="0" xfId="10" applyFont="1" applyAlignment="1">
      <alignment horizontal="left"/>
    </xf>
    <xf numFmtId="0" fontId="37" fillId="11" borderId="0" xfId="10" applyFont="1" applyFill="1" applyAlignment="1">
      <alignment horizontal="left" vertical="center"/>
    </xf>
    <xf numFmtId="0" fontId="38" fillId="11" borderId="0" xfId="4" applyFont="1" applyFill="1" applyAlignment="1">
      <alignment vertical="center"/>
    </xf>
    <xf numFmtId="176" fontId="37" fillId="11" borderId="0" xfId="4" applyNumberFormat="1" applyFont="1" applyFill="1"/>
    <xf numFmtId="0" fontId="6" fillId="0" borderId="0" xfId="4" applyAlignment="1">
      <alignment vertical="center"/>
    </xf>
    <xf numFmtId="177" fontId="6" fillId="0" borderId="0" xfId="4" applyNumberFormat="1" applyAlignment="1">
      <alignment vertical="center"/>
    </xf>
    <xf numFmtId="0" fontId="16" fillId="5" borderId="5" xfId="4" applyFont="1" applyFill="1" applyBorder="1" applyAlignment="1">
      <alignment horizontal="left"/>
    </xf>
    <xf numFmtId="0" fontId="37" fillId="5" borderId="4" xfId="4" applyFont="1" applyFill="1" applyBorder="1" applyAlignment="1">
      <alignment vertical="center"/>
    </xf>
    <xf numFmtId="178" fontId="16" fillId="5" borderId="4" xfId="10" applyNumberFormat="1" applyFont="1" applyFill="1" applyBorder="1" applyAlignment="1">
      <alignment horizontal="left" vertical="center" indent="1"/>
    </xf>
    <xf numFmtId="0" fontId="37" fillId="4" borderId="0" xfId="4" applyFont="1" applyFill="1" applyAlignment="1">
      <alignment horizontal="left"/>
    </xf>
    <xf numFmtId="177" fontId="37" fillId="4" borderId="0" xfId="4" applyNumberFormat="1" applyFont="1" applyFill="1"/>
    <xf numFmtId="0" fontId="37" fillId="4" borderId="0" xfId="4" applyFont="1" applyFill="1"/>
    <xf numFmtId="176" fontId="37" fillId="4" borderId="0" xfId="4" applyNumberFormat="1" applyFont="1" applyFill="1"/>
    <xf numFmtId="179" fontId="39" fillId="2" borderId="0" xfId="7" applyNumberFormat="1" applyFont="1" applyFill="1"/>
    <xf numFmtId="177" fontId="40" fillId="0" borderId="0" xfId="4" applyNumberFormat="1" applyFont="1"/>
    <xf numFmtId="177" fontId="16" fillId="0" borderId="0" xfId="4" applyNumberFormat="1" applyFont="1"/>
    <xf numFmtId="180" fontId="39" fillId="2" borderId="0" xfId="7" applyNumberFormat="1" applyFont="1" applyFill="1"/>
    <xf numFmtId="181" fontId="41" fillId="2" borderId="0" xfId="7" applyNumberFormat="1" applyFont="1" applyFill="1"/>
    <xf numFmtId="181" fontId="39" fillId="2" borderId="0" xfId="7" applyNumberFormat="1" applyFont="1" applyFill="1"/>
    <xf numFmtId="0" fontId="41" fillId="0" borderId="0" xfId="4" applyFont="1" applyAlignment="1">
      <alignment horizontal="left" indent="2"/>
    </xf>
    <xf numFmtId="0" fontId="41" fillId="0" borderId="0" xfId="4" applyFont="1"/>
    <xf numFmtId="9" fontId="39" fillId="0" borderId="0" xfId="4" applyNumberFormat="1" applyFont="1"/>
    <xf numFmtId="178" fontId="40" fillId="0" borderId="0" xfId="4" applyNumberFormat="1" applyFont="1"/>
    <xf numFmtId="178" fontId="16" fillId="0" borderId="0" xfId="4" applyNumberFormat="1" applyFont="1"/>
    <xf numFmtId="9" fontId="42" fillId="0" borderId="0" xfId="4" applyNumberFormat="1" applyFont="1"/>
    <xf numFmtId="0" fontId="43" fillId="0" borderId="0" xfId="4" applyFont="1"/>
    <xf numFmtId="9" fontId="44" fillId="0" borderId="0" xfId="4" applyNumberFormat="1" applyFont="1"/>
    <xf numFmtId="0" fontId="16" fillId="5" borderId="4" xfId="4" applyFont="1" applyFill="1" applyBorder="1"/>
    <xf numFmtId="178" fontId="16" fillId="5" borderId="4" xfId="4" applyNumberFormat="1" applyFont="1" applyFill="1" applyBorder="1"/>
    <xf numFmtId="178" fontId="45" fillId="0" borderId="0" xfId="4" applyNumberFormat="1" applyFont="1"/>
    <xf numFmtId="0" fontId="36" fillId="0" borderId="0" xfId="4" applyFont="1"/>
    <xf numFmtId="0" fontId="16" fillId="0" borderId="0" xfId="7" applyFont="1"/>
    <xf numFmtId="178" fontId="16" fillId="2" borderId="0" xfId="7" applyNumberFormat="1" applyFont="1" applyFill="1"/>
    <xf numFmtId="167" fontId="46" fillId="0" borderId="9" xfId="7" applyNumberFormat="1" applyFont="1" applyBorder="1" applyAlignment="1">
      <alignment horizontal="right"/>
    </xf>
    <xf numFmtId="0" fontId="6" fillId="0" borderId="0" xfId="7" applyAlignment="1">
      <alignment horizontal="left" indent="1"/>
    </xf>
    <xf numFmtId="177" fontId="6" fillId="2" borderId="0" xfId="7" applyNumberFormat="1" applyFill="1"/>
    <xf numFmtId="177" fontId="47" fillId="0" borderId="0" xfId="11" applyNumberFormat="1" applyFont="1"/>
    <xf numFmtId="177" fontId="6" fillId="0" borderId="0" xfId="11" applyNumberFormat="1"/>
    <xf numFmtId="0" fontId="46" fillId="0" borderId="9" xfId="7" applyFont="1" applyBorder="1" applyAlignment="1">
      <alignment horizontal="right"/>
    </xf>
    <xf numFmtId="177" fontId="16" fillId="0" borderId="0" xfId="11" applyNumberFormat="1" applyFont="1"/>
    <xf numFmtId="2" fontId="46" fillId="0" borderId="9" xfId="7" applyNumberFormat="1" applyFont="1" applyBorder="1" applyAlignment="1">
      <alignment horizontal="right"/>
    </xf>
    <xf numFmtId="0" fontId="16" fillId="0" borderId="5" xfId="7" applyFont="1" applyBorder="1"/>
    <xf numFmtId="178" fontId="16" fillId="0" borderId="4" xfId="7" applyNumberFormat="1" applyFont="1" applyBorder="1"/>
    <xf numFmtId="0" fontId="6" fillId="0" borderId="0" xfId="7"/>
    <xf numFmtId="9" fontId="46" fillId="0" borderId="9" xfId="7" applyNumberFormat="1" applyFont="1" applyBorder="1" applyAlignment="1">
      <alignment horizontal="right"/>
    </xf>
    <xf numFmtId="167" fontId="6" fillId="0" borderId="0" xfId="7" applyNumberFormat="1"/>
    <xf numFmtId="0" fontId="46" fillId="0" borderId="9" xfId="24" applyFont="1" applyBorder="1"/>
    <xf numFmtId="167" fontId="46" fillId="0" borderId="0" xfId="7" applyNumberFormat="1" applyFont="1"/>
    <xf numFmtId="0" fontId="6" fillId="0" borderId="9" xfId="7" applyBorder="1" applyAlignment="1">
      <alignment horizontal="right"/>
    </xf>
    <xf numFmtId="167" fontId="6" fillId="0" borderId="9" xfId="7" applyNumberFormat="1" applyBorder="1" applyAlignment="1">
      <alignment horizontal="right"/>
    </xf>
    <xf numFmtId="0" fontId="47" fillId="0" borderId="0" xfId="7" applyFont="1" applyAlignment="1">
      <alignment horizontal="right"/>
    </xf>
    <xf numFmtId="177" fontId="6" fillId="0" borderId="0" xfId="7" applyNumberFormat="1" applyAlignment="1">
      <alignment horizontal="right"/>
    </xf>
    <xf numFmtId="178" fontId="16" fillId="0" borderId="0" xfId="7" applyNumberFormat="1" applyFont="1"/>
    <xf numFmtId="167" fontId="16" fillId="0" borderId="0" xfId="7" applyNumberFormat="1" applyFont="1"/>
    <xf numFmtId="0" fontId="6" fillId="0" borderId="0" xfId="23"/>
    <xf numFmtId="0" fontId="16" fillId="0" borderId="22" xfId="7" applyFont="1" applyBorder="1"/>
    <xf numFmtId="178" fontId="16" fillId="0" borderId="23" xfId="7" applyNumberFormat="1" applyFont="1" applyBorder="1"/>
    <xf numFmtId="0" fontId="16" fillId="0" borderId="1" xfId="7" applyFont="1" applyBorder="1"/>
    <xf numFmtId="9" fontId="40" fillId="0" borderId="27" xfId="7" applyNumberFormat="1" applyFont="1" applyBorder="1"/>
    <xf numFmtId="0" fontId="16" fillId="13" borderId="5" xfId="7" applyFont="1" applyFill="1" applyBorder="1"/>
    <xf numFmtId="178" fontId="16" fillId="13" borderId="25" xfId="7" applyNumberFormat="1" applyFont="1" applyFill="1" applyBorder="1"/>
    <xf numFmtId="170" fontId="9" fillId="0" borderId="0" xfId="0" applyNumberFormat="1" applyFont="1"/>
    <xf numFmtId="170" fontId="9" fillId="0" borderId="12" xfId="0" applyNumberFormat="1" applyFont="1" applyBorder="1"/>
    <xf numFmtId="165" fontId="9" fillId="0" borderId="0" xfId="18" applyNumberFormat="1" applyFont="1" applyFill="1" applyBorder="1"/>
    <xf numFmtId="165" fontId="9" fillId="9" borderId="0" xfId="18" applyNumberFormat="1" applyFont="1" applyFill="1" applyBorder="1"/>
    <xf numFmtId="170" fontId="0" fillId="0" borderId="19" xfId="0" applyNumberFormat="1" applyBorder="1"/>
    <xf numFmtId="165" fontId="9" fillId="5" borderId="8" xfId="18" applyNumberFormat="1" applyFont="1" applyFill="1" applyBorder="1"/>
    <xf numFmtId="165" fontId="9" fillId="0" borderId="26" xfId="18" applyNumberFormat="1" applyFont="1" applyFill="1" applyBorder="1"/>
    <xf numFmtId="165" fontId="9" fillId="9" borderId="26" xfId="18" applyNumberFormat="1" applyFont="1" applyFill="1" applyBorder="1"/>
    <xf numFmtId="0" fontId="52" fillId="0" borderId="0" xfId="25"/>
    <xf numFmtId="165" fontId="14" fillId="10" borderId="3" xfId="18" applyNumberFormat="1" applyFont="1" applyFill="1" applyBorder="1"/>
    <xf numFmtId="165" fontId="9" fillId="10" borderId="26" xfId="18" applyNumberFormat="1" applyFont="1" applyFill="1" applyBorder="1"/>
    <xf numFmtId="169" fontId="9" fillId="0" borderId="0" xfId="0" applyNumberFormat="1" applyFont="1"/>
    <xf numFmtId="169" fontId="9" fillId="0" borderId="21" xfId="0" applyNumberFormat="1" applyFont="1" applyBorder="1"/>
    <xf numFmtId="175" fontId="9" fillId="0" borderId="0" xfId="0" applyNumberFormat="1" applyFont="1"/>
    <xf numFmtId="0" fontId="7" fillId="4" borderId="14" xfId="0" applyFont="1" applyFill="1" applyBorder="1" applyAlignment="1">
      <alignment horizontal="left"/>
    </xf>
    <xf numFmtId="170" fontId="9" fillId="5" borderId="38" xfId="0" applyNumberFormat="1" applyFont="1" applyFill="1" applyBorder="1"/>
    <xf numFmtId="171" fontId="14" fillId="5" borderId="39" xfId="4" applyNumberFormat="1" applyFont="1" applyFill="1" applyBorder="1"/>
    <xf numFmtId="165" fontId="9" fillId="5" borderId="39" xfId="4" applyNumberFormat="1" applyFont="1" applyFill="1" applyBorder="1"/>
    <xf numFmtId="171" fontId="14" fillId="5" borderId="40" xfId="4" applyNumberFormat="1" applyFont="1" applyFill="1" applyBorder="1"/>
    <xf numFmtId="172" fontId="20" fillId="5" borderId="39" xfId="4" applyNumberFormat="1" applyFont="1" applyFill="1" applyBorder="1" applyAlignment="1">
      <alignment horizontal="right"/>
    </xf>
    <xf numFmtId="171" fontId="14" fillId="5" borderId="41" xfId="4" applyNumberFormat="1" applyFont="1" applyFill="1" applyBorder="1"/>
    <xf numFmtId="165" fontId="14" fillId="5" borderId="39" xfId="4" applyNumberFormat="1" applyFont="1" applyFill="1" applyBorder="1" applyAlignment="1">
      <alignment horizontal="right"/>
    </xf>
    <xf numFmtId="173" fontId="20" fillId="5" borderId="39" xfId="9" applyNumberFormat="1" applyFont="1" applyFill="1" applyBorder="1" applyAlignment="1">
      <alignment horizontal="right"/>
    </xf>
    <xf numFmtId="165" fontId="9" fillId="5" borderId="41" xfId="4" applyNumberFormat="1" applyFont="1" applyFill="1" applyBorder="1"/>
    <xf numFmtId="7" fontId="9" fillId="5" borderId="38" xfId="11" applyNumberFormat="1" applyFont="1" applyFill="1" applyBorder="1"/>
    <xf numFmtId="7" fontId="14" fillId="5" borderId="42" xfId="11" applyNumberFormat="1" applyFont="1" applyFill="1" applyBorder="1"/>
    <xf numFmtId="165" fontId="9" fillId="10" borderId="0" xfId="18" applyNumberFormat="1" applyFont="1" applyFill="1" applyBorder="1"/>
    <xf numFmtId="165" fontId="9" fillId="5" borderId="39" xfId="18" applyNumberFormat="1" applyFont="1" applyFill="1" applyBorder="1"/>
    <xf numFmtId="165" fontId="14" fillId="5" borderId="42" xfId="18" applyNumberFormat="1" applyFont="1" applyFill="1" applyBorder="1"/>
    <xf numFmtId="165" fontId="9" fillId="5" borderId="38" xfId="18" applyNumberFormat="1" applyFont="1" applyFill="1" applyBorder="1"/>
    <xf numFmtId="165" fontId="9" fillId="8" borderId="43" xfId="18" applyNumberFormat="1" applyFont="1" applyFill="1" applyBorder="1"/>
    <xf numFmtId="0" fontId="1" fillId="10" borderId="0" xfId="26" applyFill="1"/>
    <xf numFmtId="0" fontId="53" fillId="10" borderId="0" xfId="26" applyFont="1" applyFill="1"/>
    <xf numFmtId="0" fontId="1" fillId="10" borderId="0" xfId="26" applyFill="1" applyAlignment="1">
      <alignment horizontal="left"/>
    </xf>
    <xf numFmtId="0" fontId="1" fillId="0" borderId="0" xfId="26"/>
    <xf numFmtId="0" fontId="1" fillId="0" borderId="0" xfId="26" applyAlignment="1">
      <alignment horizontal="left"/>
    </xf>
    <xf numFmtId="0" fontId="57" fillId="10" borderId="0" xfId="26" applyFont="1" applyFill="1"/>
    <xf numFmtId="0" fontId="10" fillId="3" borderId="46" xfId="26" applyFont="1" applyFill="1" applyBorder="1" applyAlignment="1">
      <alignment vertical="center"/>
    </xf>
    <xf numFmtId="170" fontId="9" fillId="10" borderId="26" xfId="0" applyNumberFormat="1" applyFont="1" applyFill="1" applyBorder="1"/>
    <xf numFmtId="171" fontId="14" fillId="10" borderId="0" xfId="4" applyNumberFormat="1" applyFont="1" applyFill="1"/>
    <xf numFmtId="165" fontId="9" fillId="10" borderId="0" xfId="4" applyNumberFormat="1" applyFont="1" applyFill="1"/>
    <xf numFmtId="171" fontId="14" fillId="10" borderId="2" xfId="4" applyNumberFormat="1" applyFont="1" applyFill="1" applyBorder="1"/>
    <xf numFmtId="172" fontId="20" fillId="10" borderId="0" xfId="4" applyNumberFormat="1" applyFont="1" applyFill="1" applyAlignment="1">
      <alignment horizontal="right"/>
    </xf>
    <xf numFmtId="171" fontId="14" fillId="10" borderId="4" xfId="4" applyNumberFormat="1" applyFont="1" applyFill="1" applyBorder="1"/>
    <xf numFmtId="165" fontId="14" fillId="10" borderId="0" xfId="4" applyNumberFormat="1" applyFont="1" applyFill="1" applyAlignment="1">
      <alignment horizontal="right"/>
    </xf>
    <xf numFmtId="173" fontId="20" fillId="10" borderId="0" xfId="9" applyNumberFormat="1" applyFont="1" applyFill="1" applyBorder="1" applyAlignment="1">
      <alignment horizontal="right"/>
    </xf>
    <xf numFmtId="165" fontId="9" fillId="10" borderId="4" xfId="4" applyNumberFormat="1" applyFont="1" applyFill="1" applyBorder="1"/>
    <xf numFmtId="7" fontId="9" fillId="10" borderId="26" xfId="11" applyNumberFormat="1" applyFont="1" applyFill="1" applyBorder="1"/>
    <xf numFmtId="7" fontId="14" fillId="10" borderId="3" xfId="11" applyNumberFormat="1" applyFont="1" applyFill="1" applyBorder="1"/>
    <xf numFmtId="165" fontId="9" fillId="10" borderId="21" xfId="18" applyNumberFormat="1" applyFont="1" applyFill="1" applyBorder="1"/>
    <xf numFmtId="170" fontId="0" fillId="10" borderId="26" xfId="0" applyNumberFormat="1" applyFill="1" applyBorder="1"/>
    <xf numFmtId="165" fontId="14" fillId="10" borderId="21" xfId="4" applyNumberFormat="1" applyFont="1" applyFill="1" applyBorder="1"/>
    <xf numFmtId="165" fontId="14" fillId="10" borderId="0" xfId="4" applyNumberFormat="1" applyFont="1" applyFill="1"/>
    <xf numFmtId="165" fontId="9" fillId="10" borderId="0" xfId="0" applyNumberFormat="1" applyFont="1" applyFill="1"/>
    <xf numFmtId="165" fontId="14" fillId="10" borderId="21" xfId="0" applyNumberFormat="1" applyFont="1" applyFill="1" applyBorder="1"/>
    <xf numFmtId="0" fontId="7" fillId="4" borderId="4" xfId="27" applyFont="1" applyFill="1" applyBorder="1" applyAlignment="1">
      <alignment horizontal="left"/>
    </xf>
    <xf numFmtId="165" fontId="30" fillId="4" borderId="4" xfId="27" applyNumberFormat="1" applyFont="1" applyFill="1" applyBorder="1"/>
    <xf numFmtId="165" fontId="30" fillId="4" borderId="4" xfId="28" applyNumberFormat="1" applyFont="1" applyFill="1" applyBorder="1"/>
    <xf numFmtId="165" fontId="14" fillId="0" borderId="0" xfId="27" applyNumberFormat="1" applyFont="1"/>
    <xf numFmtId="165" fontId="9" fillId="0" borderId="0" xfId="28" applyNumberFormat="1" applyFont="1"/>
    <xf numFmtId="165" fontId="14" fillId="8" borderId="9" xfId="28" applyNumberFormat="1" applyFont="1" applyFill="1" applyBorder="1"/>
    <xf numFmtId="165" fontId="59" fillId="8" borderId="9" xfId="28" applyNumberFormat="1" applyFont="1" applyFill="1" applyBorder="1"/>
    <xf numFmtId="0" fontId="14" fillId="8" borderId="5" xfId="27" applyFont="1" applyFill="1" applyBorder="1"/>
    <xf numFmtId="165" fontId="14" fillId="8" borderId="4" xfId="27" applyNumberFormat="1" applyFont="1" applyFill="1" applyBorder="1"/>
    <xf numFmtId="165" fontId="14" fillId="8" borderId="7" xfId="28" applyNumberFormat="1" applyFont="1" applyFill="1" applyBorder="1"/>
    <xf numFmtId="165" fontId="14" fillId="8" borderId="4" xfId="28" applyNumberFormat="1" applyFont="1" applyFill="1" applyBorder="1"/>
    <xf numFmtId="165" fontId="13" fillId="10" borderId="0" xfId="28" applyNumberFormat="1" applyFont="1" applyFill="1"/>
    <xf numFmtId="0" fontId="37" fillId="3" borderId="0" xfId="7" applyFont="1" applyFill="1"/>
    <xf numFmtId="1" fontId="37" fillId="3" borderId="0" xfId="23" applyNumberFormat="1" applyFont="1" applyFill="1" applyAlignment="1">
      <alignment horizontal="left" indent="5"/>
    </xf>
    <xf numFmtId="176" fontId="37" fillId="12" borderId="0" xfId="4" applyNumberFormat="1" applyFont="1" applyFill="1"/>
    <xf numFmtId="0" fontId="1" fillId="10" borderId="0" xfId="26" applyFill="1" applyAlignment="1">
      <alignment horizontal="left" wrapText="1"/>
    </xf>
    <xf numFmtId="0" fontId="1" fillId="0" borderId="0" xfId="26" applyAlignment="1">
      <alignment horizontal="left" wrapText="1"/>
    </xf>
    <xf numFmtId="0" fontId="0" fillId="10" borderId="0" xfId="26" applyFont="1" applyFill="1" applyAlignment="1">
      <alignment horizontal="left" vertical="center"/>
    </xf>
    <xf numFmtId="0" fontId="1" fillId="10" borderId="0" xfId="26" applyFill="1" applyAlignment="1">
      <alignment horizontal="left" vertical="center"/>
    </xf>
    <xf numFmtId="0" fontId="1" fillId="0" borderId="0" xfId="26" applyAlignment="1">
      <alignment horizontal="left" vertical="center"/>
    </xf>
    <xf numFmtId="0" fontId="54" fillId="3" borderId="44" xfId="4" applyFont="1" applyFill="1" applyBorder="1" applyAlignment="1">
      <alignment vertical="center" wrapText="1"/>
    </xf>
    <xf numFmtId="0" fontId="54" fillId="3" borderId="0" xfId="4" applyFont="1" applyFill="1" applyAlignment="1">
      <alignment horizontal="left" vertical="center" wrapText="1"/>
    </xf>
    <xf numFmtId="165" fontId="14" fillId="5" borderId="9" xfId="18" applyNumberFormat="1" applyFont="1" applyFill="1" applyBorder="1"/>
    <xf numFmtId="165" fontId="13" fillId="0" borderId="0" xfId="28" applyNumberFormat="1" applyFont="1"/>
    <xf numFmtId="170" fontId="14" fillId="0" borderId="12" xfId="0" applyNumberFormat="1" applyFont="1" applyBorder="1" applyAlignment="1">
      <alignment horizontal="left" indent="1"/>
    </xf>
    <xf numFmtId="170" fontId="14" fillId="0" borderId="0" xfId="0" applyNumberFormat="1" applyFont="1" applyAlignment="1">
      <alignment horizontal="left" indent="1"/>
    </xf>
    <xf numFmtId="170" fontId="20" fillId="0" borderId="12" xfId="0" applyNumberFormat="1" applyFont="1" applyBorder="1" applyAlignment="1">
      <alignment horizontal="left" indent="2"/>
    </xf>
    <xf numFmtId="170" fontId="20" fillId="0" borderId="0" xfId="0" applyNumberFormat="1" applyFont="1" applyAlignment="1">
      <alignment horizontal="left" indent="2"/>
    </xf>
    <xf numFmtId="170" fontId="9" fillId="0" borderId="12" xfId="0" applyNumberFormat="1" applyFont="1" applyBorder="1" applyAlignment="1">
      <alignment horizontal="left" indent="2"/>
    </xf>
    <xf numFmtId="170" fontId="9" fillId="0" borderId="0" xfId="0" applyNumberFormat="1" applyFont="1" applyAlignment="1">
      <alignment horizontal="left" indent="2"/>
    </xf>
    <xf numFmtId="170" fontId="9" fillId="0" borderId="17" xfId="0" applyNumberFormat="1" applyFont="1" applyBorder="1"/>
    <xf numFmtId="170" fontId="9" fillId="0" borderId="4" xfId="0" applyNumberFormat="1" applyFont="1" applyBorder="1"/>
    <xf numFmtId="165" fontId="9" fillId="5" borderId="7" xfId="18" applyNumberFormat="1" applyFont="1" applyFill="1" applyBorder="1"/>
    <xf numFmtId="165" fontId="9" fillId="0" borderId="4" xfId="18" applyNumberFormat="1" applyFont="1" applyFill="1" applyBorder="1"/>
    <xf numFmtId="170" fontId="14" fillId="0" borderId="15" xfId="0" applyNumberFormat="1" applyFont="1" applyBorder="1" applyAlignment="1">
      <alignment horizontal="left"/>
    </xf>
    <xf numFmtId="170" fontId="14" fillId="0" borderId="2" xfId="0" applyNumberFormat="1" applyFont="1" applyBorder="1" applyAlignment="1">
      <alignment horizontal="left"/>
    </xf>
    <xf numFmtId="170" fontId="14" fillId="0" borderId="12" xfId="0" applyNumberFormat="1" applyFont="1" applyBorder="1" applyAlignment="1">
      <alignment horizontal="left"/>
    </xf>
    <xf numFmtId="170" fontId="14" fillId="0" borderId="0" xfId="0" applyNumberFormat="1" applyFont="1" applyAlignment="1">
      <alignment horizontal="left"/>
    </xf>
    <xf numFmtId="170" fontId="14" fillId="0" borderId="17" xfId="0" applyNumberFormat="1" applyFont="1" applyBorder="1" applyAlignment="1">
      <alignment horizontal="left"/>
    </xf>
    <xf numFmtId="170" fontId="14" fillId="0" borderId="4" xfId="0" applyNumberFormat="1" applyFont="1" applyBorder="1" applyAlignment="1">
      <alignment horizontal="left"/>
    </xf>
    <xf numFmtId="170" fontId="9" fillId="0" borderId="12" xfId="0" applyNumberFormat="1" applyFont="1" applyBorder="1" applyAlignment="1">
      <alignment horizontal="left" indent="1"/>
    </xf>
    <xf numFmtId="170" fontId="9" fillId="0" borderId="0" xfId="0" applyNumberFormat="1" applyFont="1" applyAlignment="1">
      <alignment horizontal="left" indent="1"/>
    </xf>
    <xf numFmtId="4" fontId="9" fillId="0" borderId="19" xfId="0" applyNumberFormat="1" applyFont="1" applyBorder="1"/>
    <xf numFmtId="4" fontId="9" fillId="0" borderId="26" xfId="0" applyNumberFormat="1" applyFont="1" applyBorder="1"/>
    <xf numFmtId="4" fontId="14" fillId="0" borderId="16" xfId="0" applyNumberFormat="1" applyFont="1" applyBorder="1"/>
    <xf numFmtId="4" fontId="14" fillId="0" borderId="3" xfId="0" applyNumberFormat="1" applyFont="1" applyBorder="1"/>
    <xf numFmtId="170" fontId="14" fillId="0" borderId="16" xfId="0" applyNumberFormat="1" applyFont="1" applyBorder="1"/>
    <xf numFmtId="170" fontId="9" fillId="0" borderId="3" xfId="0" applyNumberFormat="1" applyFont="1" applyBorder="1"/>
    <xf numFmtId="165" fontId="19" fillId="5" borderId="31" xfId="0" applyNumberFormat="1" applyFont="1" applyFill="1" applyBorder="1"/>
    <xf numFmtId="165" fontId="9" fillId="9" borderId="0" xfId="4" applyNumberFormat="1" applyFont="1" applyFill="1"/>
    <xf numFmtId="165" fontId="9" fillId="5" borderId="31" xfId="0" applyNumberFormat="1" applyFont="1" applyFill="1" applyBorder="1"/>
    <xf numFmtId="178" fontId="47" fillId="0" borderId="0" xfId="7" applyNumberFormat="1" applyFont="1"/>
    <xf numFmtId="0" fontId="16" fillId="0" borderId="0" xfId="4" applyFont="1" applyAlignment="1">
      <alignment horizontal="left"/>
    </xf>
    <xf numFmtId="0" fontId="41" fillId="0" borderId="0" xfId="4" applyFont="1" applyAlignment="1">
      <alignment horizontal="left" indent="1"/>
    </xf>
    <xf numFmtId="0" fontId="39" fillId="2" borderId="0" xfId="7" applyFont="1" applyFill="1"/>
    <xf numFmtId="0" fontId="60" fillId="0" borderId="0" xfId="4" applyFont="1"/>
    <xf numFmtId="0" fontId="18" fillId="0" borderId="22" xfId="29" applyFont="1" applyBorder="1"/>
    <xf numFmtId="0" fontId="17" fillId="0" borderId="23" xfId="29" applyFont="1" applyBorder="1"/>
    <xf numFmtId="0" fontId="18" fillId="0" borderId="8" xfId="29" applyFont="1" applyBorder="1" applyAlignment="1">
      <alignment horizontal="center"/>
    </xf>
    <xf numFmtId="0" fontId="61" fillId="0" borderId="8" xfId="29" applyFont="1" applyBorder="1" applyAlignment="1">
      <alignment horizontal="center"/>
    </xf>
    <xf numFmtId="0" fontId="17" fillId="0" borderId="18" xfId="29" applyFont="1" applyBorder="1"/>
    <xf numFmtId="0" fontId="17" fillId="0" borderId="24" xfId="29" applyFont="1" applyBorder="1"/>
    <xf numFmtId="0" fontId="18" fillId="0" borderId="11" xfId="29" applyFont="1" applyBorder="1" applyAlignment="1">
      <alignment horizontal="center"/>
    </xf>
    <xf numFmtId="0" fontId="18" fillId="0" borderId="1" xfId="29" applyFont="1" applyBorder="1"/>
    <xf numFmtId="0" fontId="17" fillId="0" borderId="0" xfId="29" applyFont="1"/>
    <xf numFmtId="6" fontId="17" fillId="0" borderId="9" xfId="29" applyNumberFormat="1" applyFont="1" applyBorder="1" applyAlignment="1">
      <alignment horizontal="center"/>
    </xf>
    <xf numFmtId="6" fontId="65" fillId="0" borderId="9" xfId="29" applyNumberFormat="1" applyFont="1" applyBorder="1" applyAlignment="1">
      <alignment horizontal="center"/>
    </xf>
    <xf numFmtId="9" fontId="66" fillId="0" borderId="9" xfId="29" applyNumberFormat="1" applyFont="1" applyBorder="1" applyAlignment="1">
      <alignment horizontal="center"/>
    </xf>
    <xf numFmtId="0" fontId="67" fillId="0" borderId="1" xfId="29" applyFont="1" applyBorder="1" applyAlignment="1">
      <alignment horizontal="left" indent="1"/>
    </xf>
    <xf numFmtId="9" fontId="17" fillId="0" borderId="9" xfId="9" applyFont="1" applyBorder="1" applyAlignment="1">
      <alignment horizontal="center"/>
    </xf>
    <xf numFmtId="184" fontId="68" fillId="0" borderId="9" xfId="7" applyNumberFormat="1" applyFont="1" applyBorder="1" applyAlignment="1">
      <alignment horizontal="center"/>
    </xf>
    <xf numFmtId="0" fontId="14" fillId="8" borderId="50" xfId="4" applyFont="1" applyFill="1" applyBorder="1"/>
    <xf numFmtId="0" fontId="9" fillId="8" borderId="51" xfId="4" applyFont="1" applyFill="1" applyBorder="1"/>
    <xf numFmtId="0" fontId="9" fillId="8" borderId="51" xfId="4" applyFont="1" applyFill="1" applyBorder="1" applyAlignment="1">
      <alignment horizontal="left"/>
    </xf>
    <xf numFmtId="6" fontId="18" fillId="8" borderId="52" xfId="29" applyNumberFormat="1" applyFont="1" applyFill="1" applyBorder="1" applyAlignment="1">
      <alignment horizontal="center"/>
    </xf>
    <xf numFmtId="0" fontId="9" fillId="0" borderId="0" xfId="4" applyFont="1" applyAlignment="1">
      <alignment horizontal="left"/>
    </xf>
    <xf numFmtId="0" fontId="58" fillId="0" borderId="0" xfId="4" applyFont="1"/>
    <xf numFmtId="0" fontId="14" fillId="0" borderId="0" xfId="4" applyFont="1"/>
    <xf numFmtId="0" fontId="13" fillId="0" borderId="0" xfId="4" applyFont="1" applyAlignment="1">
      <alignment horizontal="left"/>
    </xf>
    <xf numFmtId="9" fontId="13" fillId="0" borderId="0" xfId="4" applyNumberFormat="1" applyFont="1" applyAlignment="1">
      <alignment horizontal="left"/>
    </xf>
    <xf numFmtId="9" fontId="15" fillId="0" borderId="0" xfId="4" applyNumberFormat="1" applyFont="1" applyAlignment="1">
      <alignment horizontal="left"/>
    </xf>
    <xf numFmtId="9" fontId="64" fillId="0" borderId="9" xfId="9" applyFont="1" applyBorder="1" applyAlignment="1">
      <alignment horizontal="center"/>
    </xf>
    <xf numFmtId="0" fontId="17" fillId="0" borderId="9" xfId="29" applyFont="1" applyBorder="1" applyAlignment="1">
      <alignment horizontal="center"/>
    </xf>
    <xf numFmtId="167" fontId="17" fillId="0" borderId="9" xfId="29" applyNumberFormat="1" applyFont="1" applyBorder="1" applyAlignment="1">
      <alignment horizontal="center"/>
    </xf>
    <xf numFmtId="0" fontId="18" fillId="0" borderId="5" xfId="29" applyFont="1" applyBorder="1" applyAlignment="1">
      <alignment vertical="center"/>
    </xf>
    <xf numFmtId="0" fontId="18" fillId="0" borderId="4" xfId="29" applyFont="1" applyBorder="1" applyAlignment="1">
      <alignment vertical="center"/>
    </xf>
    <xf numFmtId="6" fontId="18" fillId="0" borderId="7" xfId="29" applyNumberFormat="1" applyFont="1" applyBorder="1" applyAlignment="1">
      <alignment horizontal="center" vertical="center"/>
    </xf>
    <xf numFmtId="167" fontId="18" fillId="0" borderId="7" xfId="29" applyNumberFormat="1" applyFont="1" applyBorder="1" applyAlignment="1">
      <alignment horizontal="center" vertical="center"/>
    </xf>
    <xf numFmtId="167" fontId="18" fillId="2" borderId="7" xfId="29" applyNumberFormat="1" applyFont="1" applyFill="1" applyBorder="1" applyAlignment="1">
      <alignment horizontal="center" vertical="center"/>
    </xf>
    <xf numFmtId="6" fontId="17" fillId="0" borderId="0" xfId="29" applyNumberFormat="1" applyFont="1" applyAlignment="1">
      <alignment horizontal="center"/>
    </xf>
    <xf numFmtId="0" fontId="69" fillId="0" borderId="0" xfId="8" applyFont="1"/>
    <xf numFmtId="0" fontId="17" fillId="0" borderId="5" xfId="29" applyFont="1" applyBorder="1"/>
    <xf numFmtId="0" fontId="17" fillId="0" borderId="4" xfId="29" applyFont="1" applyBorder="1"/>
    <xf numFmtId="9" fontId="18" fillId="0" borderId="4" xfId="9" applyFont="1" applyBorder="1" applyAlignment="1">
      <alignment horizontal="center"/>
    </xf>
    <xf numFmtId="9" fontId="18" fillId="0" borderId="25" xfId="9" applyFont="1" applyBorder="1" applyAlignment="1">
      <alignment horizontal="center"/>
    </xf>
    <xf numFmtId="9" fontId="18" fillId="0" borderId="0" xfId="9" applyFont="1" applyAlignment="1">
      <alignment horizontal="center"/>
    </xf>
    <xf numFmtId="168" fontId="70" fillId="2" borderId="0" xfId="9" applyNumberFormat="1" applyFont="1" applyFill="1" applyAlignment="1">
      <alignment horizontal="right" vertical="center" wrapText="1"/>
    </xf>
    <xf numFmtId="165" fontId="72" fillId="0" borderId="0" xfId="29" applyNumberFormat="1" applyFont="1" applyAlignment="1">
      <alignment horizontal="right"/>
    </xf>
    <xf numFmtId="8" fontId="72" fillId="0" borderId="0" xfId="29" applyNumberFormat="1" applyFont="1" applyAlignment="1">
      <alignment horizontal="right"/>
    </xf>
    <xf numFmtId="8" fontId="17" fillId="0" borderId="0" xfId="29" applyNumberFormat="1" applyFont="1" applyAlignment="1">
      <alignment horizontal="right"/>
    </xf>
    <xf numFmtId="9" fontId="66" fillId="0" borderId="9" xfId="29" quotePrefix="1" applyNumberFormat="1" applyFont="1" applyBorder="1" applyAlignment="1">
      <alignment horizontal="center"/>
    </xf>
    <xf numFmtId="165" fontId="71" fillId="0" borderId="7" xfId="29" quotePrefix="1" applyNumberFormat="1" applyFont="1" applyBorder="1" applyAlignment="1">
      <alignment horizontal="right"/>
    </xf>
    <xf numFmtId="8" fontId="17" fillId="0" borderId="7" xfId="29" quotePrefix="1" applyNumberFormat="1" applyFont="1" applyBorder="1" applyAlignment="1">
      <alignment horizontal="right"/>
    </xf>
    <xf numFmtId="6" fontId="72" fillId="0" borderId="7" xfId="29" applyNumberFormat="1" applyFont="1" applyBorder="1" applyAlignment="1">
      <alignment horizontal="right"/>
    </xf>
    <xf numFmtId="17" fontId="0" fillId="14" borderId="0" xfId="26" quotePrefix="1" applyNumberFormat="1" applyFont="1" applyFill="1"/>
    <xf numFmtId="165" fontId="13" fillId="10" borderId="0" xfId="4" applyNumberFormat="1" applyFont="1" applyFill="1"/>
    <xf numFmtId="165" fontId="13" fillId="10" borderId="0" xfId="18" applyNumberFormat="1" applyFont="1" applyFill="1"/>
    <xf numFmtId="43" fontId="14" fillId="0" borderId="0" xfId="4" applyNumberFormat="1" applyFont="1"/>
    <xf numFmtId="0" fontId="0" fillId="10" borderId="0" xfId="26" applyFont="1" applyFill="1" applyAlignment="1">
      <alignment horizontal="left"/>
    </xf>
    <xf numFmtId="9" fontId="41" fillId="0" borderId="0" xfId="4" applyNumberFormat="1" applyFont="1"/>
    <xf numFmtId="3" fontId="6" fillId="5" borderId="4" xfId="10" applyNumberFormat="1" applyFont="1" applyFill="1" applyBorder="1" applyAlignment="1">
      <alignment vertical="center"/>
    </xf>
    <xf numFmtId="177" fontId="6" fillId="0" borderId="0" xfId="7" applyNumberFormat="1"/>
    <xf numFmtId="177" fontId="48" fillId="0" borderId="0" xfId="11" applyNumberFormat="1" applyFont="1"/>
    <xf numFmtId="178" fontId="6" fillId="0" borderId="0" xfId="7" applyNumberFormat="1"/>
    <xf numFmtId="178" fontId="49" fillId="0" borderId="0" xfId="7" applyNumberFormat="1" applyFont="1"/>
    <xf numFmtId="178" fontId="16" fillId="0" borderId="7" xfId="7" applyNumberFormat="1" applyFont="1" applyBorder="1" applyAlignment="1">
      <alignment horizontal="right"/>
    </xf>
    <xf numFmtId="165" fontId="50" fillId="0" borderId="27" xfId="7" applyNumberFormat="1" applyFont="1" applyBorder="1"/>
    <xf numFmtId="178" fontId="16" fillId="0" borderId="27" xfId="7" applyNumberFormat="1" applyFont="1" applyBorder="1"/>
    <xf numFmtId="177" fontId="6" fillId="8" borderId="4" xfId="4" applyNumberFormat="1" applyFill="1" applyBorder="1" applyAlignment="1">
      <alignment vertical="center"/>
    </xf>
    <xf numFmtId="165" fontId="15" fillId="10" borderId="0" xfId="18" applyNumberFormat="1" applyFont="1" applyFill="1"/>
    <xf numFmtId="165" fontId="13" fillId="10" borderId="27" xfId="4" applyNumberFormat="1" applyFont="1" applyFill="1" applyBorder="1"/>
    <xf numFmtId="165" fontId="9" fillId="10" borderId="0" xfId="28" applyNumberFormat="1" applyFont="1" applyFill="1"/>
    <xf numFmtId="170" fontId="0" fillId="0" borderId="22" xfId="0" applyNumberFormat="1" applyBorder="1"/>
    <xf numFmtId="165" fontId="13" fillId="0" borderId="1" xfId="4" applyNumberFormat="1" applyFont="1" applyBorder="1"/>
    <xf numFmtId="165" fontId="9" fillId="0" borderId="36" xfId="18" applyNumberFormat="1" applyFont="1" applyFill="1" applyBorder="1"/>
    <xf numFmtId="165" fontId="13" fillId="9" borderId="0" xfId="18" applyNumberFormat="1" applyFont="1" applyFill="1"/>
    <xf numFmtId="165" fontId="15" fillId="9" borderId="3" xfId="18" applyNumberFormat="1" applyFont="1" applyFill="1" applyBorder="1"/>
    <xf numFmtId="174" fontId="20" fillId="0" borderId="0" xfId="9" applyNumberFormat="1" applyFont="1" applyFill="1" applyAlignment="1">
      <alignment horizontal="right"/>
    </xf>
    <xf numFmtId="0" fontId="0" fillId="9" borderId="0" xfId="0" applyFill="1"/>
    <xf numFmtId="169" fontId="0" fillId="9" borderId="0" xfId="0" applyNumberFormat="1" applyFill="1"/>
    <xf numFmtId="169" fontId="13" fillId="9" borderId="0" xfId="0" applyNumberFormat="1" applyFont="1" applyFill="1"/>
    <xf numFmtId="0" fontId="14" fillId="10" borderId="49" xfId="4" applyFont="1" applyFill="1" applyBorder="1" applyAlignment="1">
      <alignment vertical="center"/>
    </xf>
    <xf numFmtId="0" fontId="9" fillId="10" borderId="49" xfId="4" applyFont="1" applyFill="1" applyBorder="1" applyAlignment="1">
      <alignment vertical="center"/>
    </xf>
    <xf numFmtId="0" fontId="9" fillId="10" borderId="47" xfId="4" quotePrefix="1" applyFont="1" applyFill="1" applyBorder="1"/>
    <xf numFmtId="0" fontId="9" fillId="10" borderId="47" xfId="4" applyFont="1" applyFill="1" applyBorder="1" applyAlignment="1">
      <alignment horizontal="left"/>
    </xf>
    <xf numFmtId="182" fontId="70" fillId="10" borderId="47" xfId="30" applyNumberFormat="1" applyFont="1" applyFill="1" applyBorder="1" applyAlignment="1">
      <alignment horizontal="center"/>
    </xf>
    <xf numFmtId="9" fontId="64" fillId="10" borderId="47" xfId="9" applyFont="1" applyFill="1" applyBorder="1" applyAlignment="1">
      <alignment horizontal="center"/>
    </xf>
    <xf numFmtId="183" fontId="64" fillId="10" borderId="47" xfId="30" applyNumberFormat="1" applyFont="1" applyFill="1" applyBorder="1" applyAlignment="1">
      <alignment horizontal="center"/>
    </xf>
    <xf numFmtId="6" fontId="64" fillId="10" borderId="47" xfId="29" applyNumberFormat="1" applyFont="1" applyFill="1" applyBorder="1" applyAlignment="1">
      <alignment horizontal="center"/>
    </xf>
    <xf numFmtId="165" fontId="9" fillId="10" borderId="0" xfId="18" applyNumberFormat="1" applyFont="1" applyFill="1"/>
    <xf numFmtId="0" fontId="9" fillId="10" borderId="0" xfId="0" applyFont="1" applyFill="1"/>
    <xf numFmtId="169" fontId="9" fillId="10" borderId="21" xfId="0" applyNumberFormat="1" applyFont="1" applyFill="1" applyBorder="1"/>
    <xf numFmtId="171" fontId="14" fillId="10" borderId="27" xfId="4" applyNumberFormat="1" applyFont="1" applyFill="1" applyBorder="1"/>
    <xf numFmtId="171" fontId="14" fillId="10" borderId="30" xfId="4" applyNumberFormat="1" applyFont="1" applyFill="1" applyBorder="1"/>
    <xf numFmtId="165" fontId="9" fillId="10" borderId="27" xfId="4" applyNumberFormat="1" applyFont="1" applyFill="1" applyBorder="1"/>
    <xf numFmtId="171" fontId="14" fillId="10" borderId="25" xfId="4" applyNumberFormat="1" applyFont="1" applyFill="1" applyBorder="1"/>
    <xf numFmtId="165" fontId="14" fillId="10" borderId="27" xfId="4" applyNumberFormat="1" applyFont="1" applyFill="1" applyBorder="1" applyAlignment="1">
      <alignment horizontal="right"/>
    </xf>
    <xf numFmtId="173" fontId="20" fillId="10" borderId="27" xfId="9" applyNumberFormat="1" applyFont="1" applyFill="1" applyBorder="1" applyAlignment="1">
      <alignment horizontal="right"/>
    </xf>
    <xf numFmtId="165" fontId="9" fillId="10" borderId="25" xfId="4" applyNumberFormat="1" applyFont="1" applyFill="1" applyBorder="1"/>
    <xf numFmtId="7" fontId="9" fillId="10" borderId="23" xfId="11" applyNumberFormat="1" applyFont="1" applyFill="1" applyBorder="1"/>
    <xf numFmtId="7" fontId="14" fillId="10" borderId="24" xfId="11" applyNumberFormat="1" applyFont="1" applyFill="1" applyBorder="1"/>
    <xf numFmtId="165" fontId="9" fillId="10" borderId="37" xfId="18" applyNumberFormat="1" applyFont="1" applyFill="1" applyBorder="1"/>
    <xf numFmtId="170" fontId="9" fillId="10" borderId="23" xfId="0" applyNumberFormat="1" applyFont="1" applyFill="1" applyBorder="1"/>
    <xf numFmtId="172" fontId="20" fillId="10" borderId="27" xfId="4" applyNumberFormat="1" applyFont="1" applyFill="1" applyBorder="1" applyAlignment="1">
      <alignment horizontal="right"/>
    </xf>
    <xf numFmtId="165" fontId="9" fillId="8" borderId="9" xfId="18" applyNumberFormat="1" applyFont="1" applyFill="1" applyBorder="1"/>
    <xf numFmtId="172" fontId="29" fillId="0" borderId="1" xfId="4" applyNumberFormat="1" applyFont="1" applyBorder="1" applyAlignment="1">
      <alignment horizontal="right"/>
    </xf>
    <xf numFmtId="165" fontId="20" fillId="5" borderId="9" xfId="9" applyNumberFormat="1" applyFont="1" applyFill="1" applyBorder="1" applyAlignment="1">
      <alignment horizontal="right"/>
    </xf>
    <xf numFmtId="171" fontId="29" fillId="5" borderId="11" xfId="9" applyNumberFormat="1" applyFont="1" applyFill="1" applyBorder="1" applyAlignment="1">
      <alignment horizontal="right"/>
    </xf>
    <xf numFmtId="0" fontId="0" fillId="6" borderId="5" xfId="0" applyFill="1" applyBorder="1"/>
    <xf numFmtId="170" fontId="9" fillId="0" borderId="22" xfId="0" applyNumberFormat="1" applyFont="1" applyBorder="1"/>
    <xf numFmtId="171" fontId="20" fillId="0" borderId="3" xfId="9" applyNumberFormat="1" applyFont="1" applyBorder="1" applyAlignment="1">
      <alignment horizontal="right"/>
    </xf>
    <xf numFmtId="171" fontId="20" fillId="0" borderId="3" xfId="9" applyNumberFormat="1" applyFont="1" applyFill="1" applyBorder="1" applyAlignment="1">
      <alignment horizontal="right"/>
    </xf>
    <xf numFmtId="165" fontId="20" fillId="5" borderId="8" xfId="9" applyNumberFormat="1" applyFont="1" applyFill="1" applyBorder="1" applyAlignment="1">
      <alignment horizontal="right"/>
    </xf>
    <xf numFmtId="171" fontId="20" fillId="5" borderId="9" xfId="9" applyNumberFormat="1" applyFont="1" applyFill="1" applyBorder="1" applyAlignment="1">
      <alignment horizontal="right"/>
    </xf>
    <xf numFmtId="171" fontId="20" fillId="8" borderId="11" xfId="9" applyNumberFormat="1" applyFont="1" applyFill="1" applyBorder="1" applyAlignment="1">
      <alignment horizontal="right"/>
    </xf>
    <xf numFmtId="185" fontId="0" fillId="0" borderId="0" xfId="0" applyNumberFormat="1"/>
    <xf numFmtId="43" fontId="0" fillId="0" borderId="0" xfId="0" applyNumberFormat="1"/>
    <xf numFmtId="165" fontId="3" fillId="0" borderId="0" xfId="4" applyNumberFormat="1" applyFont="1"/>
    <xf numFmtId="165" fontId="1" fillId="0" borderId="0" xfId="4" applyNumberFormat="1" applyFont="1"/>
    <xf numFmtId="166" fontId="3" fillId="0" borderId="0" xfId="4" applyNumberFormat="1" applyFont="1"/>
    <xf numFmtId="0" fontId="1" fillId="0" borderId="0" xfId="0" applyFont="1"/>
    <xf numFmtId="43" fontId="3" fillId="0" borderId="0" xfId="4" applyNumberFormat="1" applyFont="1"/>
    <xf numFmtId="0" fontId="0" fillId="0" borderId="47" xfId="26" quotePrefix="1" applyFont="1" applyBorder="1" applyAlignment="1">
      <alignment horizontal="left" indent="1"/>
    </xf>
    <xf numFmtId="0" fontId="0" fillId="0" borderId="47" xfId="26" applyFont="1" applyBorder="1"/>
    <xf numFmtId="0" fontId="1" fillId="0" borderId="47" xfId="26" applyBorder="1"/>
    <xf numFmtId="0" fontId="0" fillId="0" borderId="47" xfId="26" quotePrefix="1" applyFont="1" applyBorder="1"/>
    <xf numFmtId="0" fontId="1" fillId="0" borderId="47" xfId="26" quotePrefix="1" applyBorder="1" applyAlignment="1">
      <alignment horizontal="left" indent="1"/>
    </xf>
    <xf numFmtId="186" fontId="64" fillId="10" borderId="47" xfId="30" applyNumberFormat="1" applyFont="1" applyFill="1" applyBorder="1" applyAlignment="1">
      <alignment horizontal="center"/>
    </xf>
    <xf numFmtId="3" fontId="6" fillId="5" borderId="25" xfId="10" applyNumberFormat="1" applyFont="1" applyFill="1" applyBorder="1" applyAlignment="1">
      <alignment vertical="center"/>
    </xf>
    <xf numFmtId="178" fontId="16" fillId="5" borderId="25" xfId="4" applyNumberFormat="1" applyFont="1" applyFill="1" applyBorder="1"/>
    <xf numFmtId="0" fontId="9" fillId="0" borderId="47" xfId="4" applyFont="1" applyBorder="1" applyAlignment="1">
      <alignment horizontal="left"/>
    </xf>
    <xf numFmtId="6" fontId="65" fillId="0" borderId="9" xfId="29" quotePrefix="1" applyNumberFormat="1" applyFont="1" applyBorder="1" applyAlignment="1">
      <alignment horizontal="center"/>
    </xf>
    <xf numFmtId="9" fontId="17" fillId="0" borderId="9" xfId="9" applyFont="1" applyFill="1" applyBorder="1" applyAlignment="1">
      <alignment horizontal="center"/>
    </xf>
    <xf numFmtId="178" fontId="6" fillId="0" borderId="0" xfId="4" applyNumberFormat="1"/>
    <xf numFmtId="0" fontId="13" fillId="0" borderId="47" xfId="4" applyFont="1" applyBorder="1" applyAlignment="1">
      <alignment horizontal="center"/>
    </xf>
    <xf numFmtId="0" fontId="3" fillId="0" borderId="0" xfId="26" applyFont="1"/>
    <xf numFmtId="0" fontId="55" fillId="0" borderId="45" xfId="26" applyFont="1" applyBorder="1" applyAlignment="1">
      <alignment horizontal="left" vertical="center" wrapText="1"/>
    </xf>
    <xf numFmtId="0" fontId="56" fillId="0" borderId="45" xfId="26" applyFont="1" applyBorder="1" applyAlignment="1">
      <alignment vertical="center" wrapText="1"/>
    </xf>
    <xf numFmtId="0" fontId="56" fillId="0" borderId="44" xfId="26" quotePrefix="1" applyFont="1" applyBorder="1" applyAlignment="1">
      <alignment vertical="center" wrapText="1"/>
    </xf>
    <xf numFmtId="0" fontId="56" fillId="0" borderId="44" xfId="26" applyFont="1" applyBorder="1" applyAlignment="1">
      <alignment horizontal="left" vertical="center" wrapText="1"/>
    </xf>
    <xf numFmtId="0" fontId="56" fillId="0" borderId="44" xfId="26" applyFont="1" applyBorder="1" applyAlignment="1">
      <alignment vertical="center" wrapText="1"/>
    </xf>
    <xf numFmtId="170" fontId="8" fillId="0" borderId="12" xfId="0" applyNumberFormat="1" applyFont="1" applyBorder="1" applyAlignment="1">
      <alignment horizontal="left" indent="3"/>
    </xf>
    <xf numFmtId="165" fontId="15" fillId="10" borderId="3" xfId="18" applyNumberFormat="1" applyFont="1" applyFill="1" applyBorder="1"/>
    <xf numFmtId="187" fontId="3" fillId="0" borderId="0" xfId="0" applyNumberFormat="1" applyFont="1"/>
    <xf numFmtId="165" fontId="74" fillId="0" borderId="0" xfId="4" applyNumberFormat="1" applyFont="1"/>
    <xf numFmtId="0" fontId="14" fillId="0" borderId="1" xfId="4" applyFont="1" applyBorder="1"/>
    <xf numFmtId="0" fontId="14" fillId="0" borderId="1" xfId="4" applyFont="1" applyBorder="1" applyAlignment="1">
      <alignment horizontal="left" indent="1"/>
    </xf>
    <xf numFmtId="0" fontId="9" fillId="0" borderId="1" xfId="4" applyFont="1" applyBorder="1" applyAlignment="1">
      <alignment horizontal="left" indent="2"/>
    </xf>
    <xf numFmtId="169" fontId="14" fillId="0" borderId="1" xfId="0" applyNumberFormat="1" applyFont="1" applyBorder="1"/>
    <xf numFmtId="169" fontId="9" fillId="0" borderId="1" xfId="0" applyNumberFormat="1" applyFont="1" applyBorder="1"/>
    <xf numFmtId="0" fontId="6" fillId="0" borderId="1" xfId="4" applyBorder="1"/>
    <xf numFmtId="0" fontId="18" fillId="0" borderId="1" xfId="29" applyFont="1" applyBorder="1" applyAlignment="1">
      <alignment horizontal="left"/>
    </xf>
    <xf numFmtId="0" fontId="37" fillId="11" borderId="0" xfId="4" applyFont="1" applyFill="1"/>
    <xf numFmtId="188" fontId="37" fillId="4" borderId="0" xfId="4" applyNumberFormat="1" applyFont="1" applyFill="1"/>
    <xf numFmtId="0" fontId="39" fillId="0" borderId="0" xfId="4" applyFont="1"/>
    <xf numFmtId="177" fontId="50" fillId="0" borderId="0" xfId="4" applyNumberFormat="1" applyFont="1"/>
    <xf numFmtId="0" fontId="16" fillId="5" borderId="5" xfId="4" applyFont="1" applyFill="1" applyBorder="1" applyAlignment="1">
      <alignment horizontal="left" indent="1"/>
    </xf>
    <xf numFmtId="0" fontId="6" fillId="0" borderId="0" xfId="4" applyAlignment="1">
      <alignment horizontal="left" indent="1"/>
    </xf>
    <xf numFmtId="49" fontId="37" fillId="12" borderId="0" xfId="4" applyNumberFormat="1" applyFont="1" applyFill="1" applyAlignment="1">
      <alignment horizontal="right"/>
    </xf>
    <xf numFmtId="0" fontId="37" fillId="3" borderId="0" xfId="7" applyFont="1" applyFill="1" applyAlignment="1">
      <alignment horizontal="center"/>
    </xf>
    <xf numFmtId="9" fontId="47" fillId="0" borderId="0" xfId="9" applyFont="1"/>
    <xf numFmtId="177" fontId="47" fillId="0" borderId="0" xfId="11" applyNumberFormat="1" applyFont="1" applyAlignment="1">
      <alignment horizontal="centerContinuous"/>
    </xf>
    <xf numFmtId="0" fontId="46" fillId="0" borderId="27" xfId="7" applyFont="1" applyBorder="1" applyAlignment="1">
      <alignment horizontal="right"/>
    </xf>
    <xf numFmtId="167" fontId="6" fillId="0" borderId="0" xfId="7" applyNumberFormat="1" applyAlignment="1">
      <alignment horizontal="right"/>
    </xf>
    <xf numFmtId="167" fontId="37" fillId="3" borderId="22" xfId="7" applyNumberFormat="1" applyFont="1" applyFill="1" applyBorder="1"/>
    <xf numFmtId="0" fontId="38" fillId="3" borderId="26" xfId="23" applyFont="1" applyFill="1" applyBorder="1"/>
    <xf numFmtId="167" fontId="37" fillId="3" borderId="4" xfId="7" applyNumberFormat="1" applyFont="1" applyFill="1" applyBorder="1" applyAlignment="1">
      <alignment horizontal="center"/>
    </xf>
    <xf numFmtId="167" fontId="37" fillId="3" borderId="23" xfId="7" applyNumberFormat="1" applyFont="1" applyFill="1" applyBorder="1" applyAlignment="1">
      <alignment horizontal="center"/>
    </xf>
    <xf numFmtId="0" fontId="6" fillId="0" borderId="1" xfId="7" applyBorder="1"/>
    <xf numFmtId="5" fontId="40" fillId="0" borderId="9" xfId="7" applyNumberFormat="1" applyFont="1" applyBorder="1" applyAlignment="1">
      <alignment horizontal="center"/>
    </xf>
    <xf numFmtId="167" fontId="16" fillId="8" borderId="9" xfId="7" applyNumberFormat="1" applyFont="1" applyFill="1" applyBorder="1" applyAlignment="1">
      <alignment horizontal="center"/>
    </xf>
    <xf numFmtId="0" fontId="6" fillId="0" borderId="27" xfId="23" applyBorder="1"/>
    <xf numFmtId="184" fontId="40" fillId="0" borderId="9" xfId="7" applyNumberFormat="1" applyFont="1" applyBorder="1" applyAlignment="1">
      <alignment horizontal="center"/>
    </xf>
    <xf numFmtId="184" fontId="40" fillId="8" borderId="9" xfId="7" applyNumberFormat="1" applyFont="1" applyFill="1" applyBorder="1" applyAlignment="1">
      <alignment horizontal="center"/>
    </xf>
    <xf numFmtId="5" fontId="6" fillId="0" borderId="9" xfId="7" applyNumberFormat="1" applyBorder="1" applyAlignment="1">
      <alignment horizontal="center"/>
    </xf>
    <xf numFmtId="5" fontId="6" fillId="8" borderId="9" xfId="7" applyNumberFormat="1" applyFill="1" applyBorder="1" applyAlignment="1">
      <alignment horizontal="center"/>
    </xf>
    <xf numFmtId="0" fontId="6" fillId="0" borderId="18" xfId="7" applyBorder="1"/>
    <xf numFmtId="0" fontId="6" fillId="0" borderId="3" xfId="23" applyBorder="1"/>
    <xf numFmtId="5" fontId="16" fillId="0" borderId="11" xfId="7" applyNumberFormat="1" applyFont="1" applyBorder="1" applyAlignment="1">
      <alignment horizontal="center"/>
    </xf>
    <xf numFmtId="5" fontId="16" fillId="8" borderId="11" xfId="7" applyNumberFormat="1" applyFont="1" applyFill="1" applyBorder="1" applyAlignment="1">
      <alignment horizontal="center"/>
    </xf>
    <xf numFmtId="5" fontId="16" fillId="8" borderId="9" xfId="7" applyNumberFormat="1" applyFont="1" applyFill="1" applyBorder="1" applyAlignment="1">
      <alignment horizontal="center"/>
    </xf>
    <xf numFmtId="0" fontId="41" fillId="0" borderId="18" xfId="7" applyFont="1" applyBorder="1" applyAlignment="1">
      <alignment horizontal="left"/>
    </xf>
    <xf numFmtId="189" fontId="37" fillId="11" borderId="0" xfId="4" applyNumberFormat="1" applyFont="1" applyFill="1"/>
    <xf numFmtId="189" fontId="37" fillId="4" borderId="0" xfId="4" applyNumberFormat="1" applyFont="1" applyFill="1"/>
    <xf numFmtId="189" fontId="37" fillId="12" borderId="0" xfId="4" applyNumberFormat="1" applyFont="1" applyFill="1"/>
    <xf numFmtId="0" fontId="41" fillId="0" borderId="1" xfId="7" applyFont="1" applyBorder="1"/>
    <xf numFmtId="177" fontId="47" fillId="0" borderId="0" xfId="11" applyNumberFormat="1" applyFont="1" applyFill="1"/>
    <xf numFmtId="177" fontId="47" fillId="0" borderId="0" xfId="11" applyNumberFormat="1" applyFont="1" applyFill="1" applyBorder="1"/>
    <xf numFmtId="177" fontId="6" fillId="0" borderId="0" xfId="11" applyNumberFormat="1" applyFill="1"/>
    <xf numFmtId="177" fontId="6" fillId="0" borderId="0" xfId="11" applyNumberFormat="1" applyFill="1" applyBorder="1"/>
    <xf numFmtId="177" fontId="48" fillId="0" borderId="0" xfId="11" applyNumberFormat="1" applyFont="1" applyFill="1"/>
    <xf numFmtId="177" fontId="78" fillId="0" borderId="0" xfId="11" applyNumberFormat="1" applyFont="1" applyFill="1"/>
    <xf numFmtId="0" fontId="5" fillId="0" borderId="0" xfId="0" applyFont="1"/>
    <xf numFmtId="49" fontId="28" fillId="0" borderId="0" xfId="20" applyNumberFormat="1" applyFont="1" applyFill="1" applyAlignment="1">
      <alignment horizontal="right"/>
    </xf>
    <xf numFmtId="168" fontId="0" fillId="0" borderId="0" xfId="0" applyNumberFormat="1"/>
    <xf numFmtId="8" fontId="0" fillId="0" borderId="0" xfId="0" applyNumberFormat="1"/>
    <xf numFmtId="0" fontId="37" fillId="0" borderId="0" xfId="10" applyFont="1" applyAlignment="1">
      <alignment horizontal="left" vertical="center"/>
    </xf>
    <xf numFmtId="0" fontId="47" fillId="0" borderId="0" xfId="4" applyFont="1"/>
    <xf numFmtId="37" fontId="6" fillId="0" borderId="0" xfId="4" applyNumberFormat="1" applyAlignment="1">
      <alignment vertical="center"/>
    </xf>
    <xf numFmtId="0" fontId="37" fillId="5" borderId="4" xfId="10" applyFont="1" applyFill="1" applyBorder="1" applyAlignment="1">
      <alignment horizontal="left" vertical="center"/>
    </xf>
    <xf numFmtId="177" fontId="16" fillId="5" borderId="4" xfId="10" applyNumberFormat="1" applyFont="1" applyFill="1" applyBorder="1" applyAlignment="1">
      <alignment horizontal="left" vertical="center" indent="1"/>
    </xf>
    <xf numFmtId="37" fontId="16" fillId="5" borderId="4" xfId="10" applyNumberFormat="1" applyFont="1" applyFill="1" applyBorder="1" applyAlignment="1">
      <alignment vertical="center"/>
    </xf>
    <xf numFmtId="0" fontId="16" fillId="0" borderId="0" xfId="4" applyFont="1" applyAlignment="1">
      <alignment horizontal="left" indent="1"/>
    </xf>
    <xf numFmtId="0" fontId="6" fillId="0" borderId="0" xfId="4" applyAlignment="1">
      <alignment horizontal="left" indent="2"/>
    </xf>
    <xf numFmtId="177" fontId="6" fillId="0" borderId="0" xfId="4" applyNumberFormat="1"/>
    <xf numFmtId="0" fontId="41" fillId="0" borderId="0" xfId="4" applyFont="1" applyAlignment="1">
      <alignment horizontal="left" indent="4"/>
    </xf>
    <xf numFmtId="181" fontId="42" fillId="2" borderId="0" xfId="7" applyNumberFormat="1" applyFont="1" applyFill="1"/>
    <xf numFmtId="181" fontId="16" fillId="0" borderId="0" xfId="4" applyNumberFormat="1" applyFont="1"/>
    <xf numFmtId="0" fontId="41" fillId="0" borderId="0" xfId="4" applyFont="1" applyAlignment="1">
      <alignment horizontal="left" indent="3"/>
    </xf>
    <xf numFmtId="0" fontId="43" fillId="0" borderId="0" xfId="4" applyFont="1" applyAlignment="1">
      <alignment horizontal="left" indent="2"/>
    </xf>
    <xf numFmtId="173" fontId="42" fillId="0" borderId="0" xfId="4" applyNumberFormat="1" applyFont="1"/>
    <xf numFmtId="173" fontId="42" fillId="0" borderId="0" xfId="9" applyNumberFormat="1" applyFont="1"/>
    <xf numFmtId="0" fontId="16" fillId="0" borderId="0" xfId="4" applyFont="1" applyAlignment="1">
      <alignment horizontal="left" indent="2"/>
    </xf>
    <xf numFmtId="0" fontId="16" fillId="0" borderId="0" xfId="4" applyFont="1" applyAlignment="1">
      <alignment horizontal="left" indent="3"/>
    </xf>
    <xf numFmtId="167" fontId="45" fillId="0" borderId="0" xfId="4" applyNumberFormat="1" applyFont="1"/>
    <xf numFmtId="167" fontId="16" fillId="0" borderId="0" xfId="4" applyNumberFormat="1" applyFont="1"/>
    <xf numFmtId="9" fontId="79" fillId="0" borderId="0" xfId="4" applyNumberFormat="1" applyFont="1"/>
    <xf numFmtId="9" fontId="42" fillId="0" borderId="0" xfId="9" applyFont="1"/>
    <xf numFmtId="9" fontId="45" fillId="0" borderId="0" xfId="9" applyFont="1"/>
    <xf numFmtId="0" fontId="16" fillId="5" borderId="4" xfId="4" applyFont="1" applyFill="1" applyBorder="1" applyAlignment="1">
      <alignment horizontal="left" indent="1"/>
    </xf>
    <xf numFmtId="0" fontId="6" fillId="0" borderId="1" xfId="4" applyBorder="1" applyAlignment="1">
      <alignment horizontal="left" indent="1"/>
    </xf>
    <xf numFmtId="0" fontId="42" fillId="0" borderId="0" xfId="4" applyFont="1"/>
    <xf numFmtId="0" fontId="6" fillId="0" borderId="18" xfId="4" applyBorder="1" applyAlignment="1">
      <alignment horizontal="left" indent="1"/>
    </xf>
    <xf numFmtId="0" fontId="41" fillId="0" borderId="3" xfId="4" applyFont="1" applyBorder="1" applyAlignment="1">
      <alignment horizontal="left" indent="4"/>
    </xf>
    <xf numFmtId="0" fontId="42" fillId="0" borderId="3" xfId="4" applyFont="1" applyBorder="1"/>
    <xf numFmtId="0" fontId="41" fillId="0" borderId="3" xfId="4" applyFont="1" applyBorder="1"/>
    <xf numFmtId="178" fontId="6" fillId="0" borderId="3" xfId="4" applyNumberFormat="1" applyBorder="1"/>
    <xf numFmtId="180" fontId="16" fillId="0" borderId="0" xfId="4" applyNumberFormat="1" applyFont="1"/>
    <xf numFmtId="173" fontId="42" fillId="0" borderId="0" xfId="9" applyNumberFormat="1" applyFont="1" applyBorder="1"/>
    <xf numFmtId="9" fontId="40" fillId="0" borderId="0" xfId="4" applyNumberFormat="1" applyFont="1"/>
    <xf numFmtId="9" fontId="40" fillId="0" borderId="0" xfId="9" applyFont="1"/>
    <xf numFmtId="9" fontId="40" fillId="0" borderId="0" xfId="9" applyFont="1" applyBorder="1"/>
    <xf numFmtId="9" fontId="16" fillId="0" borderId="0" xfId="9" applyFont="1"/>
    <xf numFmtId="0" fontId="37" fillId="3" borderId="0" xfId="7" applyFont="1" applyFill="1" applyAlignment="1">
      <alignment horizontal="left" indent="7"/>
    </xf>
    <xf numFmtId="1" fontId="37" fillId="3" borderId="0" xfId="23" applyNumberFormat="1" applyFont="1" applyFill="1"/>
    <xf numFmtId="167" fontId="46" fillId="2" borderId="0" xfId="7" applyNumberFormat="1" applyFont="1" applyFill="1"/>
    <xf numFmtId="9" fontId="46" fillId="2" borderId="0" xfId="7" applyNumberFormat="1" applyFont="1" applyFill="1"/>
    <xf numFmtId="177" fontId="47" fillId="0" borderId="0" xfId="33" applyNumberFormat="1" applyFont="1"/>
    <xf numFmtId="177" fontId="47" fillId="0" borderId="0" xfId="33" applyNumberFormat="1" applyFont="1" applyAlignment="1"/>
    <xf numFmtId="177" fontId="47" fillId="0" borderId="0" xfId="33" applyNumberFormat="1" applyFont="1" applyBorder="1" applyAlignment="1"/>
    <xf numFmtId="9" fontId="45" fillId="0" borderId="0" xfId="9" applyFont="1" applyAlignment="1"/>
    <xf numFmtId="9" fontId="80" fillId="0" borderId="0" xfId="9" applyFont="1" applyAlignment="1"/>
    <xf numFmtId="9" fontId="80" fillId="0" borderId="0" xfId="9" applyFont="1" applyBorder="1" applyAlignment="1"/>
    <xf numFmtId="177" fontId="16" fillId="0" borderId="0" xfId="33" applyNumberFormat="1" applyFont="1"/>
    <xf numFmtId="9" fontId="47" fillId="0" borderId="0" xfId="9" applyFont="1" applyAlignment="1"/>
    <xf numFmtId="9" fontId="39" fillId="2" borderId="0" xfId="9" applyFont="1" applyFill="1" applyAlignment="1"/>
    <xf numFmtId="9" fontId="39" fillId="2" borderId="0" xfId="9" applyFont="1" applyFill="1" applyBorder="1" applyAlignment="1"/>
    <xf numFmtId="177" fontId="47" fillId="0" borderId="0" xfId="33" applyNumberFormat="1" applyFont="1" applyFill="1" applyBorder="1" applyAlignment="1"/>
    <xf numFmtId="9" fontId="41" fillId="2" borderId="0" xfId="9" applyFont="1" applyFill="1" applyAlignment="1"/>
    <xf numFmtId="9" fontId="41" fillId="0" borderId="0" xfId="9" applyFont="1" applyFill="1" applyAlignment="1"/>
    <xf numFmtId="9" fontId="6" fillId="0" borderId="0" xfId="9" applyFill="1" applyBorder="1" applyAlignment="1"/>
    <xf numFmtId="9" fontId="41" fillId="2" borderId="0" xfId="9" applyFont="1" applyFill="1" applyBorder="1" applyAlignment="1"/>
    <xf numFmtId="167" fontId="46" fillId="2" borderId="4" xfId="7" applyNumberFormat="1" applyFont="1" applyFill="1" applyBorder="1"/>
    <xf numFmtId="178" fontId="16" fillId="2" borderId="4" xfId="7" applyNumberFormat="1" applyFont="1" applyFill="1" applyBorder="1"/>
    <xf numFmtId="0" fontId="6" fillId="2" borderId="0" xfId="7" applyFill="1"/>
    <xf numFmtId="167" fontId="6" fillId="2" borderId="0" xfId="7" applyNumberFormat="1" applyFill="1"/>
    <xf numFmtId="178" fontId="6" fillId="2" borderId="0" xfId="7" applyNumberFormat="1" applyFill="1"/>
    <xf numFmtId="178" fontId="47" fillId="2" borderId="0" xfId="7" applyNumberFormat="1" applyFont="1" applyFill="1"/>
    <xf numFmtId="178" fontId="49" fillId="2" borderId="0" xfId="7" applyNumberFormat="1" applyFont="1" applyFill="1"/>
    <xf numFmtId="167" fontId="81" fillId="0" borderId="4" xfId="7" applyNumberFormat="1" applyFont="1" applyBorder="1"/>
    <xf numFmtId="167" fontId="81" fillId="0" borderId="0" xfId="7" applyNumberFormat="1" applyFont="1"/>
    <xf numFmtId="0" fontId="6" fillId="0" borderId="26" xfId="4" applyBorder="1"/>
    <xf numFmtId="44" fontId="6" fillId="0" borderId="0" xfId="23" applyNumberFormat="1"/>
    <xf numFmtId="165" fontId="50" fillId="0" borderId="27" xfId="7" applyNumberFormat="1" applyFont="1" applyBorder="1" applyAlignment="1">
      <alignment horizontal="right"/>
    </xf>
    <xf numFmtId="0" fontId="41" fillId="0" borderId="1" xfId="7" applyFont="1" applyBorder="1" applyAlignment="1">
      <alignment horizontal="left"/>
    </xf>
    <xf numFmtId="9" fontId="41" fillId="5" borderId="9" xfId="7" applyNumberFormat="1" applyFont="1" applyFill="1" applyBorder="1" applyAlignment="1">
      <alignment horizontal="center"/>
    </xf>
    <xf numFmtId="0" fontId="16" fillId="0" borderId="18" xfId="7" applyFont="1" applyBorder="1"/>
    <xf numFmtId="0" fontId="6" fillId="0" borderId="3" xfId="4" applyBorder="1"/>
    <xf numFmtId="178" fontId="16" fillId="0" borderId="24" xfId="7" applyNumberFormat="1" applyFont="1" applyBorder="1"/>
    <xf numFmtId="0" fontId="6" fillId="13" borderId="4" xfId="4" applyFill="1" applyBorder="1"/>
    <xf numFmtId="0" fontId="6" fillId="0" borderId="5" xfId="7" applyBorder="1"/>
    <xf numFmtId="0" fontId="6" fillId="0" borderId="4" xfId="23" applyBorder="1"/>
    <xf numFmtId="5" fontId="16" fillId="2" borderId="7" xfId="7" applyNumberFormat="1" applyFont="1" applyFill="1" applyBorder="1" applyAlignment="1">
      <alignment horizontal="center"/>
    </xf>
    <xf numFmtId="5" fontId="16" fillId="8" borderId="7" xfId="7" applyNumberFormat="1" applyFont="1" applyFill="1" applyBorder="1" applyAlignment="1">
      <alignment horizontal="center"/>
    </xf>
    <xf numFmtId="167" fontId="16" fillId="2" borderId="7" xfId="7" applyNumberFormat="1" applyFont="1" applyFill="1" applyBorder="1" applyAlignment="1">
      <alignment horizontal="center"/>
    </xf>
    <xf numFmtId="9" fontId="83" fillId="0" borderId="0" xfId="4" applyNumberFormat="1" applyFont="1"/>
    <xf numFmtId="177" fontId="6" fillId="0" borderId="0" xfId="33" applyNumberFormat="1" applyFont="1"/>
    <xf numFmtId="177" fontId="6" fillId="0" borderId="0" xfId="33" applyNumberFormat="1" applyFont="1" applyAlignment="1"/>
    <xf numFmtId="177" fontId="6" fillId="0" borderId="0" xfId="33" applyNumberFormat="1" applyFont="1" applyBorder="1" applyAlignment="1"/>
    <xf numFmtId="177" fontId="78" fillId="0" borderId="0" xfId="33" applyNumberFormat="1" applyFont="1" applyAlignment="1"/>
    <xf numFmtId="177" fontId="78" fillId="0" borderId="0" xfId="33" applyNumberFormat="1" applyFont="1" applyFill="1" applyAlignment="1"/>
    <xf numFmtId="0" fontId="18" fillId="5" borderId="8" xfId="29" applyFont="1" applyFill="1" applyBorder="1" applyAlignment="1">
      <alignment horizontal="center"/>
    </xf>
    <xf numFmtId="0" fontId="18" fillId="5" borderId="11" xfId="29" applyFont="1" applyFill="1" applyBorder="1" applyAlignment="1">
      <alignment horizontal="center"/>
    </xf>
    <xf numFmtId="0" fontId="17" fillId="5" borderId="9" xfId="29" applyFont="1" applyFill="1" applyBorder="1" applyAlignment="1">
      <alignment horizontal="center"/>
    </xf>
    <xf numFmtId="167" fontId="65" fillId="5" borderId="9" xfId="29" applyNumberFormat="1" applyFont="1" applyFill="1" applyBorder="1" applyAlignment="1">
      <alignment horizontal="center"/>
    </xf>
    <xf numFmtId="9" fontId="17" fillId="5" borderId="9" xfId="9" applyFont="1" applyFill="1" applyBorder="1" applyAlignment="1">
      <alignment horizontal="center"/>
    </xf>
    <xf numFmtId="6" fontId="65" fillId="5" borderId="9" xfId="29" applyNumberFormat="1" applyFont="1" applyFill="1" applyBorder="1" applyAlignment="1">
      <alignment horizontal="center"/>
    </xf>
    <xf numFmtId="184" fontId="68" fillId="5" borderId="9" xfId="7" applyNumberFormat="1" applyFont="1" applyFill="1" applyBorder="1" applyAlignment="1">
      <alignment horizontal="center"/>
    </xf>
    <xf numFmtId="167" fontId="17" fillId="5" borderId="9" xfId="29" applyNumberFormat="1" applyFont="1" applyFill="1" applyBorder="1" applyAlignment="1">
      <alignment horizontal="center"/>
    </xf>
    <xf numFmtId="9" fontId="64" fillId="5" borderId="9" xfId="9" applyFont="1" applyFill="1" applyBorder="1" applyAlignment="1">
      <alignment horizontal="center"/>
    </xf>
    <xf numFmtId="167" fontId="18" fillId="5" borderId="7" xfId="29" applyNumberFormat="1" applyFont="1" applyFill="1" applyBorder="1" applyAlignment="1">
      <alignment horizontal="center" vertical="center"/>
    </xf>
    <xf numFmtId="0" fontId="3" fillId="5" borderId="3" xfId="0" applyFont="1" applyFill="1" applyBorder="1"/>
    <xf numFmtId="168" fontId="15" fillId="0" borderId="0" xfId="32" applyNumberFormat="1" applyFont="1"/>
    <xf numFmtId="168" fontId="15" fillId="0" borderId="0" xfId="0" applyNumberFormat="1" applyFont="1"/>
    <xf numFmtId="8" fontId="15" fillId="0" borderId="0" xfId="0" applyNumberFormat="1" applyFont="1"/>
    <xf numFmtId="0" fontId="0" fillId="5" borderId="3" xfId="0" applyFill="1" applyBorder="1"/>
    <xf numFmtId="0" fontId="85" fillId="0" borderId="44" xfId="26" quotePrefix="1" applyFont="1" applyBorder="1" applyAlignment="1">
      <alignment vertical="center" wrapText="1"/>
    </xf>
    <xf numFmtId="0" fontId="58" fillId="0" borderId="44" xfId="26" quotePrefix="1" applyFont="1" applyBorder="1" applyAlignment="1">
      <alignment vertical="center" wrapText="1"/>
    </xf>
    <xf numFmtId="165" fontId="13" fillId="0" borderId="14" xfId="4" applyNumberFormat="1" applyFont="1" applyBorder="1"/>
    <xf numFmtId="165" fontId="74" fillId="0" borderId="14" xfId="4" applyNumberFormat="1" applyFont="1" applyBorder="1"/>
    <xf numFmtId="175" fontId="0" fillId="14" borderId="0" xfId="0" applyNumberFormat="1" applyFill="1"/>
    <xf numFmtId="169" fontId="17" fillId="0" borderId="1" xfId="0" applyNumberFormat="1" applyFont="1" applyBorder="1" applyAlignment="1">
      <alignment vertical="center"/>
    </xf>
    <xf numFmtId="169" fontId="17" fillId="0" borderId="1" xfId="0" applyNumberFormat="1" applyFont="1" applyBorder="1" applyAlignment="1">
      <alignment vertical="center" wrapText="1"/>
    </xf>
    <xf numFmtId="169" fontId="18" fillId="0" borderId="18" xfId="0" applyNumberFormat="1" applyFont="1" applyBorder="1" applyAlignment="1">
      <alignment vertical="center" wrapText="1"/>
    </xf>
    <xf numFmtId="0" fontId="87" fillId="0" borderId="44" xfId="26" quotePrefix="1" applyFont="1" applyBorder="1" applyAlignment="1">
      <alignment vertical="center" wrapText="1"/>
    </xf>
    <xf numFmtId="190" fontId="64" fillId="10" borderId="47" xfId="29" applyNumberFormat="1" applyFont="1" applyFill="1" applyBorder="1" applyAlignment="1">
      <alignment horizontal="center"/>
    </xf>
    <xf numFmtId="9" fontId="39" fillId="0" borderId="11" xfId="7" applyNumberFormat="1" applyFont="1" applyBorder="1" applyAlignment="1">
      <alignment horizontal="center"/>
    </xf>
    <xf numFmtId="9" fontId="39" fillId="5" borderId="11" xfId="7" applyNumberFormat="1" applyFont="1" applyFill="1" applyBorder="1" applyAlignment="1">
      <alignment horizontal="center"/>
    </xf>
    <xf numFmtId="0" fontId="17" fillId="0" borderId="1" xfId="4" applyFont="1" applyBorder="1" applyAlignment="1">
      <alignment vertical="center"/>
    </xf>
    <xf numFmtId="0" fontId="17" fillId="0" borderId="1" xfId="4" applyFont="1" applyBorder="1" applyAlignment="1">
      <alignment vertical="center" wrapText="1"/>
    </xf>
    <xf numFmtId="0" fontId="18" fillId="0" borderId="18" xfId="4" applyFont="1" applyBorder="1" applyAlignment="1">
      <alignment vertical="center" wrapText="1"/>
    </xf>
    <xf numFmtId="0" fontId="86" fillId="14" borderId="0" xfId="0" applyFont="1" applyFill="1"/>
    <xf numFmtId="170" fontId="9" fillId="5" borderId="54" xfId="0" applyNumberFormat="1" applyFont="1" applyFill="1" applyBorder="1"/>
    <xf numFmtId="171" fontId="14" fillId="5" borderId="14" xfId="4" applyNumberFormat="1" applyFont="1" applyFill="1" applyBorder="1"/>
    <xf numFmtId="165" fontId="9" fillId="5" borderId="14" xfId="4" applyNumberFormat="1" applyFont="1" applyFill="1" applyBorder="1"/>
    <xf numFmtId="171" fontId="14" fillId="5" borderId="55" xfId="4" applyNumberFormat="1" applyFont="1" applyFill="1" applyBorder="1"/>
    <xf numFmtId="172" fontId="20" fillId="5" borderId="14" xfId="4" applyNumberFormat="1" applyFont="1" applyFill="1" applyBorder="1" applyAlignment="1">
      <alignment horizontal="right"/>
    </xf>
    <xf numFmtId="171" fontId="14" fillId="5" borderId="56" xfId="4" applyNumberFormat="1" applyFont="1" applyFill="1" applyBorder="1"/>
    <xf numFmtId="165" fontId="14" fillId="5" borderId="14" xfId="4" applyNumberFormat="1" applyFont="1" applyFill="1" applyBorder="1" applyAlignment="1">
      <alignment horizontal="right"/>
    </xf>
    <xf numFmtId="173" fontId="20" fillId="5" borderId="14" xfId="9" applyNumberFormat="1" applyFont="1" applyFill="1" applyBorder="1" applyAlignment="1">
      <alignment horizontal="right"/>
    </xf>
    <xf numFmtId="165" fontId="9" fillId="5" borderId="56" xfId="4" applyNumberFormat="1" applyFont="1" applyFill="1" applyBorder="1"/>
    <xf numFmtId="7" fontId="9" fillId="5" borderId="54" xfId="11" applyNumberFormat="1" applyFont="1" applyFill="1" applyBorder="1"/>
    <xf numFmtId="7" fontId="14" fillId="5" borderId="57" xfId="11" applyNumberFormat="1" applyFont="1" applyFill="1" applyBorder="1"/>
    <xf numFmtId="165" fontId="9" fillId="5" borderId="14" xfId="18" applyNumberFormat="1" applyFont="1" applyFill="1" applyBorder="1"/>
    <xf numFmtId="165" fontId="14" fillId="5" borderId="57" xfId="18" applyNumberFormat="1" applyFont="1" applyFill="1" applyBorder="1"/>
    <xf numFmtId="165" fontId="9" fillId="5" borderId="54" xfId="18" applyNumberFormat="1" applyFont="1" applyFill="1" applyBorder="1"/>
    <xf numFmtId="165" fontId="9" fillId="8" borderId="34" xfId="18" applyNumberFormat="1" applyFont="1" applyFill="1" applyBorder="1"/>
    <xf numFmtId="0" fontId="7" fillId="4" borderId="27" xfId="0" applyFont="1" applyFill="1" applyBorder="1" applyAlignment="1">
      <alignment horizontal="left"/>
    </xf>
    <xf numFmtId="9" fontId="88" fillId="0" borderId="0" xfId="4" applyNumberFormat="1" applyFont="1"/>
    <xf numFmtId="9" fontId="89" fillId="0" borderId="0" xfId="4" applyNumberFormat="1" applyFont="1"/>
    <xf numFmtId="9" fontId="41" fillId="0" borderId="11" xfId="7" applyNumberFormat="1" applyFont="1" applyBorder="1" applyAlignment="1">
      <alignment horizontal="center"/>
    </xf>
    <xf numFmtId="9" fontId="41" fillId="5" borderId="11" xfId="7" applyNumberFormat="1" applyFont="1" applyFill="1" applyBorder="1" applyAlignment="1">
      <alignment horizontal="center"/>
    </xf>
    <xf numFmtId="5" fontId="16" fillId="0" borderId="7" xfId="7" applyNumberFormat="1" applyFont="1" applyBorder="1" applyAlignment="1">
      <alignment horizontal="center"/>
    </xf>
    <xf numFmtId="5" fontId="16" fillId="2" borderId="9" xfId="7" applyNumberFormat="1" applyFont="1" applyFill="1" applyBorder="1" applyAlignment="1">
      <alignment horizontal="center"/>
    </xf>
    <xf numFmtId="9" fontId="39" fillId="2" borderId="11" xfId="7" applyNumberFormat="1" applyFont="1" applyFill="1" applyBorder="1" applyAlignment="1">
      <alignment horizontal="center"/>
    </xf>
    <xf numFmtId="9" fontId="41" fillId="2" borderId="9" xfId="7" applyNumberFormat="1" applyFont="1" applyFill="1" applyBorder="1" applyAlignment="1">
      <alignment horizontal="center"/>
    </xf>
    <xf numFmtId="0" fontId="41" fillId="0" borderId="22" xfId="7" applyFont="1" applyBorder="1"/>
    <xf numFmtId="0" fontId="6" fillId="0" borderId="26" xfId="23" applyBorder="1"/>
    <xf numFmtId="5" fontId="6" fillId="0" borderId="8" xfId="7" applyNumberFormat="1" applyBorder="1" applyAlignment="1">
      <alignment horizontal="center"/>
    </xf>
    <xf numFmtId="5" fontId="6" fillId="8" borderId="8" xfId="7" applyNumberFormat="1" applyFill="1" applyBorder="1" applyAlignment="1">
      <alignment horizontal="center"/>
    </xf>
    <xf numFmtId="0" fontId="0" fillId="5" borderId="47" xfId="26" quotePrefix="1" applyFont="1" applyFill="1" applyBorder="1" applyAlignment="1">
      <alignment horizontal="left" indent="1"/>
    </xf>
    <xf numFmtId="0" fontId="0" fillId="5" borderId="47" xfId="26" applyFont="1" applyFill="1" applyBorder="1"/>
    <xf numFmtId="0" fontId="1" fillId="10" borderId="0" xfId="26" applyFill="1" applyAlignment="1">
      <alignment wrapText="1"/>
    </xf>
    <xf numFmtId="171" fontId="29" fillId="0" borderId="3" xfId="9" applyNumberFormat="1" applyFont="1" applyFill="1" applyBorder="1" applyAlignment="1">
      <alignment horizontal="right"/>
    </xf>
    <xf numFmtId="165" fontId="90" fillId="5" borderId="8" xfId="4" applyNumberFormat="1" applyFont="1" applyFill="1" applyBorder="1"/>
    <xf numFmtId="165" fontId="90" fillId="8" borderId="26" xfId="4" applyNumberFormat="1" applyFont="1" applyFill="1" applyBorder="1"/>
    <xf numFmtId="191" fontId="0" fillId="0" borderId="0" xfId="0" applyNumberFormat="1"/>
    <xf numFmtId="0" fontId="2" fillId="15" borderId="0" xfId="0" applyFont="1" applyFill="1"/>
    <xf numFmtId="0" fontId="2" fillId="15" borderId="0" xfId="0" applyFont="1" applyFill="1" applyAlignment="1">
      <alignment horizontal="right"/>
    </xf>
    <xf numFmtId="6" fontId="0" fillId="0" borderId="0" xfId="0" applyNumberFormat="1"/>
    <xf numFmtId="0" fontId="91" fillId="0" borderId="0" xfId="0" applyFont="1" applyAlignment="1">
      <alignment horizontal="left" indent="2"/>
    </xf>
    <xf numFmtId="9" fontId="92" fillId="0" borderId="0" xfId="34" applyFont="1"/>
    <xf numFmtId="6" fontId="3" fillId="5" borderId="3" xfId="0" applyNumberFormat="1" applyFont="1" applyFill="1" applyBorder="1"/>
    <xf numFmtId="0" fontId="3" fillId="0" borderId="3" xfId="0" applyFont="1" applyBorder="1"/>
    <xf numFmtId="0" fontId="91" fillId="0" borderId="3" xfId="0" applyFont="1" applyBorder="1" applyAlignment="1">
      <alignment horizontal="left" indent="2"/>
    </xf>
    <xf numFmtId="9" fontId="92" fillId="0" borderId="3" xfId="34" applyFont="1" applyBorder="1"/>
    <xf numFmtId="0" fontId="0" fillId="0" borderId="0" xfId="0" applyAlignment="1">
      <alignment horizontal="left" indent="1"/>
    </xf>
    <xf numFmtId="6" fontId="13" fillId="0" borderId="0" xfId="0" applyNumberFormat="1" applyFont="1"/>
    <xf numFmtId="6" fontId="9" fillId="0" borderId="0" xfId="0" applyNumberFormat="1" applyFont="1"/>
    <xf numFmtId="6" fontId="15" fillId="5" borderId="3" xfId="0" applyNumberFormat="1" applyFont="1" applyFill="1" applyBorder="1"/>
    <xf numFmtId="0" fontId="13" fillId="0" borderId="0" xfId="0" applyFont="1"/>
    <xf numFmtId="176" fontId="2" fillId="15" borderId="0" xfId="0" applyNumberFormat="1" applyFont="1" applyFill="1"/>
    <xf numFmtId="0" fontId="0" fillId="0" borderId="0" xfId="0" applyAlignment="1">
      <alignment horizontal="left" vertical="top" wrapText="1"/>
    </xf>
    <xf numFmtId="0" fontId="3" fillId="0" borderId="0" xfId="0" applyFont="1" applyAlignment="1">
      <alignment horizontal="left" vertical="top" wrapText="1"/>
    </xf>
    <xf numFmtId="0" fontId="93" fillId="0" borderId="0" xfId="0" applyFont="1" applyAlignment="1">
      <alignment horizontal="center"/>
    </xf>
    <xf numFmtId="0" fontId="93" fillId="0" borderId="3" xfId="0" applyFont="1" applyBorder="1" applyAlignment="1">
      <alignment horizontal="center"/>
    </xf>
    <xf numFmtId="14" fontId="3" fillId="0" borderId="0" xfId="0" applyNumberFormat="1" applyFont="1" applyAlignment="1">
      <alignment horizontal="left" vertical="top"/>
    </xf>
    <xf numFmtId="14" fontId="3" fillId="0" borderId="26" xfId="0" applyNumberFormat="1" applyFont="1" applyBorder="1" applyAlignment="1">
      <alignment horizontal="left" vertical="top"/>
    </xf>
    <xf numFmtId="0" fontId="0" fillId="0" borderId="0" xfId="0" applyAlignment="1">
      <alignment horizontal="left" vertical="top"/>
    </xf>
    <xf numFmtId="0" fontId="0" fillId="0" borderId="22" xfId="0" applyBorder="1" applyAlignment="1">
      <alignment horizontal="left" vertical="top" wrapText="1"/>
    </xf>
    <xf numFmtId="0" fontId="0" fillId="0" borderId="1" xfId="0" applyBorder="1" applyAlignment="1">
      <alignment horizontal="left" vertical="top" wrapText="1"/>
    </xf>
    <xf numFmtId="0" fontId="0" fillId="0" borderId="18" xfId="0" applyBorder="1" applyAlignment="1">
      <alignment horizontal="left" vertical="top" wrapText="1"/>
    </xf>
    <xf numFmtId="0" fontId="93" fillId="0" borderId="18" xfId="0" applyFont="1" applyBorder="1" applyAlignment="1">
      <alignment horizontal="center"/>
    </xf>
    <xf numFmtId="0" fontId="93" fillId="0" borderId="1" xfId="0" applyFont="1" applyBorder="1" applyAlignment="1">
      <alignment horizontal="center"/>
    </xf>
    <xf numFmtId="0" fontId="93" fillId="0" borderId="11" xfId="0" applyFont="1" applyBorder="1" applyAlignment="1">
      <alignment horizontal="center"/>
    </xf>
    <xf numFmtId="0" fontId="3" fillId="0" borderId="11" xfId="0" applyFont="1" applyBorder="1" applyAlignment="1">
      <alignment horizontal="left" vertical="top"/>
    </xf>
    <xf numFmtId="0" fontId="3" fillId="0" borderId="8" xfId="0" applyFont="1" applyBorder="1" applyAlignment="1">
      <alignment horizontal="left" vertical="top"/>
    </xf>
    <xf numFmtId="0" fontId="3" fillId="0" borderId="9" xfId="0" applyFont="1" applyBorder="1" applyAlignment="1">
      <alignment horizontal="left" vertical="top"/>
    </xf>
    <xf numFmtId="0" fontId="0" fillId="0" borderId="9" xfId="0" applyBorder="1" applyAlignment="1">
      <alignment horizontal="left" vertical="top"/>
    </xf>
    <xf numFmtId="167" fontId="16" fillId="5" borderId="4" xfId="10" applyNumberFormat="1" applyFont="1" applyFill="1" applyBorder="1" applyAlignment="1">
      <alignment horizontal="right" vertical="center"/>
    </xf>
    <xf numFmtId="167" fontId="16" fillId="5" borderId="25" xfId="10" applyNumberFormat="1" applyFont="1" applyFill="1" applyBorder="1" applyAlignment="1">
      <alignment horizontal="right" vertical="center"/>
    </xf>
    <xf numFmtId="0" fontId="96" fillId="0" borderId="0" xfId="35" applyFont="1"/>
    <xf numFmtId="0" fontId="96" fillId="0" borderId="0" xfId="35" applyFont="1" applyAlignment="1">
      <alignment wrapText="1"/>
    </xf>
    <xf numFmtId="0" fontId="96" fillId="0" borderId="0" xfId="35" applyFont="1" applyAlignment="1">
      <alignment horizontal="left"/>
    </xf>
    <xf numFmtId="0" fontId="95" fillId="0" borderId="0" xfId="35" applyAlignment="1">
      <alignment horizontal="center"/>
    </xf>
    <xf numFmtId="0" fontId="95" fillId="0" borderId="0" xfId="35"/>
    <xf numFmtId="0" fontId="95" fillId="0" borderId="47" xfId="35" applyBorder="1" applyAlignment="1">
      <alignment horizontal="left" vertical="center"/>
    </xf>
    <xf numFmtId="0" fontId="16" fillId="8" borderId="47" xfId="35" quotePrefix="1" applyFont="1" applyFill="1" applyBorder="1"/>
    <xf numFmtId="0" fontId="16" fillId="8" borderId="47" xfId="35" applyFont="1" applyFill="1" applyBorder="1" applyAlignment="1">
      <alignment horizontal="center"/>
    </xf>
    <xf numFmtId="0" fontId="16" fillId="8" borderId="50" xfId="35" applyFont="1" applyFill="1" applyBorder="1" applyAlignment="1">
      <alignment horizontal="center"/>
    </xf>
    <xf numFmtId="169" fontId="16" fillId="8" borderId="61" xfId="35" applyNumberFormat="1" applyFont="1" applyFill="1" applyBorder="1" applyAlignment="1">
      <alignment horizontal="center"/>
    </xf>
    <xf numFmtId="9" fontId="16" fillId="8" borderId="62" xfId="9" applyFont="1" applyFill="1" applyBorder="1" applyAlignment="1">
      <alignment horizontal="center"/>
    </xf>
    <xf numFmtId="9" fontId="16" fillId="8" borderId="63" xfId="9" applyFont="1" applyFill="1" applyBorder="1" applyAlignment="1">
      <alignment horizontal="center"/>
    </xf>
    <xf numFmtId="0" fontId="23" fillId="14" borderId="0" xfId="12" applyFill="1" applyAlignment="1" applyProtection="1"/>
    <xf numFmtId="0" fontId="6" fillId="0" borderId="0" xfId="35" applyFont="1"/>
    <xf numFmtId="0" fontId="95" fillId="0" borderId="47" xfId="35" quotePrefix="1" applyBorder="1"/>
    <xf numFmtId="0" fontId="95" fillId="0" borderId="47" xfId="35" applyBorder="1" applyAlignment="1">
      <alignment horizontal="center"/>
    </xf>
    <xf numFmtId="169" fontId="95" fillId="0" borderId="50" xfId="35" applyNumberFormat="1" applyBorder="1" applyAlignment="1">
      <alignment horizontal="center"/>
    </xf>
    <xf numFmtId="0" fontId="95" fillId="0" borderId="61" xfId="35" applyBorder="1" applyAlignment="1">
      <alignment horizontal="center"/>
    </xf>
    <xf numFmtId="9" fontId="0" fillId="0" borderId="62" xfId="9" applyFont="1" applyBorder="1" applyAlignment="1">
      <alignment horizontal="center"/>
    </xf>
    <xf numFmtId="9" fontId="0" fillId="0" borderId="63" xfId="9" applyFont="1" applyBorder="1" applyAlignment="1">
      <alignment horizontal="center"/>
    </xf>
    <xf numFmtId="0" fontId="16" fillId="8" borderId="47" xfId="35" applyFont="1" applyFill="1" applyBorder="1"/>
    <xf numFmtId="0" fontId="95" fillId="0" borderId="47" xfId="35" applyBorder="1"/>
    <xf numFmtId="0" fontId="95" fillId="0" borderId="50" xfId="35" applyBorder="1" applyAlignment="1">
      <alignment horizontal="center"/>
    </xf>
    <xf numFmtId="169" fontId="95" fillId="0" borderId="61" xfId="35" applyNumberFormat="1" applyBorder="1" applyAlignment="1">
      <alignment horizontal="center"/>
    </xf>
    <xf numFmtId="169" fontId="95" fillId="0" borderId="47" xfId="35" applyNumberFormat="1" applyBorder="1" applyAlignment="1">
      <alignment horizontal="center"/>
    </xf>
    <xf numFmtId="0" fontId="23" fillId="0" borderId="0" xfId="12" applyAlignment="1" applyProtection="1"/>
    <xf numFmtId="0" fontId="6" fillId="0" borderId="47" xfId="35" applyFont="1" applyBorder="1"/>
    <xf numFmtId="0" fontId="6" fillId="0" borderId="61" xfId="35" applyFont="1" applyBorder="1" applyAlignment="1">
      <alignment horizontal="center"/>
    </xf>
    <xf numFmtId="9" fontId="0" fillId="0" borderId="66" xfId="9" applyFont="1" applyBorder="1" applyAlignment="1">
      <alignment horizontal="center"/>
    </xf>
    <xf numFmtId="0" fontId="16" fillId="0" borderId="47" xfId="35" applyFont="1" applyBorder="1" applyAlignment="1">
      <alignment vertical="center"/>
    </xf>
    <xf numFmtId="0" fontId="6" fillId="0" borderId="47" xfId="35" applyFont="1" applyBorder="1" applyAlignment="1">
      <alignment vertical="center"/>
    </xf>
    <xf numFmtId="0" fontId="47" fillId="0" borderId="47" xfId="35" applyFont="1" applyBorder="1" applyAlignment="1">
      <alignment vertical="center" wrapText="1"/>
    </xf>
    <xf numFmtId="0" fontId="95" fillId="0" borderId="47" xfId="35" applyBorder="1" applyAlignment="1">
      <alignment vertical="center" wrapText="1"/>
    </xf>
    <xf numFmtId="0" fontId="6" fillId="0" borderId="47" xfId="35" quotePrefix="1" applyFont="1" applyBorder="1" applyAlignment="1">
      <alignment vertical="center"/>
    </xf>
    <xf numFmtId="0" fontId="16" fillId="8" borderId="47" xfId="35" applyFont="1" applyFill="1" applyBorder="1" applyAlignment="1">
      <alignment vertical="center"/>
    </xf>
    <xf numFmtId="169" fontId="16" fillId="8" borderId="47" xfId="35" applyNumberFormat="1" applyFont="1" applyFill="1" applyBorder="1" applyAlignment="1">
      <alignment horizontal="center" vertical="center"/>
    </xf>
    <xf numFmtId="169" fontId="16" fillId="8" borderId="50" xfId="35" applyNumberFormat="1" applyFont="1" applyFill="1" applyBorder="1" applyAlignment="1">
      <alignment horizontal="center" vertical="center"/>
    </xf>
    <xf numFmtId="0" fontId="16" fillId="8" borderId="61" xfId="35" applyFont="1" applyFill="1" applyBorder="1" applyAlignment="1">
      <alignment horizontal="center" vertical="center"/>
    </xf>
    <xf numFmtId="9" fontId="16" fillId="8" borderId="67" xfId="9" applyFont="1" applyFill="1" applyBorder="1" applyAlignment="1">
      <alignment horizontal="center" vertical="center"/>
    </xf>
    <xf numFmtId="9" fontId="16" fillId="8" borderId="68" xfId="9" applyFont="1" applyFill="1" applyBorder="1" applyAlignment="1">
      <alignment horizontal="center" vertical="center"/>
    </xf>
    <xf numFmtId="0" fontId="95" fillId="0" borderId="0" xfId="35" applyAlignment="1">
      <alignment wrapText="1"/>
    </xf>
    <xf numFmtId="0" fontId="95" fillId="0" borderId="69" xfId="35" applyBorder="1" applyAlignment="1">
      <alignment horizontal="left"/>
    </xf>
    <xf numFmtId="0" fontId="6" fillId="0" borderId="69" xfId="35" applyFont="1" applyBorder="1"/>
    <xf numFmtId="0" fontId="95" fillId="0" borderId="0" xfId="35" applyAlignment="1">
      <alignment horizontal="left"/>
    </xf>
    <xf numFmtId="0" fontId="97" fillId="3" borderId="0" xfId="35" applyFont="1" applyFill="1" applyAlignment="1">
      <alignment vertical="center" wrapText="1"/>
    </xf>
    <xf numFmtId="0" fontId="97" fillId="3" borderId="0" xfId="35" applyFont="1" applyFill="1" applyAlignment="1">
      <alignment horizontal="left" vertical="center" wrapText="1"/>
    </xf>
    <xf numFmtId="0" fontId="97" fillId="3" borderId="0" xfId="35" applyFont="1" applyFill="1" applyAlignment="1">
      <alignment horizontal="center" vertical="center" wrapText="1"/>
    </xf>
    <xf numFmtId="0" fontId="97" fillId="3" borderId="59" xfId="35" applyFont="1" applyFill="1" applyBorder="1" applyAlignment="1">
      <alignment horizontal="center" vertical="center" wrapText="1"/>
    </xf>
    <xf numFmtId="0" fontId="97" fillId="3" borderId="60" xfId="35" applyFont="1" applyFill="1" applyBorder="1" applyAlignment="1">
      <alignment horizontal="center" vertical="center" wrapText="1"/>
    </xf>
    <xf numFmtId="176" fontId="37" fillId="0" borderId="0" xfId="4" applyNumberFormat="1" applyFont="1"/>
    <xf numFmtId="178" fontId="16" fillId="0" borderId="0" xfId="10" applyNumberFormat="1" applyFont="1" applyAlignment="1">
      <alignment horizontal="left" vertical="center" indent="1"/>
    </xf>
    <xf numFmtId="3" fontId="6" fillId="0" borderId="0" xfId="10" applyNumberFormat="1" applyFont="1" applyAlignment="1">
      <alignment vertical="center"/>
    </xf>
    <xf numFmtId="181" fontId="41" fillId="0" borderId="0" xfId="7" applyNumberFormat="1" applyFont="1"/>
    <xf numFmtId="181" fontId="39" fillId="0" borderId="0" xfId="7" applyNumberFormat="1" applyFont="1"/>
    <xf numFmtId="178" fontId="14" fillId="8" borderId="0" xfId="0" applyNumberFormat="1" applyFont="1" applyFill="1"/>
    <xf numFmtId="178" fontId="14" fillId="5" borderId="0" xfId="0" applyNumberFormat="1" applyFont="1" applyFill="1"/>
    <xf numFmtId="0" fontId="99" fillId="16" borderId="8" xfId="36" applyFont="1" applyFill="1" applyBorder="1" applyAlignment="1">
      <alignment horizontal="left" vertical="center"/>
    </xf>
    <xf numFmtId="0" fontId="99" fillId="16" borderId="22" xfId="36" applyFont="1" applyFill="1" applyBorder="1" applyAlignment="1">
      <alignment horizontal="center" vertical="center"/>
    </xf>
    <xf numFmtId="0" fontId="99" fillId="16" borderId="26" xfId="36" applyFont="1" applyFill="1" applyBorder="1" applyAlignment="1">
      <alignment horizontal="center" vertical="center"/>
    </xf>
    <xf numFmtId="0" fontId="99" fillId="16" borderId="26" xfId="36" quotePrefix="1" applyFont="1" applyFill="1" applyBorder="1" applyAlignment="1">
      <alignment horizontal="center" vertical="center"/>
    </xf>
    <xf numFmtId="0" fontId="99" fillId="16" borderId="23" xfId="36" applyFont="1" applyFill="1" applyBorder="1" applyAlignment="1">
      <alignment horizontal="center" vertical="center"/>
    </xf>
    <xf numFmtId="0" fontId="99" fillId="16" borderId="8" xfId="36" applyFont="1" applyFill="1" applyBorder="1" applyAlignment="1">
      <alignment horizontal="center" vertical="center"/>
    </xf>
    <xf numFmtId="0" fontId="99" fillId="16" borderId="7" xfId="36" applyFont="1" applyFill="1" applyBorder="1" applyAlignment="1">
      <alignment horizontal="center" vertical="center"/>
    </xf>
    <xf numFmtId="0" fontId="99" fillId="16" borderId="0" xfId="36" applyFont="1" applyFill="1" applyAlignment="1">
      <alignment horizontal="center" vertical="center"/>
    </xf>
    <xf numFmtId="178" fontId="14" fillId="5" borderId="1" xfId="0" applyNumberFormat="1" applyFont="1" applyFill="1" applyBorder="1"/>
    <xf numFmtId="178" fontId="14" fillId="5" borderId="27" xfId="0" applyNumberFormat="1" applyFont="1" applyFill="1" applyBorder="1"/>
    <xf numFmtId="0" fontId="3" fillId="5" borderId="9" xfId="0" applyFont="1" applyFill="1" applyBorder="1"/>
    <xf numFmtId="0" fontId="0" fillId="5" borderId="1" xfId="0" applyFill="1" applyBorder="1"/>
    <xf numFmtId="0" fontId="0" fillId="5" borderId="0" xfId="0" applyFill="1"/>
    <xf numFmtId="0" fontId="0" fillId="5" borderId="27" xfId="0" applyFill="1" applyBorder="1"/>
    <xf numFmtId="0" fontId="0" fillId="14" borderId="0" xfId="0" applyFill="1"/>
    <xf numFmtId="178" fontId="14" fillId="8" borderId="1" xfId="0" applyNumberFormat="1" applyFont="1" applyFill="1" applyBorder="1"/>
    <xf numFmtId="178" fontId="14" fillId="14" borderId="0" xfId="0" applyNumberFormat="1" applyFont="1" applyFill="1"/>
    <xf numFmtId="0" fontId="3" fillId="0" borderId="5" xfId="0" applyFont="1" applyBorder="1"/>
    <xf numFmtId="178" fontId="14" fillId="14" borderId="26" xfId="0" applyNumberFormat="1" applyFont="1" applyFill="1" applyBorder="1"/>
    <xf numFmtId="178" fontId="14" fillId="14" borderId="23" xfId="0" applyNumberFormat="1" applyFont="1" applyFill="1" applyBorder="1"/>
    <xf numFmtId="0" fontId="0" fillId="0" borderId="5" xfId="0" applyBorder="1"/>
    <xf numFmtId="0" fontId="0" fillId="0" borderId="4" xfId="0" applyBorder="1"/>
    <xf numFmtId="0" fontId="0" fillId="0" borderId="25" xfId="0" applyBorder="1"/>
    <xf numFmtId="178" fontId="14" fillId="0" borderId="5" xfId="0" applyNumberFormat="1" applyFont="1" applyBorder="1"/>
    <xf numFmtId="178" fontId="14" fillId="0" borderId="4" xfId="0" applyNumberFormat="1" applyFont="1" applyBorder="1"/>
    <xf numFmtId="178" fontId="14" fillId="0" borderId="25" xfId="0" applyNumberFormat="1" applyFont="1" applyBorder="1"/>
    <xf numFmtId="178" fontId="86" fillId="14" borderId="25" xfId="0" applyNumberFormat="1" applyFont="1" applyFill="1" applyBorder="1"/>
    <xf numFmtId="192" fontId="15" fillId="0" borderId="5" xfId="0" applyNumberFormat="1" applyFont="1" applyBorder="1"/>
    <xf numFmtId="192" fontId="3" fillId="0" borderId="4" xfId="0" applyNumberFormat="1" applyFont="1" applyBorder="1"/>
    <xf numFmtId="178" fontId="14" fillId="14" borderId="22" xfId="0" applyNumberFormat="1" applyFont="1" applyFill="1" applyBorder="1"/>
    <xf numFmtId="6" fontId="100" fillId="0" borderId="0" xfId="0" applyNumberFormat="1" applyFont="1"/>
    <xf numFmtId="178" fontId="100" fillId="0" borderId="0" xfId="0" applyNumberFormat="1" applyFont="1"/>
    <xf numFmtId="178" fontId="86" fillId="14" borderId="0" xfId="0" applyNumberFormat="1" applyFont="1" applyFill="1"/>
    <xf numFmtId="192" fontId="14" fillId="0" borderId="5" xfId="0" applyNumberFormat="1" applyFont="1" applyBorder="1"/>
    <xf numFmtId="178" fontId="13" fillId="0" borderId="0" xfId="0" applyNumberFormat="1" applyFont="1"/>
    <xf numFmtId="0" fontId="0" fillId="0" borderId="0" xfId="0" applyAlignment="1">
      <alignment wrapText="1"/>
    </xf>
    <xf numFmtId="0" fontId="6" fillId="0" borderId="0" xfId="37"/>
    <xf numFmtId="0" fontId="6" fillId="0" borderId="0" xfId="37" applyAlignment="1">
      <alignment vertical="center"/>
    </xf>
    <xf numFmtId="0" fontId="16" fillId="0" borderId="0" xfId="37" applyFont="1"/>
    <xf numFmtId="0" fontId="6" fillId="0" borderId="0" xfId="37" applyAlignment="1">
      <alignment horizontal="center"/>
    </xf>
    <xf numFmtId="0" fontId="6" fillId="0" borderId="0" xfId="37" applyAlignment="1">
      <alignment horizontal="center" vertical="center"/>
    </xf>
    <xf numFmtId="0" fontId="6" fillId="14" borderId="0" xfId="37" applyFill="1"/>
    <xf numFmtId="171" fontId="6" fillId="0" borderId="0" xfId="37" applyNumberFormat="1"/>
    <xf numFmtId="0" fontId="6" fillId="0" borderId="0" xfId="37" applyAlignment="1">
      <alignment horizontal="right" indent="1"/>
    </xf>
    <xf numFmtId="178" fontId="6" fillId="0" borderId="0" xfId="37" applyNumberFormat="1"/>
    <xf numFmtId="178" fontId="16" fillId="0" borderId="0" xfId="37" applyNumberFormat="1" applyFont="1"/>
    <xf numFmtId="0" fontId="6" fillId="0" borderId="0" xfId="29" applyFont="1" applyAlignment="1">
      <alignment horizontal="right" indent="1"/>
    </xf>
    <xf numFmtId="0" fontId="6" fillId="0" borderId="0" xfId="37" applyAlignment="1">
      <alignment horizontal="left" indent="1"/>
    </xf>
    <xf numFmtId="0" fontId="6" fillId="0" borderId="0" xfId="37" applyAlignment="1">
      <alignment horizontal="left" wrapText="1" indent="1"/>
    </xf>
    <xf numFmtId="178" fontId="6" fillId="0" borderId="0" xfId="11" applyNumberFormat="1" applyFont="1"/>
    <xf numFmtId="0" fontId="6" fillId="0" borderId="0" xfId="37" applyAlignment="1">
      <alignment horizontal="right"/>
    </xf>
    <xf numFmtId="0" fontId="6" fillId="0" borderId="0" xfId="29" applyFont="1" applyAlignment="1">
      <alignment horizontal="left" indent="1"/>
    </xf>
    <xf numFmtId="0" fontId="6" fillId="0" borderId="0" xfId="29" applyFont="1" applyAlignment="1">
      <alignment horizontal="left" indent="2"/>
    </xf>
    <xf numFmtId="0" fontId="103" fillId="0" borderId="0" xfId="37" applyFont="1" applyAlignment="1">
      <alignment vertical="center"/>
    </xf>
    <xf numFmtId="0" fontId="103" fillId="0" borderId="0" xfId="37" applyFont="1"/>
    <xf numFmtId="0" fontId="103" fillId="0" borderId="70" xfId="37" applyFont="1" applyBorder="1" applyAlignment="1">
      <alignment vertical="center" wrapText="1"/>
    </xf>
    <xf numFmtId="0" fontId="103" fillId="0" borderId="71" xfId="37" applyFont="1" applyBorder="1" applyAlignment="1">
      <alignment horizontal="left" vertical="center"/>
    </xf>
    <xf numFmtId="0" fontId="103" fillId="0" borderId="71" xfId="37" applyFont="1" applyBorder="1" applyAlignment="1">
      <alignment horizontal="right" vertical="center"/>
    </xf>
    <xf numFmtId="193" fontId="103" fillId="0" borderId="71" xfId="37" applyNumberFormat="1" applyFont="1" applyBorder="1" applyAlignment="1">
      <alignment horizontal="right" vertical="center" indent="1"/>
    </xf>
    <xf numFmtId="17" fontId="103" fillId="0" borderId="71" xfId="37" quotePrefix="1" applyNumberFormat="1" applyFont="1" applyBorder="1" applyAlignment="1">
      <alignment horizontal="right" vertical="center" wrapText="1"/>
    </xf>
    <xf numFmtId="0" fontId="103" fillId="0" borderId="71" xfId="37" applyFont="1" applyBorder="1" applyAlignment="1">
      <alignment vertical="center" wrapText="1"/>
    </xf>
    <xf numFmtId="0" fontId="103" fillId="0" borderId="71" xfId="37" applyFont="1" applyBorder="1" applyAlignment="1">
      <alignment vertical="center"/>
    </xf>
    <xf numFmtId="0" fontId="104" fillId="0" borderId="72" xfId="37" applyFont="1" applyBorder="1" applyAlignment="1">
      <alignment vertical="center" wrapText="1"/>
    </xf>
    <xf numFmtId="0" fontId="103" fillId="0" borderId="73" xfId="37" applyFont="1" applyBorder="1" applyAlignment="1">
      <alignment vertical="center" wrapText="1"/>
    </xf>
    <xf numFmtId="0" fontId="103" fillId="0" borderId="47" xfId="37" applyFont="1" applyBorder="1" applyAlignment="1">
      <alignment horizontal="left" vertical="center" wrapText="1"/>
    </xf>
    <xf numFmtId="0" fontId="103" fillId="0" borderId="47" xfId="37" applyFont="1" applyBorder="1" applyAlignment="1">
      <alignment horizontal="right" vertical="center" wrapText="1"/>
    </xf>
    <xf numFmtId="193" fontId="103" fillId="0" borderId="47" xfId="37" applyNumberFormat="1" applyFont="1" applyBorder="1" applyAlignment="1">
      <alignment horizontal="right" vertical="center" indent="1"/>
    </xf>
    <xf numFmtId="0" fontId="103" fillId="0" borderId="47" xfId="37" applyFont="1" applyBorder="1" applyAlignment="1">
      <alignment vertical="center" wrapText="1"/>
    </xf>
    <xf numFmtId="0" fontId="104" fillId="0" borderId="74" xfId="37" applyFont="1" applyBorder="1" applyAlignment="1">
      <alignment vertical="center" wrapText="1"/>
    </xf>
    <xf numFmtId="0" fontId="103" fillId="0" borderId="47" xfId="36" applyFont="1" applyBorder="1" applyAlignment="1">
      <alignment horizontal="right" vertical="center" wrapText="1"/>
    </xf>
    <xf numFmtId="0" fontId="23" fillId="0" borderId="0" xfId="12" applyAlignment="1" applyProtection="1">
      <alignment vertical="center"/>
    </xf>
    <xf numFmtId="0" fontId="105" fillId="0" borderId="0" xfId="12" applyFont="1" applyAlignment="1" applyProtection="1">
      <alignment vertical="center"/>
    </xf>
    <xf numFmtId="0" fontId="37" fillId="15" borderId="6" xfId="10" applyFont="1" applyFill="1" applyBorder="1" applyAlignment="1">
      <alignment horizontal="left" vertical="center" wrapText="1"/>
    </xf>
    <xf numFmtId="0" fontId="37" fillId="15" borderId="13" xfId="10" applyFont="1" applyFill="1" applyBorder="1" applyAlignment="1">
      <alignment horizontal="left" vertical="center" wrapText="1"/>
    </xf>
    <xf numFmtId="0" fontId="37" fillId="15" borderId="13" xfId="10" applyFont="1" applyFill="1" applyBorder="1" applyAlignment="1">
      <alignment horizontal="right" vertical="center" wrapText="1"/>
    </xf>
    <xf numFmtId="0" fontId="37" fillId="15" borderId="13" xfId="10" applyFont="1" applyFill="1" applyBorder="1" applyAlignment="1">
      <alignment horizontal="right" vertical="center" wrapText="1" indent="1"/>
    </xf>
    <xf numFmtId="0" fontId="37" fillId="15" borderId="13" xfId="10" applyFont="1" applyFill="1" applyBorder="1" applyAlignment="1">
      <alignment vertical="center" wrapText="1"/>
    </xf>
    <xf numFmtId="0" fontId="37" fillId="15" borderId="28" xfId="10" applyFont="1" applyFill="1" applyBorder="1" applyAlignment="1">
      <alignment horizontal="left" vertical="center" wrapText="1"/>
    </xf>
    <xf numFmtId="192" fontId="6" fillId="0" borderId="0" xfId="37" applyNumberFormat="1"/>
    <xf numFmtId="170" fontId="9" fillId="9" borderId="23" xfId="0" applyNumberFormat="1" applyFont="1" applyFill="1" applyBorder="1"/>
    <xf numFmtId="171" fontId="14" fillId="9" borderId="27" xfId="4" applyNumberFormat="1" applyFont="1" applyFill="1" applyBorder="1"/>
    <xf numFmtId="165" fontId="9" fillId="9" borderId="27" xfId="4" applyNumberFormat="1" applyFont="1" applyFill="1" applyBorder="1"/>
    <xf numFmtId="171" fontId="14" fillId="9" borderId="30" xfId="4" applyNumberFormat="1" applyFont="1" applyFill="1" applyBorder="1"/>
    <xf numFmtId="172" fontId="20" fillId="9" borderId="27" xfId="4" applyNumberFormat="1" applyFont="1" applyFill="1" applyBorder="1" applyAlignment="1">
      <alignment horizontal="right"/>
    </xf>
    <xf numFmtId="171" fontId="14" fillId="9" borderId="25" xfId="4" applyNumberFormat="1" applyFont="1" applyFill="1" applyBorder="1"/>
    <xf numFmtId="165" fontId="14" fillId="9" borderId="27" xfId="4" applyNumberFormat="1" applyFont="1" applyFill="1" applyBorder="1" applyAlignment="1">
      <alignment horizontal="right"/>
    </xf>
    <xf numFmtId="173" fontId="20" fillId="9" borderId="27" xfId="9" applyNumberFormat="1" applyFont="1" applyFill="1" applyBorder="1" applyAlignment="1">
      <alignment horizontal="right"/>
    </xf>
    <xf numFmtId="165" fontId="9" fillId="9" borderId="25" xfId="4" applyNumberFormat="1" applyFont="1" applyFill="1" applyBorder="1"/>
    <xf numFmtId="7" fontId="9" fillId="9" borderId="23" xfId="11" applyNumberFormat="1" applyFont="1" applyFill="1" applyBorder="1"/>
    <xf numFmtId="7" fontId="14" fillId="9" borderId="24" xfId="11" applyNumberFormat="1" applyFont="1" applyFill="1" applyBorder="1"/>
    <xf numFmtId="165" fontId="9" fillId="9" borderId="37" xfId="18" applyNumberFormat="1" applyFont="1" applyFill="1" applyBorder="1"/>
    <xf numFmtId="170" fontId="0" fillId="9" borderId="23" xfId="0" applyNumberFormat="1" applyFill="1" applyBorder="1"/>
    <xf numFmtId="165" fontId="13" fillId="9" borderId="27" xfId="4" applyNumberFormat="1" applyFont="1" applyFill="1" applyBorder="1"/>
    <xf numFmtId="172" fontId="29" fillId="9" borderId="27" xfId="4" applyNumberFormat="1" applyFont="1" applyFill="1" applyBorder="1" applyAlignment="1">
      <alignment horizontal="right"/>
    </xf>
    <xf numFmtId="168" fontId="70" fillId="0" borderId="7" xfId="9" applyNumberFormat="1" applyFont="1" applyFill="1" applyBorder="1" applyAlignment="1">
      <alignment horizontal="right" vertical="center" wrapText="1"/>
    </xf>
    <xf numFmtId="165" fontId="9" fillId="14" borderId="0" xfId="18" applyNumberFormat="1" applyFont="1" applyFill="1" applyBorder="1"/>
    <xf numFmtId="169" fontId="0" fillId="9" borderId="34" xfId="0" applyNumberFormat="1" applyFill="1" applyBorder="1"/>
    <xf numFmtId="165" fontId="9" fillId="9" borderId="14" xfId="4" applyNumberFormat="1" applyFont="1" applyFill="1" applyBorder="1"/>
    <xf numFmtId="165" fontId="14" fillId="9" borderId="34" xfId="4" applyNumberFormat="1" applyFont="1" applyFill="1" applyBorder="1"/>
    <xf numFmtId="0" fontId="9" fillId="14" borderId="0" xfId="0" applyFont="1" applyFill="1"/>
    <xf numFmtId="165" fontId="74" fillId="14" borderId="0" xfId="4" applyNumberFormat="1" applyFont="1" applyFill="1"/>
    <xf numFmtId="165" fontId="9" fillId="14" borderId="0" xfId="4" applyNumberFormat="1" applyFont="1" applyFill="1"/>
    <xf numFmtId="165" fontId="13" fillId="14" borderId="0" xfId="4" applyNumberFormat="1" applyFont="1" applyFill="1"/>
    <xf numFmtId="165" fontId="14" fillId="14" borderId="0" xfId="4" applyNumberFormat="1" applyFont="1" applyFill="1"/>
    <xf numFmtId="169" fontId="9" fillId="14" borderId="21" xfId="0" applyNumberFormat="1" applyFont="1" applyFill="1" applyBorder="1"/>
    <xf numFmtId="165" fontId="14" fillId="14" borderId="21" xfId="4" applyNumberFormat="1" applyFont="1" applyFill="1" applyBorder="1"/>
    <xf numFmtId="165" fontId="3" fillId="14" borderId="0" xfId="4" applyNumberFormat="1" applyFont="1" applyFill="1"/>
    <xf numFmtId="165" fontId="1" fillId="14" borderId="0" xfId="4" applyNumberFormat="1" applyFont="1" applyFill="1"/>
    <xf numFmtId="166" fontId="3" fillId="14" borderId="0" xfId="4" applyNumberFormat="1" applyFont="1" applyFill="1"/>
    <xf numFmtId="43" fontId="3" fillId="14" borderId="0" xfId="4" applyNumberFormat="1" applyFont="1" applyFill="1"/>
    <xf numFmtId="0" fontId="2" fillId="3" borderId="13" xfId="0" applyFont="1" applyFill="1" applyBorder="1" applyAlignment="1">
      <alignment horizontal="center" vertical="center"/>
    </xf>
    <xf numFmtId="0" fontId="2" fillId="3" borderId="0" xfId="0" applyFont="1" applyFill="1" applyAlignment="1">
      <alignment horizontal="center" vertical="center"/>
    </xf>
    <xf numFmtId="0" fontId="2" fillId="3" borderId="28"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58" xfId="0" applyFont="1" applyFill="1" applyBorder="1" applyAlignment="1">
      <alignment horizontal="center" vertical="center"/>
    </xf>
    <xf numFmtId="0" fontId="2" fillId="3" borderId="27" xfId="0" applyFont="1" applyFill="1" applyBorder="1" applyAlignment="1">
      <alignment horizontal="center" vertical="center"/>
    </xf>
    <xf numFmtId="0" fontId="63" fillId="15" borderId="0" xfId="30" applyFont="1" applyFill="1" applyAlignment="1">
      <alignment horizontal="left" vertical="center"/>
    </xf>
    <xf numFmtId="0" fontId="63" fillId="15" borderId="48" xfId="30" applyFont="1" applyFill="1" applyBorder="1" applyAlignment="1">
      <alignment horizontal="left" vertical="center"/>
    </xf>
    <xf numFmtId="0" fontId="63" fillId="15" borderId="0" xfId="30" applyFont="1" applyFill="1" applyAlignment="1">
      <alignment horizontal="center" vertical="center" wrapText="1"/>
    </xf>
    <xf numFmtId="0" fontId="63" fillId="15" borderId="48" xfId="30" applyFont="1" applyFill="1" applyBorder="1" applyAlignment="1">
      <alignment horizontal="center" vertical="center" wrapText="1"/>
    </xf>
    <xf numFmtId="0" fontId="55" fillId="0" borderId="53" xfId="26" applyFont="1" applyBorder="1" applyAlignment="1">
      <alignment horizontal="left" vertical="center" wrapText="1"/>
    </xf>
    <xf numFmtId="0" fontId="55" fillId="0" borderId="45" xfId="26" applyFont="1" applyBorder="1" applyAlignment="1">
      <alignment horizontal="left" vertical="center" wrapText="1"/>
    </xf>
    <xf numFmtId="0" fontId="56" fillId="0" borderId="53" xfId="26" applyFont="1" applyBorder="1" applyAlignment="1">
      <alignment horizontal="left" vertical="center" wrapText="1"/>
    </xf>
    <xf numFmtId="0" fontId="56" fillId="0" borderId="45" xfId="26" applyFont="1" applyBorder="1" applyAlignment="1">
      <alignment horizontal="left" vertical="center" wrapText="1"/>
    </xf>
    <xf numFmtId="0" fontId="95" fillId="0" borderId="49" xfId="35" quotePrefix="1" applyBorder="1" applyAlignment="1">
      <alignment horizontal="left" vertical="center"/>
    </xf>
    <xf numFmtId="0" fontId="95" fillId="0" borderId="65" xfId="35" applyBorder="1" applyAlignment="1">
      <alignment horizontal="left" vertical="center"/>
    </xf>
    <xf numFmtId="0" fontId="95" fillId="0" borderId="49" xfId="35" applyBorder="1" applyAlignment="1">
      <alignment horizontal="left" vertical="center"/>
    </xf>
    <xf numFmtId="0" fontId="6" fillId="0" borderId="49" xfId="35" applyFont="1" applyBorder="1" applyAlignment="1">
      <alignment horizontal="left" vertical="center"/>
    </xf>
    <xf numFmtId="0" fontId="95" fillId="0" borderId="49" xfId="35" applyBorder="1" applyAlignment="1">
      <alignment horizontal="left" vertical="center" wrapText="1"/>
    </xf>
    <xf numFmtId="0" fontId="95" fillId="0" borderId="65" xfId="35" applyBorder="1" applyAlignment="1">
      <alignment horizontal="left" vertical="center" wrapText="1"/>
    </xf>
    <xf numFmtId="0" fontId="6" fillId="0" borderId="49" xfId="35" quotePrefix="1" applyFont="1" applyBorder="1" applyAlignment="1">
      <alignment horizontal="left" vertical="center"/>
    </xf>
    <xf numFmtId="0" fontId="16" fillId="0" borderId="49" xfId="35" applyFont="1" applyBorder="1" applyAlignment="1">
      <alignment horizontal="left" vertical="center"/>
    </xf>
    <xf numFmtId="0" fontId="16" fillId="0" borderId="64" xfId="35" applyFont="1" applyBorder="1" applyAlignment="1">
      <alignment horizontal="left" vertical="center"/>
    </xf>
    <xf numFmtId="0" fontId="16" fillId="0" borderId="65" xfId="35" applyFont="1" applyBorder="1" applyAlignment="1">
      <alignment horizontal="left" vertical="center"/>
    </xf>
    <xf numFmtId="0" fontId="95" fillId="0" borderId="64" xfId="35" applyBorder="1" applyAlignment="1">
      <alignment horizontal="left" vertical="center"/>
    </xf>
    <xf numFmtId="0" fontId="47" fillId="0" borderId="49" xfId="35" applyFont="1" applyBorder="1" applyAlignment="1">
      <alignment horizontal="left" vertical="center"/>
    </xf>
    <xf numFmtId="0" fontId="47" fillId="0" borderId="64" xfId="35" applyFont="1" applyBorder="1" applyAlignment="1">
      <alignment horizontal="left" vertical="center"/>
    </xf>
    <xf numFmtId="0" fontId="47" fillId="0" borderId="65" xfId="35" applyFont="1" applyBorder="1" applyAlignment="1">
      <alignment horizontal="left" vertical="center"/>
    </xf>
    <xf numFmtId="0" fontId="95" fillId="0" borderId="47" xfId="35" quotePrefix="1" applyBorder="1" applyAlignment="1">
      <alignment horizontal="left" vertical="center"/>
    </xf>
    <xf numFmtId="0" fontId="95" fillId="0" borderId="47" xfId="35" applyBorder="1" applyAlignment="1">
      <alignment horizontal="left" vertical="center"/>
    </xf>
    <xf numFmtId="0" fontId="95" fillId="0" borderId="47" xfId="35" applyBorder="1" applyAlignment="1">
      <alignment horizontal="left" vertical="center" wrapText="1"/>
    </xf>
    <xf numFmtId="0" fontId="16" fillId="0" borderId="47" xfId="35" applyFont="1" applyBorder="1" applyAlignment="1">
      <alignment horizontal="left" vertical="center" wrapText="1"/>
    </xf>
    <xf numFmtId="0" fontId="47" fillId="0" borderId="47" xfId="35" applyFont="1" applyBorder="1" applyAlignment="1">
      <alignment horizontal="left" vertical="center"/>
    </xf>
  </cellXfs>
  <cellStyles count="38">
    <cellStyle name="Comma 14" xfId="28" xr:uid="{E25F6301-57E4-43A1-85A4-568B912E11DA}"/>
    <cellStyle name="Comma 3" xfId="18" xr:uid="{99472B9F-11E7-4ACF-B22F-2B736B6F69E3}"/>
    <cellStyle name="Currency" xfId="32" builtinId="4"/>
    <cellStyle name="Currency 2" xfId="11" xr:uid="{00FEB47F-97BD-41C3-96E6-0F469ABDB213}"/>
    <cellStyle name="Currency 2 2 11" xfId="33" xr:uid="{3FF99CAE-0101-4ED6-9638-0E55CD3B9ADD}"/>
    <cellStyle name="Hyperlink 2" xfId="12" xr:uid="{9F190C93-D404-4E9A-A467-982CED363120}"/>
    <cellStyle name="Hyperlink 2 2" xfId="21" xr:uid="{64DF02BF-42BE-4152-9C73-6C995040A28B}"/>
    <cellStyle name="Hyperlink 3" xfId="13" xr:uid="{FEC8E537-995F-4D9E-B338-F30492EDD65D}"/>
    <cellStyle name="Normal" xfId="0" builtinId="0"/>
    <cellStyle name="Normal - Style1 2 2 2" xfId="4" xr:uid="{857EA6F0-A85D-409D-B57A-F11CB9C42942}"/>
    <cellStyle name="Normal 10" xfId="19" xr:uid="{6EAA9BD8-CBF9-47C4-A02B-1682B64BD0C5}"/>
    <cellStyle name="Normal 11" xfId="35" xr:uid="{8266C76C-2746-4565-968C-FAC2CECD4AAD}"/>
    <cellStyle name="Normal 14" xfId="3" xr:uid="{6D95C99F-4512-482A-91AE-DD4A1DC672B3}"/>
    <cellStyle name="Normal 2" xfId="5" xr:uid="{B2CAE7EE-C6DE-4EB1-A5DA-195A8DE48506}"/>
    <cellStyle name="Normal 2 10" xfId="36" xr:uid="{BD5E5169-2970-4044-B042-8262A10683BC}"/>
    <cellStyle name="Normal 2 2" xfId="22" xr:uid="{DE7D4C25-9A32-40A6-8D07-F5B70E355A4F}"/>
    <cellStyle name="Normal 2 3" xfId="10" xr:uid="{7A66678A-CFF9-4314-881E-A21408BAB296}"/>
    <cellStyle name="Normal 2 5" xfId="8" xr:uid="{00A714A8-A063-401B-AB54-B4D3DC7C3658}"/>
    <cellStyle name="Normal 22" xfId="27" xr:uid="{E21810DD-8182-4907-98E1-EA7F312A3B03}"/>
    <cellStyle name="Normal 23" xfId="2" xr:uid="{2169E31D-F612-49FB-849D-3F3889FC0E29}"/>
    <cellStyle name="Normal 3" xfId="14" xr:uid="{8C3C8016-4520-4D76-B222-F428B0BE4F6D}"/>
    <cellStyle name="Normal 3 2" xfId="37" xr:uid="{060EB973-79B7-45F0-B754-8FAFD1FBA67C}"/>
    <cellStyle name="Normal 4" xfId="15" xr:uid="{643AA67F-0E29-43A5-8BB5-5C17F128539F}"/>
    <cellStyle name="Normal 4 2" xfId="26" xr:uid="{B8A998C6-FDEF-4B84-8B4A-38EF550EF93D}"/>
    <cellStyle name="Normal 5" xfId="16" xr:uid="{94B0FAAA-4022-43E5-A9AE-5A866BC7645A}"/>
    <cellStyle name="Normal 6" xfId="17" xr:uid="{25F93182-4D0D-4899-922B-A2BCB8CCCA8B}"/>
    <cellStyle name="Normal 7" xfId="25" xr:uid="{CE872D65-ED00-4BAA-8687-C0E824371BC6}"/>
    <cellStyle name="Normal 7 10" xfId="1" xr:uid="{1E0193AD-CE6E-40A2-8D36-574FE1E4184E}"/>
    <cellStyle name="Normal 8" xfId="30" xr:uid="{FAC42BB7-68AA-4188-841C-32AF42828120}"/>
    <cellStyle name="Normal 9" xfId="31" xr:uid="{A3F7864D-1FF4-499D-9832-B44532EC7B0E}"/>
    <cellStyle name="Normal_ACOR Master Model RBC_BMRN Master Model RBC 2" xfId="7" xr:uid="{8B66B38A-1CDB-4B41-B66E-8AF888EAB738}"/>
    <cellStyle name="Normal_CML Market Model - ARIA" xfId="23" xr:uid="{897C4BD1-70B1-4D94-BCF4-9AD700CAD27F}"/>
    <cellStyle name="Normal_Sheet1" xfId="29" xr:uid="{569688A8-A427-4EE4-8450-AA62B49FB01C}"/>
    <cellStyle name="Normal_VRTX Heterozygous F508del" xfId="24" xr:uid="{49DA1AA8-DF7A-418D-8B0C-355C16CE07FE}"/>
    <cellStyle name="Percent" xfId="34" builtinId="5"/>
    <cellStyle name="Percent 10 2" xfId="9" xr:uid="{E641CA12-C981-4E24-9846-1D428807E87A}"/>
    <cellStyle name="Percent 2" xfId="6" xr:uid="{90FE711C-7198-4846-A65D-EB1217BAE058}"/>
    <cellStyle name="Percent 88 2" xfId="20" xr:uid="{6A326F35-059B-4ACC-A3D3-F5608EBD3FB1}"/>
  </cellStyles>
  <dxfs count="0"/>
  <tableStyles count="0" defaultTableStyle="TableStyleMedium2" defaultPivotStyle="PivotStyleLight16"/>
  <colors>
    <mruColors>
      <color rgb="FF0000FF"/>
      <color rgb="FF1F77B4"/>
      <color rgb="FF2CA02C"/>
      <color rgb="FFC9E5F7"/>
      <color rgb="FFC8A2C8"/>
      <color rgb="FFFF7F0E"/>
      <color rgb="FFBDE4BA"/>
      <color rgb="FF8DFDA8"/>
      <color rgb="FFFF9966"/>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0.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63" Type="http://schemas.openxmlformats.org/officeDocument/2006/relationships/externalLink" Target="externalLinks/externalLink46.xml"/><Relationship Id="rId84" Type="http://schemas.openxmlformats.org/officeDocument/2006/relationships/externalLink" Target="externalLinks/externalLink67.xml"/><Relationship Id="rId138" Type="http://schemas.openxmlformats.org/officeDocument/2006/relationships/externalLink" Target="externalLinks/externalLink121.xml"/><Relationship Id="rId159" Type="http://schemas.openxmlformats.org/officeDocument/2006/relationships/externalLink" Target="externalLinks/externalLink142.xml"/><Relationship Id="rId170" Type="http://schemas.openxmlformats.org/officeDocument/2006/relationships/externalLink" Target="externalLinks/externalLink153.xml"/><Relationship Id="rId191" Type="http://schemas.openxmlformats.org/officeDocument/2006/relationships/externalLink" Target="externalLinks/externalLink174.xml"/><Relationship Id="rId205" Type="http://schemas.openxmlformats.org/officeDocument/2006/relationships/externalLink" Target="externalLinks/externalLink188.xml"/><Relationship Id="rId226" Type="http://schemas.openxmlformats.org/officeDocument/2006/relationships/externalLink" Target="externalLinks/externalLink209.xml"/><Relationship Id="rId107" Type="http://schemas.openxmlformats.org/officeDocument/2006/relationships/externalLink" Target="externalLinks/externalLink90.xml"/><Relationship Id="rId11" Type="http://schemas.openxmlformats.org/officeDocument/2006/relationships/worksheet" Target="worksheets/sheet11.xml"/><Relationship Id="rId32" Type="http://schemas.openxmlformats.org/officeDocument/2006/relationships/externalLink" Target="externalLinks/externalLink15.xml"/><Relationship Id="rId53" Type="http://schemas.openxmlformats.org/officeDocument/2006/relationships/externalLink" Target="externalLinks/externalLink36.xml"/><Relationship Id="rId74" Type="http://schemas.openxmlformats.org/officeDocument/2006/relationships/externalLink" Target="externalLinks/externalLink57.xml"/><Relationship Id="rId128" Type="http://schemas.openxmlformats.org/officeDocument/2006/relationships/externalLink" Target="externalLinks/externalLink111.xml"/><Relationship Id="rId149" Type="http://schemas.openxmlformats.org/officeDocument/2006/relationships/externalLink" Target="externalLinks/externalLink132.xml"/><Relationship Id="rId5" Type="http://schemas.openxmlformats.org/officeDocument/2006/relationships/worksheet" Target="worksheets/sheet5.xml"/><Relationship Id="rId95" Type="http://schemas.openxmlformats.org/officeDocument/2006/relationships/externalLink" Target="externalLinks/externalLink78.xml"/><Relationship Id="rId160" Type="http://schemas.openxmlformats.org/officeDocument/2006/relationships/externalLink" Target="externalLinks/externalLink143.xml"/><Relationship Id="rId181" Type="http://schemas.openxmlformats.org/officeDocument/2006/relationships/externalLink" Target="externalLinks/externalLink164.xml"/><Relationship Id="rId216" Type="http://schemas.openxmlformats.org/officeDocument/2006/relationships/externalLink" Target="externalLinks/externalLink199.xml"/><Relationship Id="rId237" Type="http://schemas.openxmlformats.org/officeDocument/2006/relationships/calcChain" Target="calcChain.xml"/><Relationship Id="rId22" Type="http://schemas.openxmlformats.org/officeDocument/2006/relationships/externalLink" Target="externalLinks/externalLink5.xml"/><Relationship Id="rId43" Type="http://schemas.openxmlformats.org/officeDocument/2006/relationships/externalLink" Target="externalLinks/externalLink26.xml"/><Relationship Id="rId64" Type="http://schemas.openxmlformats.org/officeDocument/2006/relationships/externalLink" Target="externalLinks/externalLink47.xml"/><Relationship Id="rId118" Type="http://schemas.openxmlformats.org/officeDocument/2006/relationships/externalLink" Target="externalLinks/externalLink101.xml"/><Relationship Id="rId139" Type="http://schemas.openxmlformats.org/officeDocument/2006/relationships/externalLink" Target="externalLinks/externalLink122.xml"/><Relationship Id="rId85" Type="http://schemas.openxmlformats.org/officeDocument/2006/relationships/externalLink" Target="externalLinks/externalLink68.xml"/><Relationship Id="rId150" Type="http://schemas.openxmlformats.org/officeDocument/2006/relationships/externalLink" Target="externalLinks/externalLink133.xml"/><Relationship Id="rId171" Type="http://schemas.openxmlformats.org/officeDocument/2006/relationships/externalLink" Target="externalLinks/externalLink154.xml"/><Relationship Id="rId192" Type="http://schemas.openxmlformats.org/officeDocument/2006/relationships/externalLink" Target="externalLinks/externalLink175.xml"/><Relationship Id="rId206" Type="http://schemas.openxmlformats.org/officeDocument/2006/relationships/externalLink" Target="externalLinks/externalLink189.xml"/><Relationship Id="rId227" Type="http://schemas.openxmlformats.org/officeDocument/2006/relationships/externalLink" Target="externalLinks/externalLink210.xml"/><Relationship Id="rId12" Type="http://schemas.openxmlformats.org/officeDocument/2006/relationships/worksheet" Target="worksheets/sheet12.xml"/><Relationship Id="rId33" Type="http://schemas.openxmlformats.org/officeDocument/2006/relationships/externalLink" Target="externalLinks/externalLink16.xml"/><Relationship Id="rId108" Type="http://schemas.openxmlformats.org/officeDocument/2006/relationships/externalLink" Target="externalLinks/externalLink91.xml"/><Relationship Id="rId129" Type="http://schemas.openxmlformats.org/officeDocument/2006/relationships/externalLink" Target="externalLinks/externalLink112.xml"/><Relationship Id="rId54" Type="http://schemas.openxmlformats.org/officeDocument/2006/relationships/externalLink" Target="externalLinks/externalLink37.xml"/><Relationship Id="rId75" Type="http://schemas.openxmlformats.org/officeDocument/2006/relationships/externalLink" Target="externalLinks/externalLink58.xml"/><Relationship Id="rId96" Type="http://schemas.openxmlformats.org/officeDocument/2006/relationships/externalLink" Target="externalLinks/externalLink79.xml"/><Relationship Id="rId140" Type="http://schemas.openxmlformats.org/officeDocument/2006/relationships/externalLink" Target="externalLinks/externalLink123.xml"/><Relationship Id="rId161" Type="http://schemas.openxmlformats.org/officeDocument/2006/relationships/externalLink" Target="externalLinks/externalLink144.xml"/><Relationship Id="rId182" Type="http://schemas.openxmlformats.org/officeDocument/2006/relationships/externalLink" Target="externalLinks/externalLink165.xml"/><Relationship Id="rId217" Type="http://schemas.openxmlformats.org/officeDocument/2006/relationships/externalLink" Target="externalLinks/externalLink200.xml"/><Relationship Id="rId6" Type="http://schemas.openxmlformats.org/officeDocument/2006/relationships/worksheet" Target="worksheets/sheet6.xml"/><Relationship Id="rId238" Type="http://schemas.openxmlformats.org/officeDocument/2006/relationships/customXml" Target="../customXml/item1.xml"/><Relationship Id="rId23" Type="http://schemas.openxmlformats.org/officeDocument/2006/relationships/externalLink" Target="externalLinks/externalLink6.xml"/><Relationship Id="rId119" Type="http://schemas.openxmlformats.org/officeDocument/2006/relationships/externalLink" Target="externalLinks/externalLink102.xml"/><Relationship Id="rId44" Type="http://schemas.openxmlformats.org/officeDocument/2006/relationships/externalLink" Target="externalLinks/externalLink27.xml"/><Relationship Id="rId65" Type="http://schemas.openxmlformats.org/officeDocument/2006/relationships/externalLink" Target="externalLinks/externalLink48.xml"/><Relationship Id="rId86" Type="http://schemas.openxmlformats.org/officeDocument/2006/relationships/externalLink" Target="externalLinks/externalLink69.xml"/><Relationship Id="rId130" Type="http://schemas.openxmlformats.org/officeDocument/2006/relationships/externalLink" Target="externalLinks/externalLink113.xml"/><Relationship Id="rId151" Type="http://schemas.openxmlformats.org/officeDocument/2006/relationships/externalLink" Target="externalLinks/externalLink134.xml"/><Relationship Id="rId172" Type="http://schemas.openxmlformats.org/officeDocument/2006/relationships/externalLink" Target="externalLinks/externalLink155.xml"/><Relationship Id="rId193" Type="http://schemas.openxmlformats.org/officeDocument/2006/relationships/externalLink" Target="externalLinks/externalLink176.xml"/><Relationship Id="rId207" Type="http://schemas.openxmlformats.org/officeDocument/2006/relationships/externalLink" Target="externalLinks/externalLink190.xml"/><Relationship Id="rId228" Type="http://schemas.openxmlformats.org/officeDocument/2006/relationships/externalLink" Target="externalLinks/externalLink211.xml"/><Relationship Id="rId13" Type="http://schemas.openxmlformats.org/officeDocument/2006/relationships/worksheet" Target="worksheets/sheet13.xml"/><Relationship Id="rId109" Type="http://schemas.openxmlformats.org/officeDocument/2006/relationships/externalLink" Target="externalLinks/externalLink92.xml"/><Relationship Id="rId34" Type="http://schemas.openxmlformats.org/officeDocument/2006/relationships/externalLink" Target="externalLinks/externalLink17.xml"/><Relationship Id="rId55" Type="http://schemas.openxmlformats.org/officeDocument/2006/relationships/externalLink" Target="externalLinks/externalLink38.xml"/><Relationship Id="rId76" Type="http://schemas.openxmlformats.org/officeDocument/2006/relationships/externalLink" Target="externalLinks/externalLink59.xml"/><Relationship Id="rId97" Type="http://schemas.openxmlformats.org/officeDocument/2006/relationships/externalLink" Target="externalLinks/externalLink80.xml"/><Relationship Id="rId120" Type="http://schemas.openxmlformats.org/officeDocument/2006/relationships/externalLink" Target="externalLinks/externalLink103.xml"/><Relationship Id="rId141" Type="http://schemas.openxmlformats.org/officeDocument/2006/relationships/externalLink" Target="externalLinks/externalLink124.xml"/><Relationship Id="rId7" Type="http://schemas.openxmlformats.org/officeDocument/2006/relationships/worksheet" Target="worksheets/sheet7.xml"/><Relationship Id="rId162" Type="http://schemas.openxmlformats.org/officeDocument/2006/relationships/externalLink" Target="externalLinks/externalLink145.xml"/><Relationship Id="rId183" Type="http://schemas.openxmlformats.org/officeDocument/2006/relationships/externalLink" Target="externalLinks/externalLink166.xml"/><Relationship Id="rId218" Type="http://schemas.openxmlformats.org/officeDocument/2006/relationships/externalLink" Target="externalLinks/externalLink201.xml"/><Relationship Id="rId239" Type="http://schemas.openxmlformats.org/officeDocument/2006/relationships/customXml" Target="../customXml/item2.xml"/><Relationship Id="rId24" Type="http://schemas.openxmlformats.org/officeDocument/2006/relationships/externalLink" Target="externalLinks/externalLink7.xml"/><Relationship Id="rId45" Type="http://schemas.openxmlformats.org/officeDocument/2006/relationships/externalLink" Target="externalLinks/externalLink28.xml"/><Relationship Id="rId66" Type="http://schemas.openxmlformats.org/officeDocument/2006/relationships/externalLink" Target="externalLinks/externalLink49.xml"/><Relationship Id="rId87" Type="http://schemas.openxmlformats.org/officeDocument/2006/relationships/externalLink" Target="externalLinks/externalLink70.xml"/><Relationship Id="rId110" Type="http://schemas.openxmlformats.org/officeDocument/2006/relationships/externalLink" Target="externalLinks/externalLink93.xml"/><Relationship Id="rId131" Type="http://schemas.openxmlformats.org/officeDocument/2006/relationships/externalLink" Target="externalLinks/externalLink114.xml"/><Relationship Id="rId152" Type="http://schemas.openxmlformats.org/officeDocument/2006/relationships/externalLink" Target="externalLinks/externalLink135.xml"/><Relationship Id="rId173" Type="http://schemas.openxmlformats.org/officeDocument/2006/relationships/externalLink" Target="externalLinks/externalLink156.xml"/><Relationship Id="rId194" Type="http://schemas.openxmlformats.org/officeDocument/2006/relationships/externalLink" Target="externalLinks/externalLink177.xml"/><Relationship Id="rId208" Type="http://schemas.openxmlformats.org/officeDocument/2006/relationships/externalLink" Target="externalLinks/externalLink191.xml"/><Relationship Id="rId229" Type="http://schemas.openxmlformats.org/officeDocument/2006/relationships/externalLink" Target="externalLinks/externalLink212.xml"/><Relationship Id="rId240" Type="http://schemas.openxmlformats.org/officeDocument/2006/relationships/customXml" Target="../customXml/item3.xml"/><Relationship Id="rId14" Type="http://schemas.openxmlformats.org/officeDocument/2006/relationships/worksheet" Target="worksheets/sheet14.xml"/><Relationship Id="rId35" Type="http://schemas.openxmlformats.org/officeDocument/2006/relationships/externalLink" Target="externalLinks/externalLink18.xml"/><Relationship Id="rId56" Type="http://schemas.openxmlformats.org/officeDocument/2006/relationships/externalLink" Target="externalLinks/externalLink39.xml"/><Relationship Id="rId77" Type="http://schemas.openxmlformats.org/officeDocument/2006/relationships/externalLink" Target="externalLinks/externalLink60.xml"/><Relationship Id="rId100" Type="http://schemas.openxmlformats.org/officeDocument/2006/relationships/externalLink" Target="externalLinks/externalLink83.xml"/><Relationship Id="rId8" Type="http://schemas.openxmlformats.org/officeDocument/2006/relationships/worksheet" Target="worksheets/sheet8.xml"/><Relationship Id="rId98" Type="http://schemas.openxmlformats.org/officeDocument/2006/relationships/externalLink" Target="externalLinks/externalLink81.xml"/><Relationship Id="rId121" Type="http://schemas.openxmlformats.org/officeDocument/2006/relationships/externalLink" Target="externalLinks/externalLink104.xml"/><Relationship Id="rId142" Type="http://schemas.openxmlformats.org/officeDocument/2006/relationships/externalLink" Target="externalLinks/externalLink125.xml"/><Relationship Id="rId163" Type="http://schemas.openxmlformats.org/officeDocument/2006/relationships/externalLink" Target="externalLinks/externalLink146.xml"/><Relationship Id="rId184" Type="http://schemas.openxmlformats.org/officeDocument/2006/relationships/externalLink" Target="externalLinks/externalLink167.xml"/><Relationship Id="rId219" Type="http://schemas.openxmlformats.org/officeDocument/2006/relationships/externalLink" Target="externalLinks/externalLink202.xml"/><Relationship Id="rId230" Type="http://schemas.openxmlformats.org/officeDocument/2006/relationships/externalLink" Target="externalLinks/externalLink213.xml"/><Relationship Id="rId25" Type="http://schemas.openxmlformats.org/officeDocument/2006/relationships/externalLink" Target="externalLinks/externalLink8.xml"/><Relationship Id="rId46" Type="http://schemas.openxmlformats.org/officeDocument/2006/relationships/externalLink" Target="externalLinks/externalLink29.xml"/><Relationship Id="rId67" Type="http://schemas.openxmlformats.org/officeDocument/2006/relationships/externalLink" Target="externalLinks/externalLink50.xml"/><Relationship Id="rId88" Type="http://schemas.openxmlformats.org/officeDocument/2006/relationships/externalLink" Target="externalLinks/externalLink71.xml"/><Relationship Id="rId111" Type="http://schemas.openxmlformats.org/officeDocument/2006/relationships/externalLink" Target="externalLinks/externalLink94.xml"/><Relationship Id="rId132" Type="http://schemas.openxmlformats.org/officeDocument/2006/relationships/externalLink" Target="externalLinks/externalLink115.xml"/><Relationship Id="rId153" Type="http://schemas.openxmlformats.org/officeDocument/2006/relationships/externalLink" Target="externalLinks/externalLink136.xml"/><Relationship Id="rId174" Type="http://schemas.openxmlformats.org/officeDocument/2006/relationships/externalLink" Target="externalLinks/externalLink157.xml"/><Relationship Id="rId195" Type="http://schemas.openxmlformats.org/officeDocument/2006/relationships/externalLink" Target="externalLinks/externalLink178.xml"/><Relationship Id="rId209" Type="http://schemas.openxmlformats.org/officeDocument/2006/relationships/externalLink" Target="externalLinks/externalLink192.xml"/><Relationship Id="rId220" Type="http://schemas.openxmlformats.org/officeDocument/2006/relationships/externalLink" Target="externalLinks/externalLink203.xml"/><Relationship Id="rId241" Type="http://schemas.openxmlformats.org/officeDocument/2006/relationships/customXml" Target="../customXml/item4.xml"/><Relationship Id="rId15" Type="http://schemas.openxmlformats.org/officeDocument/2006/relationships/worksheet" Target="worksheets/sheet15.xml"/><Relationship Id="rId36" Type="http://schemas.openxmlformats.org/officeDocument/2006/relationships/externalLink" Target="externalLinks/externalLink19.xml"/><Relationship Id="rId57" Type="http://schemas.openxmlformats.org/officeDocument/2006/relationships/externalLink" Target="externalLinks/externalLink40.xml"/><Relationship Id="rId106" Type="http://schemas.openxmlformats.org/officeDocument/2006/relationships/externalLink" Target="externalLinks/externalLink89.xml"/><Relationship Id="rId127" Type="http://schemas.openxmlformats.org/officeDocument/2006/relationships/externalLink" Target="externalLinks/externalLink110.xml"/><Relationship Id="rId10" Type="http://schemas.openxmlformats.org/officeDocument/2006/relationships/worksheet" Target="worksheets/sheet10.xml"/><Relationship Id="rId31" Type="http://schemas.openxmlformats.org/officeDocument/2006/relationships/externalLink" Target="externalLinks/externalLink14.xml"/><Relationship Id="rId52" Type="http://schemas.openxmlformats.org/officeDocument/2006/relationships/externalLink" Target="externalLinks/externalLink35.xml"/><Relationship Id="rId73" Type="http://schemas.openxmlformats.org/officeDocument/2006/relationships/externalLink" Target="externalLinks/externalLink56.xml"/><Relationship Id="rId78" Type="http://schemas.openxmlformats.org/officeDocument/2006/relationships/externalLink" Target="externalLinks/externalLink61.xml"/><Relationship Id="rId94" Type="http://schemas.openxmlformats.org/officeDocument/2006/relationships/externalLink" Target="externalLinks/externalLink77.xml"/><Relationship Id="rId99" Type="http://schemas.openxmlformats.org/officeDocument/2006/relationships/externalLink" Target="externalLinks/externalLink82.xml"/><Relationship Id="rId101" Type="http://schemas.openxmlformats.org/officeDocument/2006/relationships/externalLink" Target="externalLinks/externalLink84.xml"/><Relationship Id="rId122" Type="http://schemas.openxmlformats.org/officeDocument/2006/relationships/externalLink" Target="externalLinks/externalLink105.xml"/><Relationship Id="rId143" Type="http://schemas.openxmlformats.org/officeDocument/2006/relationships/externalLink" Target="externalLinks/externalLink126.xml"/><Relationship Id="rId148" Type="http://schemas.openxmlformats.org/officeDocument/2006/relationships/externalLink" Target="externalLinks/externalLink131.xml"/><Relationship Id="rId164" Type="http://schemas.openxmlformats.org/officeDocument/2006/relationships/externalLink" Target="externalLinks/externalLink147.xml"/><Relationship Id="rId169" Type="http://schemas.openxmlformats.org/officeDocument/2006/relationships/externalLink" Target="externalLinks/externalLink152.xml"/><Relationship Id="rId185" Type="http://schemas.openxmlformats.org/officeDocument/2006/relationships/externalLink" Target="externalLinks/externalLink168.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63.xml"/><Relationship Id="rId210" Type="http://schemas.openxmlformats.org/officeDocument/2006/relationships/externalLink" Target="externalLinks/externalLink193.xml"/><Relationship Id="rId215" Type="http://schemas.openxmlformats.org/officeDocument/2006/relationships/externalLink" Target="externalLinks/externalLink198.xml"/><Relationship Id="rId236" Type="http://schemas.openxmlformats.org/officeDocument/2006/relationships/sharedStrings" Target="sharedStrings.xml"/><Relationship Id="rId26" Type="http://schemas.openxmlformats.org/officeDocument/2006/relationships/externalLink" Target="externalLinks/externalLink9.xml"/><Relationship Id="rId231" Type="http://schemas.openxmlformats.org/officeDocument/2006/relationships/externalLink" Target="externalLinks/externalLink214.xml"/><Relationship Id="rId47" Type="http://schemas.openxmlformats.org/officeDocument/2006/relationships/externalLink" Target="externalLinks/externalLink30.xml"/><Relationship Id="rId68" Type="http://schemas.openxmlformats.org/officeDocument/2006/relationships/externalLink" Target="externalLinks/externalLink51.xml"/><Relationship Id="rId89" Type="http://schemas.openxmlformats.org/officeDocument/2006/relationships/externalLink" Target="externalLinks/externalLink72.xml"/><Relationship Id="rId112" Type="http://schemas.openxmlformats.org/officeDocument/2006/relationships/externalLink" Target="externalLinks/externalLink95.xml"/><Relationship Id="rId133" Type="http://schemas.openxmlformats.org/officeDocument/2006/relationships/externalLink" Target="externalLinks/externalLink116.xml"/><Relationship Id="rId154" Type="http://schemas.openxmlformats.org/officeDocument/2006/relationships/externalLink" Target="externalLinks/externalLink137.xml"/><Relationship Id="rId175" Type="http://schemas.openxmlformats.org/officeDocument/2006/relationships/externalLink" Target="externalLinks/externalLink158.xml"/><Relationship Id="rId196" Type="http://schemas.openxmlformats.org/officeDocument/2006/relationships/externalLink" Target="externalLinks/externalLink179.xml"/><Relationship Id="rId200" Type="http://schemas.openxmlformats.org/officeDocument/2006/relationships/externalLink" Target="externalLinks/externalLink183.xml"/><Relationship Id="rId16" Type="http://schemas.openxmlformats.org/officeDocument/2006/relationships/worksheet" Target="worksheets/sheet16.xml"/><Relationship Id="rId221" Type="http://schemas.openxmlformats.org/officeDocument/2006/relationships/externalLink" Target="externalLinks/externalLink204.xml"/><Relationship Id="rId37" Type="http://schemas.openxmlformats.org/officeDocument/2006/relationships/externalLink" Target="externalLinks/externalLink20.xml"/><Relationship Id="rId58" Type="http://schemas.openxmlformats.org/officeDocument/2006/relationships/externalLink" Target="externalLinks/externalLink41.xml"/><Relationship Id="rId79" Type="http://schemas.openxmlformats.org/officeDocument/2006/relationships/externalLink" Target="externalLinks/externalLink62.xml"/><Relationship Id="rId102" Type="http://schemas.openxmlformats.org/officeDocument/2006/relationships/externalLink" Target="externalLinks/externalLink85.xml"/><Relationship Id="rId123" Type="http://schemas.openxmlformats.org/officeDocument/2006/relationships/externalLink" Target="externalLinks/externalLink106.xml"/><Relationship Id="rId144" Type="http://schemas.openxmlformats.org/officeDocument/2006/relationships/externalLink" Target="externalLinks/externalLink127.xml"/><Relationship Id="rId90" Type="http://schemas.openxmlformats.org/officeDocument/2006/relationships/externalLink" Target="externalLinks/externalLink73.xml"/><Relationship Id="rId165" Type="http://schemas.openxmlformats.org/officeDocument/2006/relationships/externalLink" Target="externalLinks/externalLink148.xml"/><Relationship Id="rId186" Type="http://schemas.openxmlformats.org/officeDocument/2006/relationships/externalLink" Target="externalLinks/externalLink169.xml"/><Relationship Id="rId211" Type="http://schemas.openxmlformats.org/officeDocument/2006/relationships/externalLink" Target="externalLinks/externalLink194.xml"/><Relationship Id="rId232" Type="http://schemas.openxmlformats.org/officeDocument/2006/relationships/externalLink" Target="externalLinks/externalLink215.xml"/><Relationship Id="rId27" Type="http://schemas.openxmlformats.org/officeDocument/2006/relationships/externalLink" Target="externalLinks/externalLink10.xml"/><Relationship Id="rId48" Type="http://schemas.openxmlformats.org/officeDocument/2006/relationships/externalLink" Target="externalLinks/externalLink31.xml"/><Relationship Id="rId69" Type="http://schemas.openxmlformats.org/officeDocument/2006/relationships/externalLink" Target="externalLinks/externalLink52.xml"/><Relationship Id="rId113" Type="http://schemas.openxmlformats.org/officeDocument/2006/relationships/externalLink" Target="externalLinks/externalLink96.xml"/><Relationship Id="rId134" Type="http://schemas.openxmlformats.org/officeDocument/2006/relationships/externalLink" Target="externalLinks/externalLink117.xml"/><Relationship Id="rId80" Type="http://schemas.openxmlformats.org/officeDocument/2006/relationships/externalLink" Target="externalLinks/externalLink63.xml"/><Relationship Id="rId155" Type="http://schemas.openxmlformats.org/officeDocument/2006/relationships/externalLink" Target="externalLinks/externalLink138.xml"/><Relationship Id="rId176" Type="http://schemas.openxmlformats.org/officeDocument/2006/relationships/externalLink" Target="externalLinks/externalLink159.xml"/><Relationship Id="rId197" Type="http://schemas.openxmlformats.org/officeDocument/2006/relationships/externalLink" Target="externalLinks/externalLink180.xml"/><Relationship Id="rId201" Type="http://schemas.openxmlformats.org/officeDocument/2006/relationships/externalLink" Target="externalLinks/externalLink184.xml"/><Relationship Id="rId222" Type="http://schemas.openxmlformats.org/officeDocument/2006/relationships/externalLink" Target="externalLinks/externalLink205.xml"/><Relationship Id="rId17" Type="http://schemas.openxmlformats.org/officeDocument/2006/relationships/worksheet" Target="worksheets/sheet17.xml"/><Relationship Id="rId38" Type="http://schemas.openxmlformats.org/officeDocument/2006/relationships/externalLink" Target="externalLinks/externalLink21.xml"/><Relationship Id="rId59" Type="http://schemas.openxmlformats.org/officeDocument/2006/relationships/externalLink" Target="externalLinks/externalLink42.xml"/><Relationship Id="rId103" Type="http://schemas.openxmlformats.org/officeDocument/2006/relationships/externalLink" Target="externalLinks/externalLink86.xml"/><Relationship Id="rId124" Type="http://schemas.openxmlformats.org/officeDocument/2006/relationships/externalLink" Target="externalLinks/externalLink107.xml"/><Relationship Id="rId70" Type="http://schemas.openxmlformats.org/officeDocument/2006/relationships/externalLink" Target="externalLinks/externalLink53.xml"/><Relationship Id="rId91" Type="http://schemas.openxmlformats.org/officeDocument/2006/relationships/externalLink" Target="externalLinks/externalLink74.xml"/><Relationship Id="rId145" Type="http://schemas.openxmlformats.org/officeDocument/2006/relationships/externalLink" Target="externalLinks/externalLink128.xml"/><Relationship Id="rId166" Type="http://schemas.openxmlformats.org/officeDocument/2006/relationships/externalLink" Target="externalLinks/externalLink149.xml"/><Relationship Id="rId187" Type="http://schemas.openxmlformats.org/officeDocument/2006/relationships/externalLink" Target="externalLinks/externalLink170.xml"/><Relationship Id="rId1" Type="http://schemas.openxmlformats.org/officeDocument/2006/relationships/worksheet" Target="worksheets/sheet1.xml"/><Relationship Id="rId212" Type="http://schemas.openxmlformats.org/officeDocument/2006/relationships/externalLink" Target="externalLinks/externalLink195.xml"/><Relationship Id="rId233" Type="http://schemas.openxmlformats.org/officeDocument/2006/relationships/externalLink" Target="externalLinks/externalLink216.xml"/><Relationship Id="rId28" Type="http://schemas.openxmlformats.org/officeDocument/2006/relationships/externalLink" Target="externalLinks/externalLink11.xml"/><Relationship Id="rId49" Type="http://schemas.openxmlformats.org/officeDocument/2006/relationships/externalLink" Target="externalLinks/externalLink32.xml"/><Relationship Id="rId114" Type="http://schemas.openxmlformats.org/officeDocument/2006/relationships/externalLink" Target="externalLinks/externalLink97.xml"/><Relationship Id="rId60" Type="http://schemas.openxmlformats.org/officeDocument/2006/relationships/externalLink" Target="externalLinks/externalLink43.xml"/><Relationship Id="rId81" Type="http://schemas.openxmlformats.org/officeDocument/2006/relationships/externalLink" Target="externalLinks/externalLink64.xml"/><Relationship Id="rId135" Type="http://schemas.openxmlformats.org/officeDocument/2006/relationships/externalLink" Target="externalLinks/externalLink118.xml"/><Relationship Id="rId156" Type="http://schemas.openxmlformats.org/officeDocument/2006/relationships/externalLink" Target="externalLinks/externalLink139.xml"/><Relationship Id="rId177" Type="http://schemas.openxmlformats.org/officeDocument/2006/relationships/externalLink" Target="externalLinks/externalLink160.xml"/><Relationship Id="rId198" Type="http://schemas.openxmlformats.org/officeDocument/2006/relationships/externalLink" Target="externalLinks/externalLink181.xml"/><Relationship Id="rId202" Type="http://schemas.openxmlformats.org/officeDocument/2006/relationships/externalLink" Target="externalLinks/externalLink185.xml"/><Relationship Id="rId223" Type="http://schemas.openxmlformats.org/officeDocument/2006/relationships/externalLink" Target="externalLinks/externalLink206.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50" Type="http://schemas.openxmlformats.org/officeDocument/2006/relationships/externalLink" Target="externalLinks/externalLink33.xml"/><Relationship Id="rId104" Type="http://schemas.openxmlformats.org/officeDocument/2006/relationships/externalLink" Target="externalLinks/externalLink87.xml"/><Relationship Id="rId125" Type="http://schemas.openxmlformats.org/officeDocument/2006/relationships/externalLink" Target="externalLinks/externalLink108.xml"/><Relationship Id="rId146" Type="http://schemas.openxmlformats.org/officeDocument/2006/relationships/externalLink" Target="externalLinks/externalLink129.xml"/><Relationship Id="rId167" Type="http://schemas.openxmlformats.org/officeDocument/2006/relationships/externalLink" Target="externalLinks/externalLink150.xml"/><Relationship Id="rId188" Type="http://schemas.openxmlformats.org/officeDocument/2006/relationships/externalLink" Target="externalLinks/externalLink171.xml"/><Relationship Id="rId71" Type="http://schemas.openxmlformats.org/officeDocument/2006/relationships/externalLink" Target="externalLinks/externalLink54.xml"/><Relationship Id="rId92" Type="http://schemas.openxmlformats.org/officeDocument/2006/relationships/externalLink" Target="externalLinks/externalLink75.xml"/><Relationship Id="rId213" Type="http://schemas.openxmlformats.org/officeDocument/2006/relationships/externalLink" Target="externalLinks/externalLink196.xml"/><Relationship Id="rId234"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12.xml"/><Relationship Id="rId40" Type="http://schemas.openxmlformats.org/officeDocument/2006/relationships/externalLink" Target="externalLinks/externalLink23.xml"/><Relationship Id="rId115" Type="http://schemas.openxmlformats.org/officeDocument/2006/relationships/externalLink" Target="externalLinks/externalLink98.xml"/><Relationship Id="rId136" Type="http://schemas.openxmlformats.org/officeDocument/2006/relationships/externalLink" Target="externalLinks/externalLink119.xml"/><Relationship Id="rId157" Type="http://schemas.openxmlformats.org/officeDocument/2006/relationships/externalLink" Target="externalLinks/externalLink140.xml"/><Relationship Id="rId178" Type="http://schemas.openxmlformats.org/officeDocument/2006/relationships/externalLink" Target="externalLinks/externalLink161.xml"/><Relationship Id="rId61" Type="http://schemas.openxmlformats.org/officeDocument/2006/relationships/externalLink" Target="externalLinks/externalLink44.xml"/><Relationship Id="rId82" Type="http://schemas.openxmlformats.org/officeDocument/2006/relationships/externalLink" Target="externalLinks/externalLink65.xml"/><Relationship Id="rId199" Type="http://schemas.openxmlformats.org/officeDocument/2006/relationships/externalLink" Target="externalLinks/externalLink182.xml"/><Relationship Id="rId203" Type="http://schemas.openxmlformats.org/officeDocument/2006/relationships/externalLink" Target="externalLinks/externalLink186.xml"/><Relationship Id="rId19" Type="http://schemas.openxmlformats.org/officeDocument/2006/relationships/externalLink" Target="externalLinks/externalLink2.xml"/><Relationship Id="rId224" Type="http://schemas.openxmlformats.org/officeDocument/2006/relationships/externalLink" Target="externalLinks/externalLink207.xml"/><Relationship Id="rId30" Type="http://schemas.openxmlformats.org/officeDocument/2006/relationships/externalLink" Target="externalLinks/externalLink13.xml"/><Relationship Id="rId105" Type="http://schemas.openxmlformats.org/officeDocument/2006/relationships/externalLink" Target="externalLinks/externalLink88.xml"/><Relationship Id="rId126" Type="http://schemas.openxmlformats.org/officeDocument/2006/relationships/externalLink" Target="externalLinks/externalLink109.xml"/><Relationship Id="rId147" Type="http://schemas.openxmlformats.org/officeDocument/2006/relationships/externalLink" Target="externalLinks/externalLink130.xml"/><Relationship Id="rId168" Type="http://schemas.openxmlformats.org/officeDocument/2006/relationships/externalLink" Target="externalLinks/externalLink151.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93" Type="http://schemas.openxmlformats.org/officeDocument/2006/relationships/externalLink" Target="externalLinks/externalLink76.xml"/><Relationship Id="rId189" Type="http://schemas.openxmlformats.org/officeDocument/2006/relationships/externalLink" Target="externalLinks/externalLink172.xml"/><Relationship Id="rId3" Type="http://schemas.openxmlformats.org/officeDocument/2006/relationships/worksheet" Target="worksheets/sheet3.xml"/><Relationship Id="rId214" Type="http://schemas.openxmlformats.org/officeDocument/2006/relationships/externalLink" Target="externalLinks/externalLink197.xml"/><Relationship Id="rId235" Type="http://schemas.openxmlformats.org/officeDocument/2006/relationships/styles" Target="styles.xml"/><Relationship Id="rId116" Type="http://schemas.openxmlformats.org/officeDocument/2006/relationships/externalLink" Target="externalLinks/externalLink99.xml"/><Relationship Id="rId137" Type="http://schemas.openxmlformats.org/officeDocument/2006/relationships/externalLink" Target="externalLinks/externalLink120.xml"/><Relationship Id="rId158" Type="http://schemas.openxmlformats.org/officeDocument/2006/relationships/externalLink" Target="externalLinks/externalLink141.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62" Type="http://schemas.openxmlformats.org/officeDocument/2006/relationships/externalLink" Target="externalLinks/externalLink45.xml"/><Relationship Id="rId83" Type="http://schemas.openxmlformats.org/officeDocument/2006/relationships/externalLink" Target="externalLinks/externalLink66.xml"/><Relationship Id="rId179" Type="http://schemas.openxmlformats.org/officeDocument/2006/relationships/externalLink" Target="externalLinks/externalLink162.xml"/><Relationship Id="rId190" Type="http://schemas.openxmlformats.org/officeDocument/2006/relationships/externalLink" Target="externalLinks/externalLink173.xml"/><Relationship Id="rId204" Type="http://schemas.openxmlformats.org/officeDocument/2006/relationships/externalLink" Target="externalLinks/externalLink187.xml"/><Relationship Id="rId225" Type="http://schemas.openxmlformats.org/officeDocument/2006/relationships/externalLink" Target="externalLinks/externalLink20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68532375649547E-2"/>
          <c:y val="3.9426523297491037E-2"/>
          <c:w val="0.89658017279269442"/>
          <c:h val="0.60938672988457088"/>
        </c:manualLayout>
      </c:layout>
      <c:barChart>
        <c:barDir val="col"/>
        <c:grouping val="stacked"/>
        <c:varyColors val="0"/>
        <c:ser>
          <c:idx val="2"/>
          <c:order val="0"/>
          <c:tx>
            <c:v>Alzheimer's Psychosis</c:v>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'Schizophrenia Drug Peak Sales'!$B$24:$B$39</c:f>
              <c:strCache>
                <c:ptCount val="16"/>
                <c:pt idx="0">
                  <c:v>Abilify (2011)</c:v>
                </c:pt>
                <c:pt idx="1">
                  <c:v>Seroquel (2011)</c:v>
                </c:pt>
                <c:pt idx="2">
                  <c:v>Cobenfy (2035E)</c:v>
                </c:pt>
                <c:pt idx="3">
                  <c:v>Zyprexa (2010)</c:v>
                </c:pt>
                <c:pt idx="4">
                  <c:v>Caplyta (2040E)</c:v>
                </c:pt>
                <c:pt idx="5">
                  <c:v>Risperdal (2007)</c:v>
                </c:pt>
                <c:pt idx="6">
                  <c:v>Vraylar (2029E)</c:v>
                </c:pt>
                <c:pt idx="7">
                  <c:v>Invega* (2024)</c:v>
                </c:pt>
                <c:pt idx="8">
                  <c:v>ML-007C-MA (2045E)</c:v>
                </c:pt>
                <c:pt idx="9">
                  <c:v>Rexulti (2028E)</c:v>
                </c:pt>
                <c:pt idx="10">
                  <c:v>Latuda (2021)</c:v>
                </c:pt>
                <c:pt idx="11">
                  <c:v>Geodon (2011)</c:v>
                </c:pt>
                <c:pt idx="12">
                  <c:v>Lybalvi (2031E)</c:v>
                </c:pt>
                <c:pt idx="13">
                  <c:v>Clozaril (2012)</c:v>
                </c:pt>
                <c:pt idx="14">
                  <c:v>Fanapt (2027E)</c:v>
                </c:pt>
                <c:pt idx="15">
                  <c:v>Saphris (2016)</c:v>
                </c:pt>
              </c:strCache>
            </c:strRef>
          </c:cat>
          <c:val>
            <c:numRef>
              <c:f>'Schizophrenia Drug Peak Sales'!$E$24:$E$39</c:f>
              <c:numCache>
                <c:formatCode>"$"#,##0.0</c:formatCode>
                <c:ptCount val="16"/>
                <c:pt idx="2">
                  <c:v>1.998</c:v>
                </c:pt>
                <c:pt idx="8">
                  <c:v>2.070534562035133</c:v>
                </c:pt>
              </c:numCache>
            </c:numRef>
          </c:val>
          <c:extLst>
            <c:ext xmlns:c16="http://schemas.microsoft.com/office/drawing/2014/chart" uri="{C3380CC4-5D6E-409C-BE32-E72D297353CC}">
              <c16:uniqueId val="{00000005-4CC1-4FD4-BFA1-7399C8289166}"/>
            </c:ext>
          </c:extLst>
        </c:ser>
        <c:ser>
          <c:idx val="1"/>
          <c:order val="1"/>
          <c:tx>
            <c:v>Schizophrenia</c:v>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'Schizophrenia Drug Peak Sales'!$B$24:$B$39</c:f>
              <c:strCache>
                <c:ptCount val="16"/>
                <c:pt idx="0">
                  <c:v>Abilify (2011)</c:v>
                </c:pt>
                <c:pt idx="1">
                  <c:v>Seroquel (2011)</c:v>
                </c:pt>
                <c:pt idx="2">
                  <c:v>Cobenfy (2035E)</c:v>
                </c:pt>
                <c:pt idx="3">
                  <c:v>Zyprexa (2010)</c:v>
                </c:pt>
                <c:pt idx="4">
                  <c:v>Caplyta (2040E)</c:v>
                </c:pt>
                <c:pt idx="5">
                  <c:v>Risperdal (2007)</c:v>
                </c:pt>
                <c:pt idx="6">
                  <c:v>Vraylar (2029E)</c:v>
                </c:pt>
                <c:pt idx="7">
                  <c:v>Invega* (2024)</c:v>
                </c:pt>
                <c:pt idx="8">
                  <c:v>ML-007C-MA (2045E)</c:v>
                </c:pt>
                <c:pt idx="9">
                  <c:v>Rexulti (2028E)</c:v>
                </c:pt>
                <c:pt idx="10">
                  <c:v>Latuda (2021)</c:v>
                </c:pt>
                <c:pt idx="11">
                  <c:v>Geodon (2011)</c:v>
                </c:pt>
                <c:pt idx="12">
                  <c:v>Lybalvi (2031E)</c:v>
                </c:pt>
                <c:pt idx="13">
                  <c:v>Clozaril (2012)</c:v>
                </c:pt>
                <c:pt idx="14">
                  <c:v>Fanapt (2027E)</c:v>
                </c:pt>
                <c:pt idx="15">
                  <c:v>Saphris (2016)</c:v>
                </c:pt>
              </c:strCache>
            </c:strRef>
          </c:cat>
          <c:val>
            <c:numRef>
              <c:f>'Schizophrenia Drug Peak Sales'!$D$24:$D$39</c:f>
              <c:numCache>
                <c:formatCode>"$"#,##0.0</c:formatCode>
                <c:ptCount val="16"/>
                <c:pt idx="2">
                  <c:v>3.5139</c:v>
                </c:pt>
                <c:pt idx="8">
                  <c:v>1.3350131742093914</c:v>
                </c:pt>
              </c:numCache>
            </c:numRef>
          </c:val>
          <c:extLst>
            <c:ext xmlns:c16="http://schemas.microsoft.com/office/drawing/2014/chart" uri="{C3380CC4-5D6E-409C-BE32-E72D297353CC}">
              <c16:uniqueId val="{00000004-4CC1-4FD4-BFA1-7399C8289166}"/>
            </c:ext>
          </c:extLst>
        </c:ser>
        <c:ser>
          <c:idx val="0"/>
          <c:order val="2"/>
          <c:tx>
            <c:v>All indications</c:v>
          </c:tx>
          <c:spPr>
            <a:solidFill>
              <a:srgbClr val="C9E5F7"/>
            </a:solidFill>
            <a:ln>
              <a:noFill/>
            </a:ln>
            <a:effectLst/>
          </c:spPr>
          <c:invertIfNegative val="0"/>
          <c:dPt>
            <c:idx val="2"/>
            <c:invertIfNegative val="0"/>
            <c:bubble3D val="0"/>
            <c:spPr>
              <a:noFill/>
              <a:ln>
                <a:noFill/>
              </a:ln>
              <a:effectLst/>
            </c:spPr>
            <c:extLst>
              <c:ext xmlns:c16="http://schemas.microsoft.com/office/drawing/2014/chart" uri="{C3380CC4-5D6E-409C-BE32-E72D297353CC}">
                <c16:uniqueId val="{00000007-0B8D-41DB-9EB3-9BFE4AF9BA12}"/>
              </c:ext>
            </c:extLst>
          </c:dPt>
          <c:dPt>
            <c:idx val="8"/>
            <c:invertIfNegative val="0"/>
            <c:bubble3D val="0"/>
            <c:spPr>
              <a:solidFill>
                <a:schemeClr val="bg1"/>
              </a:solidFill>
              <a:ln>
                <a:solidFill>
                  <a:schemeClr val="bg1"/>
                </a:solidFill>
              </a:ln>
              <a:effectLst/>
            </c:spPr>
            <c:extLst>
              <c:ext xmlns:c16="http://schemas.microsoft.com/office/drawing/2014/chart" uri="{C3380CC4-5D6E-409C-BE32-E72D297353CC}">
                <c16:uniqueId val="{00000008-4CC1-4FD4-BFA1-7399C8289166}"/>
              </c:ext>
            </c:extLst>
          </c:dPt>
          <c:dLbls>
            <c:dLbl>
              <c:idx val="2"/>
              <c:spPr>
                <a:noFill/>
                <a:ln>
                  <a:noFill/>
                </a:ln>
                <a:effectLst/>
              </c:spPr>
              <c:txPr>
                <a:bodyPr rot="0" spcFirstLastPara="1" vertOverflow="ellipsis" vert="horz" wrap="square" anchor="ctr" anchorCtr="0"/>
                <a:lstStyle/>
                <a:p>
                  <a:pPr algn="ctr">
                    <a:defRPr sz="1000" b="1" i="0" u="none" strike="noStrike" kern="1200" baseline="0">
                      <a:solidFill>
                        <a:srgbClr val="0000FF"/>
                      </a:solidFill>
                      <a:latin typeface="Trebuchet MS" panose="020B0603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8D-41DB-9EB3-9BFE4AF9BA12}"/>
                </c:ext>
              </c:extLst>
            </c:dLbl>
            <c:dLbl>
              <c:idx val="4"/>
              <c:spPr>
                <a:noFill/>
                <a:ln>
                  <a:noFill/>
                </a:ln>
                <a:effectLst/>
              </c:spPr>
              <c:txPr>
                <a:bodyPr rot="0" spcFirstLastPara="1" vertOverflow="ellipsis" vert="horz" wrap="square" anchor="ctr" anchorCtr="0"/>
                <a:lstStyle/>
                <a:p>
                  <a:pPr algn="ctr">
                    <a:defRPr sz="1000" b="1" i="0" u="none" strike="noStrike" kern="1200" baseline="0">
                      <a:solidFill>
                        <a:srgbClr val="0000FF"/>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F0D4-4D06-8C04-9F888769681E}"/>
                </c:ext>
              </c:extLst>
            </c:dLbl>
            <c:dLbl>
              <c:idx val="6"/>
              <c:spPr>
                <a:noFill/>
                <a:ln>
                  <a:noFill/>
                </a:ln>
                <a:effectLst/>
              </c:spPr>
              <c:txPr>
                <a:bodyPr rot="0" spcFirstLastPara="1" vertOverflow="ellipsis" vert="horz" wrap="square" anchor="ctr" anchorCtr="0"/>
                <a:lstStyle/>
                <a:p>
                  <a:pPr algn="ctr">
                    <a:defRPr sz="1000" b="1" i="0" u="none" strike="noStrike" kern="1200" baseline="0">
                      <a:solidFill>
                        <a:srgbClr val="0000FF"/>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0B8D-41DB-9EB3-9BFE4AF9BA12}"/>
                </c:ext>
              </c:extLst>
            </c:dLbl>
            <c:dLbl>
              <c:idx val="8"/>
              <c:spPr>
                <a:noFill/>
                <a:ln>
                  <a:noFill/>
                </a:ln>
                <a:effectLst/>
              </c:spPr>
              <c:txPr>
                <a:bodyPr rot="0" spcFirstLastPara="1" vertOverflow="ellipsis" vert="horz" wrap="square" anchor="ctr" anchorCtr="0"/>
                <a:lstStyle/>
                <a:p>
                  <a:pPr algn="ctr">
                    <a:defRPr sz="1000" b="1" i="0" u="none" strike="noStrike" kern="1200" baseline="0">
                      <a:solidFill>
                        <a:srgbClr val="0000FF"/>
                      </a:solidFill>
                      <a:latin typeface="Trebuchet MS" panose="020B0603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CC1-4FD4-BFA1-7399C8289166}"/>
                </c:ext>
              </c:extLst>
            </c:dLbl>
            <c:dLbl>
              <c:idx val="9"/>
              <c:spPr>
                <a:noFill/>
                <a:ln>
                  <a:noFill/>
                </a:ln>
                <a:effectLst/>
              </c:spPr>
              <c:txPr>
                <a:bodyPr rot="0" spcFirstLastPara="1" vertOverflow="ellipsis" vert="horz" wrap="square" anchor="ctr" anchorCtr="0"/>
                <a:lstStyle/>
                <a:p>
                  <a:pPr algn="ctr">
                    <a:defRPr sz="1000" b="1" i="0" u="none" strike="noStrike" kern="1200" baseline="0">
                      <a:solidFill>
                        <a:srgbClr val="0000FF"/>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0B8D-41DB-9EB3-9BFE4AF9BA12}"/>
                </c:ext>
              </c:extLst>
            </c:dLbl>
            <c:dLbl>
              <c:idx val="12"/>
              <c:spPr>
                <a:noFill/>
                <a:ln>
                  <a:noFill/>
                </a:ln>
                <a:effectLst/>
              </c:spPr>
              <c:txPr>
                <a:bodyPr rot="0" spcFirstLastPara="1" vertOverflow="ellipsis" vert="horz" wrap="square" anchor="ctr" anchorCtr="0"/>
                <a:lstStyle/>
                <a:p>
                  <a:pPr algn="ctr">
                    <a:defRPr sz="1000" b="1" i="0" u="none" strike="noStrike" kern="1200" baseline="0">
                      <a:solidFill>
                        <a:srgbClr val="0000FF"/>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F0D4-4D06-8C04-9F888769681E}"/>
                </c:ext>
              </c:extLst>
            </c:dLbl>
            <c:dLbl>
              <c:idx val="14"/>
              <c:spPr>
                <a:noFill/>
                <a:ln>
                  <a:noFill/>
                </a:ln>
                <a:effectLst/>
              </c:spPr>
              <c:txPr>
                <a:bodyPr rot="0" spcFirstLastPara="1" vertOverflow="ellipsis" vert="horz" wrap="square" anchor="ctr" anchorCtr="0"/>
                <a:lstStyle/>
                <a:p>
                  <a:pPr algn="ctr">
                    <a:defRPr sz="1000" b="1" i="0" u="none" strike="noStrike" kern="1200" baseline="0">
                      <a:solidFill>
                        <a:srgbClr val="0000FF"/>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0B8D-41DB-9EB3-9BFE4AF9BA12}"/>
                </c:ext>
              </c:extLst>
            </c:dLbl>
            <c:spPr>
              <a:noFill/>
              <a:ln>
                <a:noFill/>
              </a:ln>
              <a:effectLst/>
            </c:spPr>
            <c:txPr>
              <a:bodyPr rot="0" spcFirstLastPara="1" vertOverflow="ellipsis" vert="horz" wrap="square" anchor="ctr" anchorCtr="0"/>
              <a:lstStyle/>
              <a:p>
                <a:pPr algn="ctr">
                  <a:defRPr sz="1000" b="1" i="0" u="none" strike="noStrike" kern="1200" baseline="0">
                    <a:solidFill>
                      <a:sysClr val="windowText" lastClr="000000"/>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'Schizophrenia Drug Peak Sales'!$B$24:$B$39</c:f>
              <c:strCache>
                <c:ptCount val="16"/>
                <c:pt idx="0">
                  <c:v>Abilify (2011)</c:v>
                </c:pt>
                <c:pt idx="1">
                  <c:v>Seroquel (2011)</c:v>
                </c:pt>
                <c:pt idx="2">
                  <c:v>Cobenfy (2035E)</c:v>
                </c:pt>
                <c:pt idx="3">
                  <c:v>Zyprexa (2010)</c:v>
                </c:pt>
                <c:pt idx="4">
                  <c:v>Caplyta (2040E)</c:v>
                </c:pt>
                <c:pt idx="5">
                  <c:v>Risperdal (2007)</c:v>
                </c:pt>
                <c:pt idx="6">
                  <c:v>Vraylar (2029E)</c:v>
                </c:pt>
                <c:pt idx="7">
                  <c:v>Invega* (2024)</c:v>
                </c:pt>
                <c:pt idx="8">
                  <c:v>ML-007C-MA (2045E)</c:v>
                </c:pt>
                <c:pt idx="9">
                  <c:v>Rexulti (2028E)</c:v>
                </c:pt>
                <c:pt idx="10">
                  <c:v>Latuda (2021)</c:v>
                </c:pt>
                <c:pt idx="11">
                  <c:v>Geodon (2011)</c:v>
                </c:pt>
                <c:pt idx="12">
                  <c:v>Lybalvi (2031E)</c:v>
                </c:pt>
                <c:pt idx="13">
                  <c:v>Clozaril (2012)</c:v>
                </c:pt>
                <c:pt idx="14">
                  <c:v>Fanapt (2027E)</c:v>
                </c:pt>
                <c:pt idx="15">
                  <c:v>Saphris (2016)</c:v>
                </c:pt>
              </c:strCache>
            </c:strRef>
          </c:cat>
          <c:val>
            <c:numRef>
              <c:f>'Schizophrenia Drug Peak Sales'!$C$24:$C$39</c:f>
              <c:numCache>
                <c:formatCode>"$"#,##0.0</c:formatCode>
                <c:ptCount val="16"/>
                <c:pt idx="0">
                  <c:v>7.3630000000000004</c:v>
                </c:pt>
                <c:pt idx="1">
                  <c:v>6.1769999999999996</c:v>
                </c:pt>
                <c:pt idx="2">
                  <c:v>5.5118999999999998</c:v>
                </c:pt>
                <c:pt idx="3">
                  <c:v>5.0259999999999998</c:v>
                </c:pt>
                <c:pt idx="4">
                  <c:v>5</c:v>
                </c:pt>
                <c:pt idx="5">
                  <c:v>4.5</c:v>
                </c:pt>
                <c:pt idx="6">
                  <c:v>4.5</c:v>
                </c:pt>
                <c:pt idx="7">
                  <c:v>4.2</c:v>
                </c:pt>
                <c:pt idx="8">
                  <c:v>3.4055477362445243</c:v>
                </c:pt>
                <c:pt idx="9">
                  <c:v>2.6</c:v>
                </c:pt>
                <c:pt idx="10">
                  <c:v>1.829</c:v>
                </c:pt>
                <c:pt idx="11">
                  <c:v>1.35</c:v>
                </c:pt>
                <c:pt idx="12">
                  <c:v>0.62350000000000005</c:v>
                </c:pt>
                <c:pt idx="13">
                  <c:v>0.39090000000000003</c:v>
                </c:pt>
                <c:pt idx="14">
                  <c:v>0.2</c:v>
                </c:pt>
                <c:pt idx="15">
                  <c:v>0.16700000000000001</c:v>
                </c:pt>
              </c:numCache>
            </c:numRef>
          </c:val>
          <c:extLst>
            <c:ext xmlns:c16="http://schemas.microsoft.com/office/drawing/2014/chart" uri="{C3380CC4-5D6E-409C-BE32-E72D297353CC}">
              <c16:uniqueId val="{00000003-4CC1-4FD4-BFA1-7399C8289166}"/>
            </c:ext>
          </c:extLst>
        </c:ser>
        <c:dLbls>
          <c:showLegendKey val="0"/>
          <c:showVal val="0"/>
          <c:showCatName val="0"/>
          <c:showSerName val="0"/>
          <c:showPercent val="0"/>
          <c:showBubbleSize val="0"/>
        </c:dLbls>
        <c:gapWidth val="73"/>
        <c:overlap val="100"/>
        <c:axId val="758498352"/>
        <c:axId val="758498832"/>
      </c:barChart>
      <c:catAx>
        <c:axId val="758498352"/>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Trebuchet MS" panose="020B0603020202020204" pitchFamily="34" charset="0"/>
                    <a:ea typeface="+mn-ea"/>
                    <a:cs typeface="+mn-cs"/>
                  </a:defRPr>
                </a:pPr>
                <a:r>
                  <a:rPr lang="en-US" sz="1200" b="1"/>
                  <a:t>Schizophrenia Drug </a:t>
                </a:r>
                <a:r>
                  <a:rPr lang="en-US" sz="1200" b="1" baseline="0"/>
                  <a:t>(Actual or Expected Peak Year)</a:t>
                </a:r>
                <a:endParaRPr lang="en-US" sz="1200" b="1"/>
              </a:p>
            </c:rich>
          </c:tx>
          <c:layout>
            <c:manualLayout>
              <c:xMode val="edge"/>
              <c:yMode val="edge"/>
              <c:x val="0.34593179079459357"/>
              <c:y val="0.87856292963379579"/>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rebuchet MS" panose="020B0603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rebuchet MS" panose="020B0603020202020204" pitchFamily="34" charset="0"/>
                <a:ea typeface="+mn-ea"/>
                <a:cs typeface="+mn-cs"/>
              </a:defRPr>
            </a:pPr>
            <a:endParaRPr lang="en-US"/>
          </a:p>
        </c:txPr>
        <c:crossAx val="758498832"/>
        <c:crosses val="autoZero"/>
        <c:auto val="1"/>
        <c:lblAlgn val="ctr"/>
        <c:lblOffset val="100"/>
        <c:noMultiLvlLbl val="0"/>
      </c:catAx>
      <c:valAx>
        <c:axId val="758498832"/>
        <c:scaling>
          <c:orientation val="minMax"/>
          <c:max val="8"/>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Trebuchet MS" panose="020B0603020202020204" pitchFamily="34" charset="0"/>
                    <a:ea typeface="+mn-ea"/>
                    <a:cs typeface="+mn-cs"/>
                  </a:defRPr>
                </a:pPr>
                <a:r>
                  <a:rPr lang="en-US" sz="1000" b="1" baseline="0"/>
                  <a:t>Peak Sales ($B)</a:t>
                </a:r>
                <a:endParaRPr lang="en-US" sz="1000" b="1"/>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rebuchet MS" panose="020B0603020202020204" pitchFamily="34" charset="0"/>
                  <a:ea typeface="+mn-ea"/>
                  <a:cs typeface="+mn-cs"/>
                </a:defRPr>
              </a:pPr>
              <a:endParaRPr lang="en-US"/>
            </a:p>
          </c:txPr>
        </c:title>
        <c:numFmt formatCode="&quot;$&quot;#,##0" sourceLinked="0"/>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rebuchet MS" panose="020B0603020202020204" pitchFamily="34" charset="0"/>
                <a:ea typeface="+mn-ea"/>
                <a:cs typeface="+mn-cs"/>
              </a:defRPr>
            </a:pPr>
            <a:endParaRPr lang="en-US"/>
          </a:p>
        </c:txPr>
        <c:crossAx val="758498352"/>
        <c:crosses val="autoZero"/>
        <c:crossBetween val="between"/>
      </c:valAx>
      <c:spPr>
        <a:noFill/>
        <a:ln>
          <a:noFill/>
        </a:ln>
        <a:effectLst/>
      </c:spPr>
    </c:plotArea>
    <c:legend>
      <c:legendPos val="b"/>
      <c:layout>
        <c:manualLayout>
          <c:xMode val="edge"/>
          <c:yMode val="edge"/>
          <c:x val="0.71300087184567307"/>
          <c:y val="0.10049068866391701"/>
          <c:w val="0.20900671384487871"/>
          <c:h val="0.25189026371703538"/>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rebuchet MS" panose="020B0603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Trebuchet MS" panose="020B0603020202020204" pitchFamily="34" charset="0"/>
        </a:defRPr>
      </a:pPr>
      <a:endParaRPr lang="en-US"/>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0E0C-4C3D-8B42-3E2C6C6A8BC9}"/>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E0C-4C3D-8B42-3E2C6C6A8BC9}"/>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E0C-4C3D-8B42-3E2C6C6A8BC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FF"/>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'Cobenfy Launch'!$C$3:$K$3</c:f>
              <c:strCache>
                <c:ptCount val="9"/>
                <c:pt idx="0">
                  <c:v>Q4:24</c:v>
                </c:pt>
                <c:pt idx="1">
                  <c:v>Q1:25</c:v>
                </c:pt>
                <c:pt idx="2">
                  <c:v>Q2:25</c:v>
                </c:pt>
                <c:pt idx="3">
                  <c:v>Q3:25E</c:v>
                </c:pt>
                <c:pt idx="4">
                  <c:v>Q4:25E</c:v>
                </c:pt>
                <c:pt idx="5">
                  <c:v>Q1:26E</c:v>
                </c:pt>
                <c:pt idx="6">
                  <c:v>Q2:26E</c:v>
                </c:pt>
                <c:pt idx="7">
                  <c:v>Q3:26E</c:v>
                </c:pt>
                <c:pt idx="8">
                  <c:v>Q4:26E</c:v>
                </c:pt>
              </c:strCache>
            </c:strRef>
          </c:cat>
          <c:val>
            <c:numRef>
              <c:f>'Cobenfy Launch'!$C$4:$K$4</c:f>
              <c:numCache>
                <c:formatCode>"$"#,##0_);[Red]\("$"#,##0\)</c:formatCode>
                <c:ptCount val="9"/>
                <c:pt idx="0">
                  <c:v>10</c:v>
                </c:pt>
                <c:pt idx="1">
                  <c:v>27</c:v>
                </c:pt>
                <c:pt idx="2">
                  <c:v>35</c:v>
                </c:pt>
                <c:pt idx="3">
                  <c:v>43</c:v>
                </c:pt>
                <c:pt idx="4">
                  <c:v>53</c:v>
                </c:pt>
                <c:pt idx="5">
                  <c:v>69.2</c:v>
                </c:pt>
                <c:pt idx="6">
                  <c:v>89.5</c:v>
                </c:pt>
                <c:pt idx="7">
                  <c:v>109.5</c:v>
                </c:pt>
                <c:pt idx="8">
                  <c:v>128.80000000000001</c:v>
                </c:pt>
              </c:numCache>
            </c:numRef>
          </c:val>
          <c:extLst>
            <c:ext xmlns:c16="http://schemas.microsoft.com/office/drawing/2014/chart" uri="{C3380CC4-5D6E-409C-BE32-E72D297353CC}">
              <c16:uniqueId val="{00000000-0E0C-4C3D-8B42-3E2C6C6A8BC9}"/>
            </c:ext>
          </c:extLst>
        </c:ser>
        <c:dLbls>
          <c:showLegendKey val="0"/>
          <c:showVal val="0"/>
          <c:showCatName val="0"/>
          <c:showSerName val="0"/>
          <c:showPercent val="0"/>
          <c:showBubbleSize val="0"/>
        </c:dLbls>
        <c:gapWidth val="219"/>
        <c:overlap val="-27"/>
        <c:axId val="1830849263"/>
        <c:axId val="1830852143"/>
      </c:barChart>
      <c:catAx>
        <c:axId val="1830849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ptos Narrow" panose="020B0004020202020204" pitchFamily="34" charset="0"/>
                <a:ea typeface="+mn-ea"/>
                <a:cs typeface="+mn-cs"/>
              </a:defRPr>
            </a:pPr>
            <a:endParaRPr lang="en-US"/>
          </a:p>
        </c:txPr>
        <c:crossAx val="1830852143"/>
        <c:crosses val="autoZero"/>
        <c:auto val="1"/>
        <c:lblAlgn val="ctr"/>
        <c:lblOffset val="100"/>
        <c:noMultiLvlLbl val="0"/>
      </c:catAx>
      <c:valAx>
        <c:axId val="1830852143"/>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r>
                  <a:rPr lang="en-US" b="1"/>
                  <a:t>Sales ($M)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title>
        <c:numFmt formatCode="&quot;$&quot;#,##0_);[Red]\(&quot;$&quot;#,##0\)"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ptos Narrow" panose="020B0004020202020204" pitchFamily="34" charset="0"/>
                <a:ea typeface="+mn-ea"/>
                <a:cs typeface="+mn-cs"/>
              </a:defRPr>
            </a:pPr>
            <a:endParaRPr lang="en-US"/>
          </a:p>
        </c:txPr>
        <c:crossAx val="18308492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ptos Narrow" panose="020B0004020202020204" pitchFamily="34" charset="0"/>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7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01A-428D-9144-36C405A5F52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FF"/>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'Cobenfy Launch'!$C$25:$L$25</c:f>
              <c:numCache>
                <c:formatCode>0000"E"</c:formatCode>
                <c:ptCount val="10"/>
                <c:pt idx="0" formatCode="General">
                  <c:v>2024</c:v>
                </c:pt>
                <c:pt idx="1">
                  <c:v>2025</c:v>
                </c:pt>
                <c:pt idx="2">
                  <c:v>2026</c:v>
                </c:pt>
                <c:pt idx="3">
                  <c:v>2027</c:v>
                </c:pt>
                <c:pt idx="4">
                  <c:v>2028</c:v>
                </c:pt>
                <c:pt idx="5">
                  <c:v>2029</c:v>
                </c:pt>
                <c:pt idx="6">
                  <c:v>2030</c:v>
                </c:pt>
                <c:pt idx="7">
                  <c:v>2031</c:v>
                </c:pt>
                <c:pt idx="8">
                  <c:v>2032</c:v>
                </c:pt>
                <c:pt idx="9">
                  <c:v>2033</c:v>
                </c:pt>
              </c:numCache>
            </c:numRef>
          </c:cat>
          <c:val>
            <c:numRef>
              <c:f>'Cobenfy Launch'!$C$26:$L$26</c:f>
              <c:numCache>
                <c:formatCode>"$"#,##0_);[Red]\("$"#,##0\)</c:formatCode>
                <c:ptCount val="10"/>
                <c:pt idx="0">
                  <c:v>10</c:v>
                </c:pt>
                <c:pt idx="1">
                  <c:v>173.3</c:v>
                </c:pt>
                <c:pt idx="2">
                  <c:v>494.4</c:v>
                </c:pt>
                <c:pt idx="3">
                  <c:v>1023.5</c:v>
                </c:pt>
                <c:pt idx="4">
                  <c:v>1688.8</c:v>
                </c:pt>
                <c:pt idx="5">
                  <c:v>2448.6</c:v>
                </c:pt>
                <c:pt idx="6">
                  <c:v>3189.2</c:v>
                </c:pt>
                <c:pt idx="7">
                  <c:v>3864.9</c:v>
                </c:pt>
                <c:pt idx="8">
                  <c:v>4531</c:v>
                </c:pt>
                <c:pt idx="9">
                  <c:v>4807</c:v>
                </c:pt>
              </c:numCache>
            </c:numRef>
          </c:val>
          <c:extLst>
            <c:ext xmlns:c16="http://schemas.microsoft.com/office/drawing/2014/chart" uri="{C3380CC4-5D6E-409C-BE32-E72D297353CC}">
              <c16:uniqueId val="{00000000-101A-428D-9144-36C405A5F524}"/>
            </c:ext>
          </c:extLst>
        </c:ser>
        <c:dLbls>
          <c:showLegendKey val="0"/>
          <c:showVal val="0"/>
          <c:showCatName val="0"/>
          <c:showSerName val="0"/>
          <c:showPercent val="0"/>
          <c:showBubbleSize val="0"/>
        </c:dLbls>
        <c:gapWidth val="219"/>
        <c:overlap val="-27"/>
        <c:axId val="1830849263"/>
        <c:axId val="1830852143"/>
      </c:barChart>
      <c:catAx>
        <c:axId val="183084926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1830852143"/>
        <c:crosses val="autoZero"/>
        <c:auto val="1"/>
        <c:lblAlgn val="ctr"/>
        <c:lblOffset val="100"/>
        <c:noMultiLvlLbl val="0"/>
      </c:catAx>
      <c:valAx>
        <c:axId val="1830852143"/>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r>
                  <a:rPr lang="en-US" b="1"/>
                  <a:t>Sales ($M)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title>
        <c:numFmt formatCode="&quot;$&quot;#,##0_);[Red]\(&quot;$&quot;#,##0\)"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ptos Narrow" panose="020B0004020202020204" pitchFamily="34" charset="0"/>
                <a:ea typeface="+mn-ea"/>
                <a:cs typeface="+mn-cs"/>
              </a:defRPr>
            </a:pPr>
            <a:endParaRPr lang="en-US"/>
          </a:p>
        </c:txPr>
        <c:crossAx val="18308492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ptos Narrow" panose="020B0004020202020204" pitchFamily="34" charset="0"/>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Trebuchet MS" panose="020B0603020202020204" pitchFamily="34" charset="0"/>
                <a:ea typeface="+mn-ea"/>
                <a:cs typeface="+mn-cs"/>
              </a:defRPr>
            </a:pPr>
            <a:r>
              <a:rPr lang="en-US" b="1"/>
              <a:t>Cobenfy Launch-Aligned Sales are Tracking Ahead of Other Schizophrenia</a:t>
            </a:r>
            <a:r>
              <a:rPr lang="en-US" b="1" baseline="0"/>
              <a:t> Benchmarks</a:t>
            </a:r>
            <a:endParaRPr lang="en-US" b="1"/>
          </a:p>
        </c:rich>
      </c:tx>
      <c:layout>
        <c:manualLayout>
          <c:xMode val="edge"/>
          <c:yMode val="edge"/>
          <c:x val="0.29619233611260776"/>
          <c:y val="2.550808504435724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Trebuchet MS" panose="020B0603020202020204" pitchFamily="34" charset="0"/>
              <a:ea typeface="+mn-ea"/>
              <a:cs typeface="+mn-cs"/>
            </a:defRPr>
          </a:pPr>
          <a:endParaRPr lang="en-US"/>
        </a:p>
      </c:txPr>
    </c:title>
    <c:autoTitleDeleted val="0"/>
    <c:plotArea>
      <c:layout>
        <c:manualLayout>
          <c:layoutTarget val="inner"/>
          <c:xMode val="edge"/>
          <c:yMode val="edge"/>
          <c:x val="8.3035266764803703E-2"/>
          <c:y val="9.8091131716097707E-2"/>
          <c:w val="0.898562391118927"/>
          <c:h val="0.75975711467459406"/>
        </c:manualLayout>
      </c:layout>
      <c:barChart>
        <c:barDir val="col"/>
        <c:grouping val="clustered"/>
        <c:varyColors val="0"/>
        <c:ser>
          <c:idx val="0"/>
          <c:order val="0"/>
          <c:tx>
            <c:strRef>
              <c:f>'Cobenfy Launch'!$O$4</c:f>
              <c:strCache>
                <c:ptCount val="1"/>
                <c:pt idx="0">
                  <c:v>Latuda
(2011)</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'Cobenfy Launch'!$P$2:$X$3</c:f>
              <c:multiLvlStrCache>
                <c:ptCount val="9"/>
                <c:lvl>
                  <c:pt idx="0">
                    <c:v>Q1</c:v>
                  </c:pt>
                  <c:pt idx="1">
                    <c:v>Q2</c:v>
                  </c:pt>
                  <c:pt idx="2">
                    <c:v>Q3</c:v>
                  </c:pt>
                  <c:pt idx="3">
                    <c:v>Q4</c:v>
                  </c:pt>
                  <c:pt idx="4">
                    <c:v>Q5</c:v>
                  </c:pt>
                  <c:pt idx="5">
                    <c:v>Q6</c:v>
                  </c:pt>
                  <c:pt idx="6">
                    <c:v>Q7</c:v>
                  </c:pt>
                  <c:pt idx="7">
                    <c:v>Q8</c:v>
                  </c:pt>
                  <c:pt idx="8">
                    <c:v>Q9</c:v>
                  </c:pt>
                </c:lvl>
                <c:lvl/>
              </c:multiLvlStrCache>
            </c:multiLvlStrRef>
          </c:cat>
          <c:val>
            <c:numRef>
              <c:f>'Cobenfy Launch'!$P$4:$X$4</c:f>
              <c:numCache>
                <c:formatCode>_(* "$"#,##0_);_(* \("$"#,##0\);_(* "-"??_);_(@_)</c:formatCode>
                <c:ptCount val="9"/>
                <c:pt idx="0">
                  <c:v>35</c:v>
                </c:pt>
                <c:pt idx="1">
                  <c:v>6</c:v>
                </c:pt>
                <c:pt idx="2">
                  <c:v>7</c:v>
                </c:pt>
                <c:pt idx="3">
                  <c:v>38</c:v>
                </c:pt>
                <c:pt idx="4">
                  <c:v>39</c:v>
                </c:pt>
                <c:pt idx="5">
                  <c:v>41</c:v>
                </c:pt>
                <c:pt idx="6">
                  <c:v>60</c:v>
                </c:pt>
                <c:pt idx="7">
                  <c:v>62</c:v>
                </c:pt>
                <c:pt idx="8">
                  <c:v>50</c:v>
                </c:pt>
              </c:numCache>
            </c:numRef>
          </c:val>
          <c:extLst>
            <c:ext xmlns:c16="http://schemas.microsoft.com/office/drawing/2014/chart" uri="{C3380CC4-5D6E-409C-BE32-E72D297353CC}">
              <c16:uniqueId val="{00000000-6BB5-4D8A-A0D3-C8223DE6EE46}"/>
            </c:ext>
          </c:extLst>
        </c:ser>
        <c:ser>
          <c:idx val="1"/>
          <c:order val="1"/>
          <c:tx>
            <c:strRef>
              <c:f>'Cobenfy Launch'!$O$6</c:f>
              <c:strCache>
                <c:ptCount val="1"/>
                <c:pt idx="0">
                  <c:v>Caplyta
(2019)</c:v>
                </c:pt>
              </c:strCache>
            </c:strRef>
          </c:tx>
          <c:spPr>
            <a:solidFill>
              <a:srgbClr val="C8A2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8A2C8"/>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'Cobenfy Launch'!$P$2:$X$3</c:f>
              <c:multiLvlStrCache>
                <c:ptCount val="9"/>
                <c:lvl>
                  <c:pt idx="0">
                    <c:v>Q1</c:v>
                  </c:pt>
                  <c:pt idx="1">
                    <c:v>Q2</c:v>
                  </c:pt>
                  <c:pt idx="2">
                    <c:v>Q3</c:v>
                  </c:pt>
                  <c:pt idx="3">
                    <c:v>Q4</c:v>
                  </c:pt>
                  <c:pt idx="4">
                    <c:v>Q5</c:v>
                  </c:pt>
                  <c:pt idx="5">
                    <c:v>Q6</c:v>
                  </c:pt>
                  <c:pt idx="6">
                    <c:v>Q7</c:v>
                  </c:pt>
                  <c:pt idx="7">
                    <c:v>Q8</c:v>
                  </c:pt>
                  <c:pt idx="8">
                    <c:v>Q9</c:v>
                  </c:pt>
                </c:lvl>
                <c:lvl/>
              </c:multiLvlStrCache>
            </c:multiLvlStrRef>
          </c:cat>
          <c:val>
            <c:numRef>
              <c:f>'Cobenfy Launch'!$P$6:$X$6</c:f>
              <c:numCache>
                <c:formatCode>_(* "$"#,##0_);_(* \("$"#,##0\);_(* "-"??_);_(@_)</c:formatCode>
                <c:ptCount val="9"/>
                <c:pt idx="0">
                  <c:v>0.88251599999999997</c:v>
                </c:pt>
                <c:pt idx="1">
                  <c:v>1.8758889999999999</c:v>
                </c:pt>
                <c:pt idx="2">
                  <c:v>7.3685939999999999</c:v>
                </c:pt>
                <c:pt idx="3">
                  <c:v>12.403754000000001</c:v>
                </c:pt>
                <c:pt idx="4">
                  <c:v>15.578905000000001</c:v>
                </c:pt>
                <c:pt idx="5">
                  <c:v>19.006779999999999</c:v>
                </c:pt>
                <c:pt idx="6">
                  <c:v>21.606162999999999</c:v>
                </c:pt>
                <c:pt idx="7">
                  <c:v>25.516026</c:v>
                </c:pt>
              </c:numCache>
            </c:numRef>
          </c:val>
          <c:extLst>
            <c:ext xmlns:c16="http://schemas.microsoft.com/office/drawing/2014/chart" uri="{C3380CC4-5D6E-409C-BE32-E72D297353CC}">
              <c16:uniqueId val="{00000001-6BB5-4D8A-A0D3-C8223DE6EE46}"/>
            </c:ext>
          </c:extLst>
        </c:ser>
        <c:ser>
          <c:idx val="3"/>
          <c:order val="2"/>
          <c:tx>
            <c:strRef>
              <c:f>'Cobenfy Launch'!$O$5</c:f>
              <c:strCache>
                <c:ptCount val="1"/>
                <c:pt idx="0">
                  <c:v>Lybalvi
(2021)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CA02C"/>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'Cobenfy Launch'!$P$5:$X$5</c:f>
              <c:numCache>
                <c:formatCode>_(* "$"#,##0_);_(* \("$"#,##0\);_(* "-"??_);_(@_)</c:formatCode>
                <c:ptCount val="9"/>
                <c:pt idx="0">
                  <c:v>4.0999999999999996</c:v>
                </c:pt>
                <c:pt idx="1">
                  <c:v>7</c:v>
                </c:pt>
                <c:pt idx="2">
                  <c:v>10</c:v>
                </c:pt>
                <c:pt idx="3">
                  <c:v>13.5</c:v>
                </c:pt>
                <c:pt idx="4">
                  <c:v>17.5</c:v>
                </c:pt>
                <c:pt idx="5">
                  <c:v>19</c:v>
                </c:pt>
                <c:pt idx="6">
                  <c:v>23.5</c:v>
                </c:pt>
                <c:pt idx="7">
                  <c:v>25.35</c:v>
                </c:pt>
                <c:pt idx="8">
                  <c:v>28.1</c:v>
                </c:pt>
              </c:numCache>
            </c:numRef>
          </c:val>
          <c:extLst>
            <c:ext xmlns:c16="http://schemas.microsoft.com/office/drawing/2014/chart" uri="{C3380CC4-5D6E-409C-BE32-E72D297353CC}">
              <c16:uniqueId val="{00000004-6BB5-4D8A-A0D3-C8223DE6EE46}"/>
            </c:ext>
          </c:extLst>
        </c:ser>
        <c:ser>
          <c:idx val="2"/>
          <c:order val="3"/>
          <c:tx>
            <c:strRef>
              <c:f>'Cobenfy Launch'!$O$7</c:f>
              <c:strCache>
                <c:ptCount val="1"/>
                <c:pt idx="0">
                  <c:v>Cobenfy
(2024)</c:v>
                </c:pt>
              </c:strCache>
            </c:strRef>
          </c:tx>
          <c:spPr>
            <a:solidFill>
              <a:schemeClr val="accent1">
                <a:lumMod val="75000"/>
              </a:schemeClr>
            </a:solidFill>
            <a:ln w="19050">
              <a:noFill/>
            </a:ln>
            <a:effectLst/>
          </c:spPr>
          <c:invertIfNegative val="0"/>
          <c:dPt>
            <c:idx val="4"/>
            <c:invertIfNegative val="0"/>
            <c:bubble3D val="0"/>
            <c:spPr>
              <a:solidFill>
                <a:srgbClr val="C9E5F7"/>
              </a:solidFill>
              <a:ln w="19050">
                <a:solidFill>
                  <a:schemeClr val="accent1">
                    <a:lumMod val="75000"/>
                  </a:schemeClr>
                </a:solidFill>
                <a:prstDash val="sysDash"/>
              </a:ln>
              <a:effectLst/>
            </c:spPr>
            <c:extLst>
              <c:ext xmlns:c16="http://schemas.microsoft.com/office/drawing/2014/chart" uri="{C3380CC4-5D6E-409C-BE32-E72D297353CC}">
                <c16:uniqueId val="{00000005-6BB5-4D8A-A0D3-C8223DE6EE46}"/>
              </c:ext>
            </c:extLst>
          </c:dPt>
          <c:dPt>
            <c:idx val="5"/>
            <c:invertIfNegative val="0"/>
            <c:bubble3D val="0"/>
            <c:spPr>
              <a:solidFill>
                <a:srgbClr val="C9E5F7"/>
              </a:solidFill>
              <a:ln w="19050">
                <a:solidFill>
                  <a:schemeClr val="accent1">
                    <a:lumMod val="75000"/>
                  </a:schemeClr>
                </a:solidFill>
                <a:prstDash val="sysDash"/>
              </a:ln>
              <a:effectLst/>
            </c:spPr>
            <c:extLst>
              <c:ext xmlns:c16="http://schemas.microsoft.com/office/drawing/2014/chart" uri="{C3380CC4-5D6E-409C-BE32-E72D297353CC}">
                <c16:uniqueId val="{00000006-6BB5-4D8A-A0D3-C8223DE6EE46}"/>
              </c:ext>
            </c:extLst>
          </c:dPt>
          <c:dPt>
            <c:idx val="6"/>
            <c:invertIfNegative val="0"/>
            <c:bubble3D val="0"/>
            <c:spPr>
              <a:solidFill>
                <a:srgbClr val="C9E5F7"/>
              </a:solidFill>
              <a:ln w="19050">
                <a:solidFill>
                  <a:schemeClr val="accent1">
                    <a:lumMod val="75000"/>
                  </a:schemeClr>
                </a:solidFill>
                <a:prstDash val="sysDash"/>
              </a:ln>
              <a:effectLst/>
            </c:spPr>
            <c:extLst>
              <c:ext xmlns:c16="http://schemas.microsoft.com/office/drawing/2014/chart" uri="{C3380CC4-5D6E-409C-BE32-E72D297353CC}">
                <c16:uniqueId val="{00000007-6BB5-4D8A-A0D3-C8223DE6EE46}"/>
              </c:ext>
            </c:extLst>
          </c:dPt>
          <c:dPt>
            <c:idx val="7"/>
            <c:invertIfNegative val="0"/>
            <c:bubble3D val="0"/>
            <c:spPr>
              <a:solidFill>
                <a:srgbClr val="C9E5F7"/>
              </a:solidFill>
              <a:ln w="19050">
                <a:solidFill>
                  <a:schemeClr val="accent1">
                    <a:lumMod val="75000"/>
                  </a:schemeClr>
                </a:solidFill>
                <a:prstDash val="sysDash"/>
              </a:ln>
              <a:effectLst/>
            </c:spPr>
            <c:extLst>
              <c:ext xmlns:c16="http://schemas.microsoft.com/office/drawing/2014/chart" uri="{C3380CC4-5D6E-409C-BE32-E72D297353CC}">
                <c16:uniqueId val="{00000008-6BB5-4D8A-A0D3-C8223DE6EE46}"/>
              </c:ext>
            </c:extLst>
          </c:dPt>
          <c:dPt>
            <c:idx val="8"/>
            <c:invertIfNegative val="0"/>
            <c:bubble3D val="0"/>
            <c:spPr>
              <a:solidFill>
                <a:srgbClr val="C9E5F7"/>
              </a:solidFill>
              <a:ln w="19050">
                <a:solidFill>
                  <a:schemeClr val="accent1">
                    <a:lumMod val="75000"/>
                  </a:schemeClr>
                </a:solidFill>
                <a:prstDash val="sysDash"/>
              </a:ln>
              <a:effectLst/>
            </c:spPr>
            <c:extLst>
              <c:ext xmlns:c16="http://schemas.microsoft.com/office/drawing/2014/chart" uri="{C3380CC4-5D6E-409C-BE32-E72D297353CC}">
                <c16:uniqueId val="{00000009-6BB5-4D8A-A0D3-C8223DE6EE4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FF"/>
                    </a:solidFill>
                    <a:latin typeface="Trebuchet MS" panose="020B06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'Cobenfy Launch'!$P$2:$X$3</c:f>
              <c:multiLvlStrCache>
                <c:ptCount val="9"/>
                <c:lvl>
                  <c:pt idx="0">
                    <c:v>Q1</c:v>
                  </c:pt>
                  <c:pt idx="1">
                    <c:v>Q2</c:v>
                  </c:pt>
                  <c:pt idx="2">
                    <c:v>Q3</c:v>
                  </c:pt>
                  <c:pt idx="3">
                    <c:v>Q4</c:v>
                  </c:pt>
                  <c:pt idx="4">
                    <c:v>Q5</c:v>
                  </c:pt>
                  <c:pt idx="5">
                    <c:v>Q6</c:v>
                  </c:pt>
                  <c:pt idx="6">
                    <c:v>Q7</c:v>
                  </c:pt>
                  <c:pt idx="7">
                    <c:v>Q8</c:v>
                  </c:pt>
                  <c:pt idx="8">
                    <c:v>Q9</c:v>
                  </c:pt>
                </c:lvl>
                <c:lvl/>
              </c:multiLvlStrCache>
            </c:multiLvlStrRef>
          </c:cat>
          <c:val>
            <c:numRef>
              <c:f>'Cobenfy Launch'!$P$7:$X$7</c:f>
              <c:numCache>
                <c:formatCode>"$"#,##0_);[Red]\("$"#,##0\)</c:formatCode>
                <c:ptCount val="9"/>
                <c:pt idx="0">
                  <c:v>10</c:v>
                </c:pt>
                <c:pt idx="1">
                  <c:v>27</c:v>
                </c:pt>
                <c:pt idx="2">
                  <c:v>35</c:v>
                </c:pt>
                <c:pt idx="3">
                  <c:v>43</c:v>
                </c:pt>
                <c:pt idx="4">
                  <c:v>53</c:v>
                </c:pt>
                <c:pt idx="5">
                  <c:v>69.2</c:v>
                </c:pt>
                <c:pt idx="6">
                  <c:v>89.5</c:v>
                </c:pt>
                <c:pt idx="7">
                  <c:v>109.5</c:v>
                </c:pt>
                <c:pt idx="8">
                  <c:v>128.80000000000001</c:v>
                </c:pt>
              </c:numCache>
            </c:numRef>
          </c:val>
          <c:extLst>
            <c:ext xmlns:c16="http://schemas.microsoft.com/office/drawing/2014/chart" uri="{C3380CC4-5D6E-409C-BE32-E72D297353CC}">
              <c16:uniqueId val="{00000002-6BB5-4D8A-A0D3-C8223DE6EE46}"/>
            </c:ext>
          </c:extLst>
        </c:ser>
        <c:dLbls>
          <c:dLblPos val="outEnd"/>
          <c:showLegendKey val="0"/>
          <c:showVal val="1"/>
          <c:showCatName val="0"/>
          <c:showSerName val="0"/>
          <c:showPercent val="0"/>
          <c:showBubbleSize val="0"/>
        </c:dLbls>
        <c:gapWidth val="219"/>
        <c:overlap val="-27"/>
        <c:axId val="508905583"/>
        <c:axId val="508911343"/>
      </c:barChart>
      <c:catAx>
        <c:axId val="508905583"/>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rebuchet MS" panose="020B0603020202020204" pitchFamily="34" charset="0"/>
                <a:ea typeface="+mn-ea"/>
                <a:cs typeface="+mn-cs"/>
              </a:defRPr>
            </a:pPr>
            <a:endParaRPr lang="en-US"/>
          </a:p>
        </c:txPr>
        <c:crossAx val="508911343"/>
        <c:crosses val="autoZero"/>
        <c:auto val="1"/>
        <c:lblAlgn val="ctr"/>
        <c:lblOffset val="100"/>
        <c:noMultiLvlLbl val="0"/>
      </c:catAx>
      <c:valAx>
        <c:axId val="508911343"/>
        <c:scaling>
          <c:orientation val="minMax"/>
        </c:scaling>
        <c:delete val="0"/>
        <c:axPos val="l"/>
        <c:title>
          <c:tx>
            <c:rich>
              <a:bodyPr rot="-5400000" spcFirstLastPara="1" vertOverflow="ellipsis" vert="horz" wrap="square" anchor="ctr" anchorCtr="1"/>
              <a:lstStyle/>
              <a:p>
                <a:pPr>
                  <a:defRPr sz="1200" b="0" i="0" u="none" strike="noStrike" kern="1200" baseline="0">
                    <a:solidFill>
                      <a:sysClr val="windowText" lastClr="000000"/>
                    </a:solidFill>
                    <a:latin typeface="Trebuchet MS" panose="020B0603020202020204" pitchFamily="34" charset="0"/>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rebuchet MS" panose="020B0603020202020204" pitchFamily="34" charset="0"/>
                  <a:ea typeface="+mn-ea"/>
                  <a:cs typeface="+mn-cs"/>
                </a:defRPr>
              </a:pPr>
              <a:endParaRPr lang="en-US"/>
            </a:p>
          </c:txPr>
        </c:title>
        <c:numFmt formatCode="_(* &quot;$&quot;#,##0_);_(* \(&quot;$&quot;#,##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rebuchet MS" panose="020B0603020202020204" pitchFamily="34" charset="0"/>
                <a:ea typeface="+mn-ea"/>
                <a:cs typeface="+mn-cs"/>
              </a:defRPr>
            </a:pPr>
            <a:endParaRPr lang="en-US"/>
          </a:p>
        </c:txPr>
        <c:crossAx val="508905583"/>
        <c:crosses val="autoZero"/>
        <c:crossBetween val="between"/>
        <c:majorUnit val="10"/>
      </c:valAx>
      <c:spPr>
        <a:noFill/>
        <a:ln>
          <a:noFill/>
        </a:ln>
        <a:effectLst/>
      </c:spPr>
    </c:plotArea>
    <c:legend>
      <c:legendPos val="b"/>
      <c:layout>
        <c:manualLayout>
          <c:xMode val="edge"/>
          <c:yMode val="edge"/>
          <c:x val="0.40212794616518599"/>
          <c:y val="0.90827375827775392"/>
          <c:w val="0.27336437830786064"/>
          <c:h val="7.9423396767359516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rebuchet MS" panose="020B0603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Trebuchet MS" panose="020B0603020202020204" pitchFamily="34" charset="0"/>
        </a:defRPr>
      </a:pPr>
      <a:endParaRPr lang="en-US"/>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31750</xdr:colOff>
      <xdr:row>56</xdr:row>
      <xdr:rowOff>133350</xdr:rowOff>
    </xdr:from>
    <xdr:ext cx="6120669" cy="8208467"/>
    <xdr:pic>
      <xdr:nvPicPr>
        <xdr:cNvPr id="2" name="Picture 1">
          <a:extLst>
            <a:ext uri="{FF2B5EF4-FFF2-40B4-BE49-F238E27FC236}">
              <a16:creationId xmlns:a16="http://schemas.microsoft.com/office/drawing/2014/main" id="{B5E468E8-1411-4C94-9DFE-35FE8CB8DB39}"/>
            </a:ext>
          </a:extLst>
        </xdr:cNvPr>
        <xdr:cNvPicPr>
          <a:picLocks noChangeAspect="1"/>
        </xdr:cNvPicPr>
      </xdr:nvPicPr>
      <xdr:blipFill>
        <a:blip xmlns:r="http://schemas.openxmlformats.org/officeDocument/2006/relationships" r:embed="rId1"/>
        <a:stretch>
          <a:fillRect/>
        </a:stretch>
      </xdr:blipFill>
      <xdr:spPr>
        <a:xfrm>
          <a:off x="31750" y="10420350"/>
          <a:ext cx="6120669" cy="8208467"/>
        </a:xfrm>
        <a:prstGeom prst="rect">
          <a:avLst/>
        </a:prstGeom>
      </xdr:spPr>
    </xdr:pic>
    <xdr:clientData/>
  </xdr:oneCellAnchor>
  <xdr:oneCellAnchor>
    <xdr:from>
      <xdr:col>7</xdr:col>
      <xdr:colOff>752475</xdr:colOff>
      <xdr:row>57</xdr:row>
      <xdr:rowOff>57150</xdr:rowOff>
    </xdr:from>
    <xdr:ext cx="7015195" cy="2662787"/>
    <xdr:pic>
      <xdr:nvPicPr>
        <xdr:cNvPr id="3" name="Picture 2">
          <a:extLst>
            <a:ext uri="{FF2B5EF4-FFF2-40B4-BE49-F238E27FC236}">
              <a16:creationId xmlns:a16="http://schemas.microsoft.com/office/drawing/2014/main" id="{E8CDC1FB-FB53-493F-BBE1-8BE002F61AE0}"/>
            </a:ext>
          </a:extLst>
        </xdr:cNvPr>
        <xdr:cNvPicPr>
          <a:picLocks noChangeAspect="1"/>
        </xdr:cNvPicPr>
      </xdr:nvPicPr>
      <xdr:blipFill>
        <a:blip xmlns:r="http://schemas.openxmlformats.org/officeDocument/2006/relationships" r:embed="rId2"/>
        <a:stretch>
          <a:fillRect/>
        </a:stretch>
      </xdr:blipFill>
      <xdr:spPr>
        <a:xfrm>
          <a:off x="5257800" y="10534650"/>
          <a:ext cx="7015195" cy="2662787"/>
        </a:xfrm>
        <a:prstGeom prst="rect">
          <a:avLst/>
        </a:prstGeom>
      </xdr:spPr>
    </xdr:pic>
    <xdr:clientData/>
  </xdr:oneCellAnchor>
  <xdr:twoCellAnchor>
    <xdr:from>
      <xdr:col>5</xdr:col>
      <xdr:colOff>231772</xdr:colOff>
      <xdr:row>22</xdr:row>
      <xdr:rowOff>76200</xdr:rowOff>
    </xdr:from>
    <xdr:to>
      <xdr:col>13</xdr:col>
      <xdr:colOff>209550</xdr:colOff>
      <xdr:row>47</xdr:row>
      <xdr:rowOff>28575</xdr:rowOff>
    </xdr:to>
    <xdr:graphicFrame macro="">
      <xdr:nvGraphicFramePr>
        <xdr:cNvPr id="4" name="Chart 3">
          <a:extLst>
            <a:ext uri="{FF2B5EF4-FFF2-40B4-BE49-F238E27FC236}">
              <a16:creationId xmlns:a16="http://schemas.microsoft.com/office/drawing/2014/main" id="{24C233A9-CAAB-49D0-8C91-FBD253E5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0.53206</cdr:x>
      <cdr:y>0.29839</cdr:y>
    </cdr:from>
    <cdr:to>
      <cdr:x>0.59445</cdr:x>
      <cdr:y>0.66935</cdr:y>
    </cdr:to>
    <cdr:sp macro="" textlink="">
      <cdr:nvSpPr>
        <cdr:cNvPr id="8" name="Rectangle 7">
          <a:extLst xmlns:a="http://schemas.openxmlformats.org/drawingml/2006/main">
            <a:ext uri="{FF2B5EF4-FFF2-40B4-BE49-F238E27FC236}">
              <a16:creationId xmlns:a16="http://schemas.microsoft.com/office/drawing/2014/main" id="{8BCC3272-B3E9-713B-BCAB-326FE2F136F3}"/>
            </a:ext>
          </a:extLst>
        </cdr:cNvPr>
        <cdr:cNvSpPr/>
      </cdr:nvSpPr>
      <cdr:spPr>
        <a:xfrm xmlns:a="http://schemas.openxmlformats.org/drawingml/2006/main">
          <a:off x="4873628" y="1193698"/>
          <a:ext cx="571500" cy="1484056"/>
        </a:xfrm>
        <a:prstGeom xmlns:a="http://schemas.openxmlformats.org/drawingml/2006/main" prst="rect">
          <a:avLst/>
        </a:prstGeom>
        <a:noFill xmlns:a="http://schemas.openxmlformats.org/drawingml/2006/main"/>
        <a:ln xmlns:a="http://schemas.openxmlformats.org/drawingml/2006/main" w="19050">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0.19564</cdr:x>
      <cdr:y>0.16142</cdr:y>
    </cdr:from>
    <cdr:to>
      <cdr:x>0.26011</cdr:x>
      <cdr:y>0.66558</cdr:y>
    </cdr:to>
    <cdr:sp macro="" textlink="">
      <cdr:nvSpPr>
        <cdr:cNvPr id="9" name="Rectangle 8">
          <a:extLst xmlns:a="http://schemas.openxmlformats.org/drawingml/2006/main">
            <a:ext uri="{FF2B5EF4-FFF2-40B4-BE49-F238E27FC236}">
              <a16:creationId xmlns:a16="http://schemas.microsoft.com/office/drawing/2014/main" id="{51250EE6-ED72-DDD3-6579-BDC045B4D92B}"/>
            </a:ext>
          </a:extLst>
        </cdr:cNvPr>
        <cdr:cNvSpPr/>
      </cdr:nvSpPr>
      <cdr:spPr>
        <a:xfrm xmlns:a="http://schemas.openxmlformats.org/drawingml/2006/main">
          <a:off x="1877764" y="635001"/>
          <a:ext cx="618785" cy="1983288"/>
        </a:xfrm>
        <a:prstGeom xmlns:a="http://schemas.openxmlformats.org/drawingml/2006/main" prst="rect">
          <a:avLst/>
        </a:prstGeom>
        <a:noFill xmlns:a="http://schemas.openxmlformats.org/drawingml/2006/main"/>
        <a:ln xmlns:a="http://schemas.openxmlformats.org/drawingml/2006/main" w="19050">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0.18222</cdr:x>
      <cdr:y>0.06503</cdr:y>
    </cdr:from>
    <cdr:to>
      <cdr:x>0.28205</cdr:x>
      <cdr:y>0.1403</cdr:y>
    </cdr:to>
    <cdr:sp macro="" textlink="">
      <cdr:nvSpPr>
        <cdr:cNvPr id="19" name="TextBox 18">
          <a:extLst xmlns:a="http://schemas.openxmlformats.org/drawingml/2006/main">
            <a:ext uri="{FF2B5EF4-FFF2-40B4-BE49-F238E27FC236}">
              <a16:creationId xmlns:a16="http://schemas.microsoft.com/office/drawing/2014/main" id="{D583D28B-2BCE-2D68-2092-814622154199}"/>
            </a:ext>
          </a:extLst>
        </cdr:cNvPr>
        <cdr:cNvSpPr txBox="1"/>
      </cdr:nvSpPr>
      <cdr:spPr>
        <a:xfrm xmlns:a="http://schemas.openxmlformats.org/drawingml/2006/main">
          <a:off x="1748912" y="255801"/>
          <a:ext cx="958171" cy="2960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u="none" kern="1200">
              <a:solidFill>
                <a:srgbClr val="FF0000"/>
              </a:solidFill>
              <a:latin typeface="Trebuchet MS" panose="020B0603020202020204" pitchFamily="34" charset="0"/>
            </a:rPr>
            <a:t>Cobenfy</a:t>
          </a:r>
        </a:p>
      </cdr:txBody>
    </cdr:sp>
  </cdr:relSizeAnchor>
  <cdr:relSizeAnchor xmlns:cdr="http://schemas.openxmlformats.org/drawingml/2006/chartDrawing">
    <cdr:from>
      <cdr:x>0.50364</cdr:x>
      <cdr:y>0.18907</cdr:y>
    </cdr:from>
    <cdr:to>
      <cdr:x>0.64125</cdr:x>
      <cdr:y>0.26434</cdr:y>
    </cdr:to>
    <cdr:sp macro="" textlink="">
      <cdr:nvSpPr>
        <cdr:cNvPr id="20" name="TextBox 1">
          <a:extLst xmlns:a="http://schemas.openxmlformats.org/drawingml/2006/main">
            <a:ext uri="{FF2B5EF4-FFF2-40B4-BE49-F238E27FC236}">
              <a16:creationId xmlns:a16="http://schemas.microsoft.com/office/drawing/2014/main" id="{0AB98199-F166-2916-57ED-368252E95F20}"/>
            </a:ext>
          </a:extLst>
        </cdr:cNvPr>
        <cdr:cNvSpPr txBox="1"/>
      </cdr:nvSpPr>
      <cdr:spPr>
        <a:xfrm xmlns:a="http://schemas.openxmlformats.org/drawingml/2006/main">
          <a:off x="4613275" y="669925"/>
          <a:ext cx="1260478"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u="none" kern="1200">
              <a:solidFill>
                <a:srgbClr val="FF0000"/>
              </a:solidFill>
              <a:latin typeface="Trebuchet MS" panose="020B0603020202020204" pitchFamily="34" charset="0"/>
            </a:rPr>
            <a:t>ML-007C-MA</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495300</xdr:colOff>
      <xdr:row>9</xdr:row>
      <xdr:rowOff>139700</xdr:rowOff>
    </xdr:from>
    <xdr:to>
      <xdr:col>11</xdr:col>
      <xdr:colOff>298450</xdr:colOff>
      <xdr:row>22</xdr:row>
      <xdr:rowOff>31750</xdr:rowOff>
    </xdr:to>
    <xdr:graphicFrame macro="">
      <xdr:nvGraphicFramePr>
        <xdr:cNvPr id="2" name="Chart 1">
          <a:extLst>
            <a:ext uri="{FF2B5EF4-FFF2-40B4-BE49-F238E27FC236}">
              <a16:creationId xmlns:a16="http://schemas.microsoft.com/office/drawing/2014/main" id="{7EAA2893-B1B0-1DB3-7FCD-7E70667F4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445994</xdr:colOff>
      <xdr:row>29</xdr:row>
      <xdr:rowOff>69103</xdr:rowOff>
    </xdr:from>
    <xdr:to>
      <xdr:col>11</xdr:col>
      <xdr:colOff>246156</xdr:colOff>
      <xdr:row>41</xdr:row>
      <xdr:rowOff>145303</xdr:rowOff>
    </xdr:to>
    <xdr:graphicFrame macro="">
      <xdr:nvGraphicFramePr>
        <xdr:cNvPr id="3" name="Chart 2">
          <a:extLst>
            <a:ext uri="{FF2B5EF4-FFF2-40B4-BE49-F238E27FC236}">
              <a16:creationId xmlns:a16="http://schemas.microsoft.com/office/drawing/2014/main" id="{8E5ACBE9-81F3-47A4-A1AD-67CAA35DA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285748</xdr:colOff>
      <xdr:row>32</xdr:row>
      <xdr:rowOff>100571</xdr:rowOff>
    </xdr:from>
    <xdr:to>
      <xdr:col>36</xdr:col>
      <xdr:colOff>437029</xdr:colOff>
      <xdr:row>69</xdr:row>
      <xdr:rowOff>22410</xdr:rowOff>
    </xdr:to>
    <xdr:graphicFrame macro="">
      <xdr:nvGraphicFramePr>
        <xdr:cNvPr id="6" name="Chart 5">
          <a:extLst>
            <a:ext uri="{FF2B5EF4-FFF2-40B4-BE49-F238E27FC236}">
              <a16:creationId xmlns:a16="http://schemas.microsoft.com/office/drawing/2014/main" id="{617B4C8C-3118-BBC9-0DBF-0DE444E1D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112058</xdr:colOff>
      <xdr:row>35</xdr:row>
      <xdr:rowOff>156881</xdr:rowOff>
    </xdr:from>
    <xdr:to>
      <xdr:col>16</xdr:col>
      <xdr:colOff>112058</xdr:colOff>
      <xdr:row>63</xdr:row>
      <xdr:rowOff>172121</xdr:rowOff>
    </xdr:to>
    <xdr:cxnSp macro="">
      <xdr:nvCxnSpPr>
        <xdr:cNvPr id="8" name="Straight Connector 7">
          <a:extLst>
            <a:ext uri="{FF2B5EF4-FFF2-40B4-BE49-F238E27FC236}">
              <a16:creationId xmlns:a16="http://schemas.microsoft.com/office/drawing/2014/main" id="{4A41702F-D089-DB60-B3A8-915D8812B7D2}"/>
            </a:ext>
          </a:extLst>
        </xdr:cNvPr>
        <xdr:cNvCxnSpPr/>
      </xdr:nvCxnSpPr>
      <xdr:spPr>
        <a:xfrm flipH="1" flipV="1">
          <a:off x="10242176" y="6824381"/>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459442</xdr:colOff>
      <xdr:row>35</xdr:row>
      <xdr:rowOff>137272</xdr:rowOff>
    </xdr:from>
    <xdr:to>
      <xdr:col>18</xdr:col>
      <xdr:colOff>459442</xdr:colOff>
      <xdr:row>63</xdr:row>
      <xdr:rowOff>152512</xdr:rowOff>
    </xdr:to>
    <xdr:cxnSp macro="">
      <xdr:nvCxnSpPr>
        <xdr:cNvPr id="9" name="Straight Connector 8">
          <a:extLst>
            <a:ext uri="{FF2B5EF4-FFF2-40B4-BE49-F238E27FC236}">
              <a16:creationId xmlns:a16="http://schemas.microsoft.com/office/drawing/2014/main" id="{B181D090-62FD-4D41-BBFA-2AD2ADF4DB0B}"/>
            </a:ext>
          </a:extLst>
        </xdr:cNvPr>
        <xdr:cNvCxnSpPr/>
      </xdr:nvCxnSpPr>
      <xdr:spPr>
        <a:xfrm flipV="1">
          <a:off x="11799795" y="6804772"/>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147358</xdr:colOff>
      <xdr:row>35</xdr:row>
      <xdr:rowOff>146797</xdr:rowOff>
    </xdr:from>
    <xdr:to>
      <xdr:col>21</xdr:col>
      <xdr:colOff>147358</xdr:colOff>
      <xdr:row>63</xdr:row>
      <xdr:rowOff>162037</xdr:rowOff>
    </xdr:to>
    <xdr:cxnSp macro="">
      <xdr:nvCxnSpPr>
        <xdr:cNvPr id="10" name="Straight Connector 9">
          <a:extLst>
            <a:ext uri="{FF2B5EF4-FFF2-40B4-BE49-F238E27FC236}">
              <a16:creationId xmlns:a16="http://schemas.microsoft.com/office/drawing/2014/main" id="{BB296F25-0D0B-453B-BB4F-F0380A7899A7}"/>
            </a:ext>
          </a:extLst>
        </xdr:cNvPr>
        <xdr:cNvCxnSpPr/>
      </xdr:nvCxnSpPr>
      <xdr:spPr>
        <a:xfrm flipV="1">
          <a:off x="13303064" y="6814297"/>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462804</xdr:colOff>
      <xdr:row>35</xdr:row>
      <xdr:rowOff>137272</xdr:rowOff>
    </xdr:from>
    <xdr:to>
      <xdr:col>23</xdr:col>
      <xdr:colOff>462804</xdr:colOff>
      <xdr:row>63</xdr:row>
      <xdr:rowOff>152512</xdr:rowOff>
    </xdr:to>
    <xdr:cxnSp macro="">
      <xdr:nvCxnSpPr>
        <xdr:cNvPr id="11" name="Straight Connector 10">
          <a:extLst>
            <a:ext uri="{FF2B5EF4-FFF2-40B4-BE49-F238E27FC236}">
              <a16:creationId xmlns:a16="http://schemas.microsoft.com/office/drawing/2014/main" id="{794DC818-A0A6-40C8-9001-7A03846486EA}"/>
            </a:ext>
          </a:extLst>
        </xdr:cNvPr>
        <xdr:cNvCxnSpPr/>
      </xdr:nvCxnSpPr>
      <xdr:spPr>
        <a:xfrm flipV="1">
          <a:off x="14828745" y="6804772"/>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169771</xdr:colOff>
      <xdr:row>35</xdr:row>
      <xdr:rowOff>137272</xdr:rowOff>
    </xdr:from>
    <xdr:to>
      <xdr:col>26</xdr:col>
      <xdr:colOff>169771</xdr:colOff>
      <xdr:row>63</xdr:row>
      <xdr:rowOff>152512</xdr:rowOff>
    </xdr:to>
    <xdr:cxnSp macro="">
      <xdr:nvCxnSpPr>
        <xdr:cNvPr id="12" name="Straight Connector 11">
          <a:extLst>
            <a:ext uri="{FF2B5EF4-FFF2-40B4-BE49-F238E27FC236}">
              <a16:creationId xmlns:a16="http://schemas.microsoft.com/office/drawing/2014/main" id="{17953339-BCAD-4B6A-BC73-8A409E1DC5D5}"/>
            </a:ext>
          </a:extLst>
        </xdr:cNvPr>
        <xdr:cNvCxnSpPr/>
      </xdr:nvCxnSpPr>
      <xdr:spPr>
        <a:xfrm flipV="1">
          <a:off x="16351065" y="6804772"/>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464485</xdr:colOff>
      <xdr:row>35</xdr:row>
      <xdr:rowOff>148478</xdr:rowOff>
    </xdr:from>
    <xdr:to>
      <xdr:col>28</xdr:col>
      <xdr:colOff>464485</xdr:colOff>
      <xdr:row>63</xdr:row>
      <xdr:rowOff>163718</xdr:rowOff>
    </xdr:to>
    <xdr:cxnSp macro="">
      <xdr:nvCxnSpPr>
        <xdr:cNvPr id="13" name="Straight Connector 12">
          <a:extLst>
            <a:ext uri="{FF2B5EF4-FFF2-40B4-BE49-F238E27FC236}">
              <a16:creationId xmlns:a16="http://schemas.microsoft.com/office/drawing/2014/main" id="{9D51B382-3239-4B73-86B2-AE26642D1D07}"/>
            </a:ext>
          </a:extLst>
        </xdr:cNvPr>
        <xdr:cNvCxnSpPr/>
      </xdr:nvCxnSpPr>
      <xdr:spPr>
        <a:xfrm flipV="1">
          <a:off x="17856014" y="6815978"/>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157442</xdr:colOff>
      <xdr:row>35</xdr:row>
      <xdr:rowOff>146797</xdr:rowOff>
    </xdr:from>
    <xdr:to>
      <xdr:col>31</xdr:col>
      <xdr:colOff>157442</xdr:colOff>
      <xdr:row>63</xdr:row>
      <xdr:rowOff>162037</xdr:rowOff>
    </xdr:to>
    <xdr:cxnSp macro="">
      <xdr:nvCxnSpPr>
        <xdr:cNvPr id="14" name="Straight Connector 13">
          <a:extLst>
            <a:ext uri="{FF2B5EF4-FFF2-40B4-BE49-F238E27FC236}">
              <a16:creationId xmlns:a16="http://schemas.microsoft.com/office/drawing/2014/main" id="{0CCF3F6A-4BCB-4AAA-8E5C-8042BAB7A374}"/>
            </a:ext>
          </a:extLst>
        </xdr:cNvPr>
        <xdr:cNvCxnSpPr/>
      </xdr:nvCxnSpPr>
      <xdr:spPr>
        <a:xfrm flipV="1">
          <a:off x="19364324" y="6814297"/>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467845</xdr:colOff>
      <xdr:row>35</xdr:row>
      <xdr:rowOff>135591</xdr:rowOff>
    </xdr:from>
    <xdr:to>
      <xdr:col>33</xdr:col>
      <xdr:colOff>467845</xdr:colOff>
      <xdr:row>63</xdr:row>
      <xdr:rowOff>150831</xdr:rowOff>
    </xdr:to>
    <xdr:cxnSp macro="">
      <xdr:nvCxnSpPr>
        <xdr:cNvPr id="15" name="Straight Connector 14">
          <a:extLst>
            <a:ext uri="{FF2B5EF4-FFF2-40B4-BE49-F238E27FC236}">
              <a16:creationId xmlns:a16="http://schemas.microsoft.com/office/drawing/2014/main" id="{764AF2B7-C93A-46F8-A9CA-18127DCF6830}"/>
            </a:ext>
          </a:extLst>
        </xdr:cNvPr>
        <xdr:cNvCxnSpPr/>
      </xdr:nvCxnSpPr>
      <xdr:spPr>
        <a:xfrm flipV="1">
          <a:off x="20884963" y="6803091"/>
          <a:ext cx="0" cy="5349240"/>
        </a:xfrm>
        <a:prstGeom prst="line">
          <a:avLst/>
        </a:prstGeom>
        <a:ln w="28575">
          <a:solidFill>
            <a:schemeClr val="bg1">
              <a:lumMod val="9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c:userShapes xmlns:c="http://schemas.openxmlformats.org/drawingml/2006/chart">
  <cdr:relSizeAnchor xmlns:cdr="http://schemas.openxmlformats.org/drawingml/2006/chartDrawing">
    <cdr:from>
      <cdr:x>0.44006</cdr:x>
      <cdr:y>0.5788</cdr:y>
    </cdr:from>
    <cdr:to>
      <cdr:x>0.48063</cdr:x>
      <cdr:y>0.62381</cdr:y>
    </cdr:to>
    <cdr:sp macro="" textlink="">
      <cdr:nvSpPr>
        <cdr:cNvPr id="4" name="Oval 3">
          <a:extLst xmlns:a="http://schemas.openxmlformats.org/drawingml/2006/main">
            <a:ext uri="{FF2B5EF4-FFF2-40B4-BE49-F238E27FC236}">
              <a16:creationId xmlns:a16="http://schemas.microsoft.com/office/drawing/2014/main" id="{065CE05A-5279-B93A-25FA-748CF973015B}"/>
            </a:ext>
          </a:extLst>
        </cdr:cNvPr>
        <cdr:cNvSpPr/>
      </cdr:nvSpPr>
      <cdr:spPr>
        <a:xfrm xmlns:a="http://schemas.openxmlformats.org/drawingml/2006/main">
          <a:off x="6684311" y="4034400"/>
          <a:ext cx="616324" cy="313766"/>
        </a:xfrm>
        <a:prstGeom xmlns:a="http://schemas.openxmlformats.org/drawingml/2006/main" prst="ellipse">
          <a:avLst/>
        </a:prstGeom>
        <a:noFill xmlns:a="http://schemas.openxmlformats.org/drawingml/2006/main"/>
        <a:ln xmlns:a="http://schemas.openxmlformats.org/drawingml/2006/main" w="28575">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0.38916</cdr:x>
      <cdr:y>0.27495</cdr:y>
    </cdr:from>
    <cdr:to>
      <cdr:x>0.4799</cdr:x>
      <cdr:y>0.35694</cdr:y>
    </cdr:to>
    <cdr:sp macro="" textlink="">
      <cdr:nvSpPr>
        <cdr:cNvPr id="5" name="TextBox 4">
          <a:extLst xmlns:a="http://schemas.openxmlformats.org/drawingml/2006/main">
            <a:ext uri="{FF2B5EF4-FFF2-40B4-BE49-F238E27FC236}">
              <a16:creationId xmlns:a16="http://schemas.microsoft.com/office/drawing/2014/main" id="{1F7D4875-4A9C-E8D5-E712-D07BAF63D302}"/>
            </a:ext>
          </a:extLst>
        </cdr:cNvPr>
        <cdr:cNvSpPr txBox="1"/>
      </cdr:nvSpPr>
      <cdr:spPr>
        <a:xfrm xmlns:a="http://schemas.openxmlformats.org/drawingml/2006/main">
          <a:off x="5911105" y="1916488"/>
          <a:ext cx="1378323" cy="57150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kern="1200">
              <a:solidFill>
                <a:srgbClr val="FF0000"/>
              </a:solidFill>
              <a:latin typeface="Trebuchet MS" panose="020B0603020202020204" pitchFamily="34" charset="0"/>
            </a:rPr>
            <a:t>Cobenfy's latest quarter</a:t>
          </a:r>
        </a:p>
      </cdr:txBody>
    </cdr:sp>
  </cdr:relSizeAnchor>
  <cdr:relSizeAnchor xmlns:cdr="http://schemas.openxmlformats.org/drawingml/2006/chartDrawing">
    <cdr:from>
      <cdr:x>0.43342</cdr:x>
      <cdr:y>0.35051</cdr:y>
    </cdr:from>
    <cdr:to>
      <cdr:x>0.46035</cdr:x>
      <cdr:y>0.5788</cdr:y>
    </cdr:to>
    <cdr:cxnSp macro="">
      <cdr:nvCxnSpPr>
        <cdr:cNvPr id="7" name="Straight Connector 6">
          <a:extLst xmlns:a="http://schemas.openxmlformats.org/drawingml/2006/main">
            <a:ext uri="{FF2B5EF4-FFF2-40B4-BE49-F238E27FC236}">
              <a16:creationId xmlns:a16="http://schemas.microsoft.com/office/drawing/2014/main" id="{ED08DCA0-BD73-AF2C-08D6-7F51A71BC22A}"/>
            </a:ext>
          </a:extLst>
        </cdr:cNvPr>
        <cdr:cNvCxnSpPr>
          <a:endCxn xmlns:a="http://schemas.openxmlformats.org/drawingml/2006/main" id="4" idx="0"/>
        </cdr:cNvCxnSpPr>
      </cdr:nvCxnSpPr>
      <cdr:spPr>
        <a:xfrm xmlns:a="http://schemas.openxmlformats.org/drawingml/2006/main">
          <a:off x="6583458" y="2443164"/>
          <a:ext cx="409015" cy="1591236"/>
        </a:xfrm>
        <a:prstGeom xmlns:a="http://schemas.openxmlformats.org/drawingml/2006/main" prst="line">
          <a:avLst/>
        </a:prstGeom>
        <a:ln xmlns:a="http://schemas.openxmlformats.org/drawingml/2006/main" w="19050">
          <a:solidFill>
            <a:srgbClr val="FF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38100</xdr:colOff>
      <xdr:row>25</xdr:row>
      <xdr:rowOff>97480</xdr:rowOff>
    </xdr:from>
    <xdr:to>
      <xdr:col>10</xdr:col>
      <xdr:colOff>278220</xdr:colOff>
      <xdr:row>51</xdr:row>
      <xdr:rowOff>37343</xdr:rowOff>
    </xdr:to>
    <xdr:pic>
      <xdr:nvPicPr>
        <xdr:cNvPr id="2" name="Picture 1">
          <a:extLst>
            <a:ext uri="{FF2B5EF4-FFF2-40B4-BE49-F238E27FC236}">
              <a16:creationId xmlns:a16="http://schemas.microsoft.com/office/drawing/2014/main" id="{EFA8540E-5529-444E-BFE3-DA7BA96ECB79}"/>
            </a:ext>
          </a:extLst>
        </xdr:cNvPr>
        <xdr:cNvPicPr>
          <a:picLocks noChangeAspect="1"/>
        </xdr:cNvPicPr>
      </xdr:nvPicPr>
      <xdr:blipFill>
        <a:blip xmlns:r="http://schemas.openxmlformats.org/officeDocument/2006/relationships" r:embed="rId1"/>
        <a:stretch>
          <a:fillRect/>
        </a:stretch>
      </xdr:blipFill>
      <xdr:spPr>
        <a:xfrm>
          <a:off x="647700" y="4583755"/>
          <a:ext cx="6469470" cy="4149913"/>
        </a:xfrm>
        <a:prstGeom prst="rect">
          <a:avLst/>
        </a:prstGeom>
      </xdr:spPr>
    </xdr:pic>
    <xdr:clientData/>
  </xdr:twoCellAnchor>
  <xdr:twoCellAnchor editAs="oneCell">
    <xdr:from>
      <xdr:col>11</xdr:col>
      <xdr:colOff>180975</xdr:colOff>
      <xdr:row>25</xdr:row>
      <xdr:rowOff>100947</xdr:rowOff>
    </xdr:from>
    <xdr:to>
      <xdr:col>25</xdr:col>
      <xdr:colOff>2017</xdr:colOff>
      <xdr:row>47</xdr:row>
      <xdr:rowOff>132837</xdr:rowOff>
    </xdr:to>
    <xdr:pic>
      <xdr:nvPicPr>
        <xdr:cNvPr id="3" name="Picture 2">
          <a:extLst>
            <a:ext uri="{FF2B5EF4-FFF2-40B4-BE49-F238E27FC236}">
              <a16:creationId xmlns:a16="http://schemas.microsoft.com/office/drawing/2014/main" id="{8334A37B-D8CE-4912-A5D2-5321394355D5}"/>
            </a:ext>
          </a:extLst>
        </xdr:cNvPr>
        <xdr:cNvPicPr>
          <a:picLocks noChangeAspect="1"/>
        </xdr:cNvPicPr>
      </xdr:nvPicPr>
      <xdr:blipFill>
        <a:blip xmlns:r="http://schemas.openxmlformats.org/officeDocument/2006/relationships" r:embed="rId2"/>
        <a:stretch>
          <a:fillRect/>
        </a:stretch>
      </xdr:blipFill>
      <xdr:spPr>
        <a:xfrm>
          <a:off x="7610475" y="4587222"/>
          <a:ext cx="8069692" cy="3594240"/>
        </a:xfrm>
        <a:prstGeom prst="rect">
          <a:avLst/>
        </a:prstGeom>
      </xdr:spPr>
    </xdr:pic>
    <xdr:clientData/>
  </xdr:twoCellAnchor>
  <xdr:twoCellAnchor editAs="oneCell">
    <xdr:from>
      <xdr:col>1</xdr:col>
      <xdr:colOff>0</xdr:colOff>
      <xdr:row>53</xdr:row>
      <xdr:rowOff>1</xdr:rowOff>
    </xdr:from>
    <xdr:to>
      <xdr:col>10</xdr:col>
      <xdr:colOff>302079</xdr:colOff>
      <xdr:row>71</xdr:row>
      <xdr:rowOff>19051</xdr:rowOff>
    </xdr:to>
    <xdr:pic>
      <xdr:nvPicPr>
        <xdr:cNvPr id="4" name="Picture 3">
          <a:extLst>
            <a:ext uri="{FF2B5EF4-FFF2-40B4-BE49-F238E27FC236}">
              <a16:creationId xmlns:a16="http://schemas.microsoft.com/office/drawing/2014/main" id="{FCBEBD5A-9F66-4D12-BCE7-7C1A77182E48}"/>
            </a:ext>
          </a:extLst>
        </xdr:cNvPr>
        <xdr:cNvPicPr>
          <a:picLocks noChangeAspect="1"/>
        </xdr:cNvPicPr>
      </xdr:nvPicPr>
      <xdr:blipFill>
        <a:blip xmlns:r="http://schemas.openxmlformats.org/officeDocument/2006/relationships" r:embed="rId3"/>
        <a:stretch>
          <a:fillRect/>
        </a:stretch>
      </xdr:blipFill>
      <xdr:spPr>
        <a:xfrm>
          <a:off x="609600" y="9020176"/>
          <a:ext cx="6531429" cy="2933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457202</xdr:colOff>
      <xdr:row>37</xdr:row>
      <xdr:rowOff>95251</xdr:rowOff>
    </xdr:to>
    <xdr:sp macro="" textlink="">
      <xdr:nvSpPr>
        <xdr:cNvPr id="2" name="TextBox 1">
          <a:extLst>
            <a:ext uri="{FF2B5EF4-FFF2-40B4-BE49-F238E27FC236}">
              <a16:creationId xmlns:a16="http://schemas.microsoft.com/office/drawing/2014/main" id="{624634A1-8E3C-4E66-A023-1F10254DC19C}"/>
            </a:ext>
          </a:extLst>
        </xdr:cNvPr>
        <xdr:cNvSpPr txBox="1"/>
      </xdr:nvSpPr>
      <xdr:spPr>
        <a:xfrm>
          <a:off x="0" y="0"/>
          <a:ext cx="9601202" cy="6086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This material was prepared by personnel who are associated with Jefferies (Jefferies International Limited, Jefferies Hong Kong Limited, Jefferies Singapore Limited, Jefferies (Japan) Limited, Tokyo Branch, Jefferies India Private Limited, Jefferies (Australia) Pty Ltd); or by personnel who are associated with both Jefferies LLC and Jefferies Research Services LLC (“JRS”). Jefferies LLC is a US registered broker-dealer and is affiliated with JRS, which is a US registered investment adviser. JRS does not create tailored or personalized research and all research provided by JRS is impersonal. If you are paying separately for this research, it is being provided to you by JRS. Otherwise, it is being provided by Jefferies LLC. Jefferies LLC, JRS, and their affiliates are collectively referred to below as “Jefferies”. The information upon which this material is based was obtained from sources believed to be reliable, but has not been independently verified, therefore, we do not guarantee its accuracy. Additional and supporting information is available upon request. This is not an offer or solicitation of an offer to buy or sell any security or investment. Any opinion or estimates constitute our best judgment as of this date, and are subject to change without notice. Members of Jefferies and their respective directors, officers and employees may buy or sell securities mentioned herein as agent or principal for their own account. Upon request members of Jefferies may provide specialized research products or services to certain customers focusing on the prospects for individual covered stocks as compared to other covered stocks over varying time horizons or under differing market conditions. While the views expressed in these situations may not always be directionally consistent with the long-term views expressed in the analyst's published research, the analyst has a reasonable basis and any inconsistencies can be reasonably explained. In Australia, this report may contain general advice. Where this report refers to a particular financial product, you should obtain a copy of the relevant product disclosure statement or offer document before making any decision in relation to the product. This report may contain forward looking statements that may be affected by inaccurate assumptions or by known or unknown risks, uncertainties and other important factors. As a result, the actual results, events, performance or achievements of the financial product may be materially different from those expressed or implied in such statements. Past performance is not indicative of future performance.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report/model may contain information obtained from third parties, including ratings from credit ratings agencies such as Standard &amp; Poor’s. Reproduction and distribution of third party content in any form is prohibited except with the prior written permission of the applicable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do not provide any express or implied warranties, including, but not limited to, any warranties of merchantability or fitness for a particular purpose or use. Third party content providers are not liable for any direct, indirect, incidental, exemplary, compensatory, punitive, special or consequential damages, costs, expenses, legal fees, or losses (including lost income or profits and opportunity costs) in connection with any use of their content, including ratings. Credit ratings are statements of opinions and are not statements of fact or recommendations to purchase, hold or sell securities. Such credit ratings do not address the suitability of securities or the suitability of securities for investment purposes, and should not be relied on as investment advice.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This report/model or any portion hereof may not be reprinted, sold or redistributed without the written consent of Jefferies or its affiliates. Neither Jefferies or its affiliates nor any officer nor employee of Jefferies or its affiliates accepts any liability whatsoever for any direct, indirect or consequential damages or losses of any kind arising from any use of this report/model or its contents.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For Important Disclosure information, please visit our website at </a:t>
          </a:r>
          <a:r>
            <a:rPr lang="en-US" sz="1100" u="sng">
              <a:solidFill>
                <a:schemeClr val="dk1"/>
              </a:solidFill>
              <a:effectLst/>
              <a:latin typeface="+mn-lt"/>
              <a:ea typeface="+mn-ea"/>
              <a:cs typeface="+mn-cs"/>
              <a:hlinkClick xmlns:r="http://schemas.openxmlformats.org/officeDocument/2006/relationships" r:id=""/>
            </a:rPr>
            <a:t>https://javatar.bluematrix.com/sellside/Disclosures.action</a:t>
          </a:r>
          <a:r>
            <a:rPr lang="en-US" sz="1100">
              <a:solidFill>
                <a:schemeClr val="dk1"/>
              </a:solidFill>
              <a:effectLst/>
              <a:latin typeface="+mn-lt"/>
              <a:ea typeface="+mn-ea"/>
              <a:cs typeface="+mn-cs"/>
            </a:rPr>
            <a:t> or call 1.888.JEFFERIES.</a:t>
          </a:r>
        </a:p>
        <a:p>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bragua\Local%20Settings\Temporary%20Internet%20Files\Content.IE5\UQ13KHET\sg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resln01s\res1\Pharmaceuticals\TRACEM\EXCEL\ROCHE\Roch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King\Misc\Model%20Link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ash%20Flow\Q205%20Cash%20Flow%20Suppo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blage\A_Training\Reporting\2001\L&#228;nderbesuche\Berichte%20Nordics%20f&#252;r%20Die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HOVAV\Therapeutics\models\amgn\amge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Biotechnology\Large%20Cap%20-%20New\DNA\08'Models\DNA%20Model+SLE%20-%20M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ocuments%20and%20Settings\F-MITA\Local%20Settings\Temporary%20Internet%20Files\Content.IE5\016ZSP2F\&#37096;&#20250;&#9312;&#65286;&#9313;&#12398;&#36039;&#26009;&#32232;\&#9313;&#20154;&#21475;&#37096;&#20250;\&#12503;&#12525;&#12472;&#12455;&#12463;&#12488;\&#20840;&#22269;&#25512;&#35336;\&#39640;&#27211;&#12539;&#27744;&#12494;&#19978;\&#23569;&#23376;&#21270;&#65343;h13.7.9\&#23569;&#23376;&#21270;\&#20808;&#36914;&#35576;&#22269;&#12398;&#20986;&#29983;&#29575;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12503;&#12525;&#12472;&#12455;&#12463;&#12488;\&#23569;&#23376;&#21270;&#35211;&#36890;&#12375;\&#12450;&#12523;&#12496;&#12452;&#12488;\&#21205;&#24907;&#20998;&#26512;\H131119\&#32080;&#26524;&#31532;2&#23376;\&#24180;&#40802;&#21029;&#20986;&#29983;&#29575;&#31532;2&#2337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2503;&#12525;&#12472;&#12455;&#12463;&#12488;\&#20840;&#22269;&#25512;&#35336;\&#39640;&#27211;&#12539;&#27744;&#12494;&#19978;\&#23569;&#23376;&#21270;&#65343;h13.7.9\&#23569;&#23376;&#21270;\&#20808;&#36914;&#35576;&#22269;&#12398;&#20986;&#29983;&#29575;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2503;&#12525;&#12472;&#12455;&#12463;&#12488;\&#23569;&#23376;&#21270;&#35211;&#36890;&#12375;\&#12450;&#12523;&#12496;&#12452;&#12488;\&#25512;&#35336;&#20316;&#26989;\&#23130;&#21069;&#22922;&#23072;&#12398;&#20998;&#265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bis.com.au/Economic/FC/LABOU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www.bis.com.au/Economic/FC/INCGD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Documents%20and%20Settings\F-MITA\Local%20Settings\Temporary%20Internet%20Files\Content.IE5\016ZSP2F\&#37096;&#20250;&#9312;&#65286;&#9313;&#12398;&#36039;&#26009;&#32232;\&#9313;&#20154;&#21475;&#37096;&#20250;\&#12503;&#12525;&#12472;&#12455;&#12463;&#12488;\&#20840;&#22269;&#25512;&#35336;\&#39640;&#27211;&#12539;&#27744;&#12494;&#19978;\&#23569;&#23376;&#21270;&#65343;h13.7.9\&#23569;&#23376;&#21270;\&#20808;&#36914;&#35576;&#22269;&#12398;&#20986;&#29983;&#29575;b.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12503;&#12525;&#12472;&#12455;&#12463;&#12488;\&#23569;&#23376;&#21270;&#35211;&#36890;&#12375;\&#12450;&#12523;&#12496;&#12452;&#12488;\&#21205;&#24907;&#20998;&#26512;\H131119\&#32080;&#26524;&#31532;2&#23376;\&#24180;&#40802;&#21029;&#20986;&#29983;&#29575;&#31532;2&#2337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12503;&#12525;&#12472;&#12455;&#12463;&#12488;\&#20840;&#22269;&#25512;&#35336;\&#39640;&#27211;&#12539;&#27744;&#12494;&#19978;\&#23569;&#23376;&#21270;&#65343;h13.7.9\&#23569;&#23376;&#21270;\&#20808;&#36914;&#35576;&#22269;&#12398;&#20986;&#29983;&#29575;b.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12503;&#12525;&#12472;&#12455;&#12463;&#12488;\&#23569;&#23376;&#21270;&#35211;&#36890;&#12375;\&#12450;&#12523;&#12496;&#12452;&#12488;\&#25512;&#35336;&#20316;&#26989;\&#23130;&#21069;&#22922;&#23072;&#12398;&#20998;&#2651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www.bis.com.au/Economic/FC/RGDPQ.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jefco.com\users\SHARE\BIOTECH\Tariq\Model%20Templates\middlemerge_'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SHARE\BIOTECH\Tariq\Model%20Templates\middlemerge_'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CostAnlayst/Monthly%20Analysis/Unbilled/2002/11%20November%202002/August-01%20unbille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Y:\Companies\BEAM\other%20relevant%20models\SGMO.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NY\Raycroft\Archive\CELG\CELG%20charts.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NY\Abrahams\ALNY\Models\ALNY%20v2.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J:\ATSAI\Companies%20COVERED%20NEW\AXSM%20(Axsome)\AMGN%20Master%20Model%20Jefferies%20Q4%20prep.xlsx" TargetMode="External"/><Relationship Id="rId1" Type="http://schemas.openxmlformats.org/officeDocument/2006/relationships/externalLinkPath" Target="file:///\\ad.jefco.com\Research\ATSAI\Companies%20COVERED%20NEW\AXSM%20(Axsome)\AMGN%20Master%20Model%20Jefferies%20Q4%20prep.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NY\Abrahams\KPTI\KPTI%20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jefco.com\users\Equity%20Research\Biotech-BCA\VRTX\Old%20Models\VRTX%20model%2005161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d.jefco.com\users\Users\grenza\Desktop\GJR\VRTX%20charts%20color%20updated.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resln01s\res1\Pharmaceuticals\Tracem\EXCEL\MERCK\Merck%20KGaA%20for%20e-mai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Documents%20and%20Settings\Consultant\Local%20Settings\Temporary%20Internet%20Files\OLKA4\ALL_MAY.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d.jefco.com\users\Ablage\A_Training\Reporting\2001\L&#228;nderbesuche\Berichte%20Nordics%20f&#252;r%20Diete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Common\Chao\JennC%20Latest\JennITMN\ITMN%20models\ITMN%20Models\ITM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Misc\dumm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jefferiesllc-my.sharepoint.com/NY/Wei/Celg/Shared%20folder%20changes/140901/ALKS%20051228%20gur%20201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INVEST\MandA\DEALS\Active\Airborne\Model\Model40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NYC\webberd\Companies\GILD\Models\gild%20model%2008-05-0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MA\EnergyPower\Mariner\Data\minicombo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DSpinola\County\County%20Models\Combo%20Analysis\County%20Combo%20Analysis_12.07.01_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DSpinola\County\County%20Models\New%20December%20Presentation\County%20C-Combo%20Analysis_01.10.02_v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12503;&#12525;&#12472;&#12455;&#12463;&#12488;\&#20840;&#22269;&#25512;&#35336;2000\&#12524;&#12463;&#27010;&#35201;&#29256;\&#12503;&#12525;&#12472;&#12455;&#12463;&#12488;\&#20840;&#22269;&#25512;&#35336;\&#39640;&#27211;&#12539;&#27744;&#12494;&#19978;\&#23569;&#23376;&#21270;&#65343;h13.7.9\&#23569;&#23376;&#21270;\&#20808;&#36914;&#35576;&#22269;&#12398;&#20986;&#29983;&#29575;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Comisarow\Companies\BiogenIDEC\BIIB_07.12.0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er\DB\US%20infra%20SW\akshay\WEBM\Documents%20and%20Settings\akshayn\Local%20Settings\Temporary%20Internet%20Files\OLKC5\traker1\Industry%20Comps\GeninfraUniverse_DataShee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SHARE\BIOTECH\Tariq\Model%20Templates\middlemerge_'0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92.168.1.2\I%20Drive\DOCUME~1\bmussman\LOCALS~1\Temp\notesF1CAB1\Models%20(Previous)\GOL\GOL_Model_Ofici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research\Published%20Reports\2001\Anderson\ANDERSON%20ACTIVE\Therapeutic_Area_Models\COX-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d.docs.live.net/Font-Ekati/Finance/BPR/Escondida/Ekati%20Performance%20Report_modified%20for%20v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M&amp;A\Sweden\big_recap_0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INVEST\M&amp;A-Tech\Northern%20Lights\Models\rm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wilstore6d-cifs\tm1_finance\tm1-finance-prod\GlobalFP&amp;A\2016\13%20-%20Corporate%20FP&amp;A\01%20-%20January%202016\Monthly%20Forecast%20Book\Bonus%20Achievement%202015-2016.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ilstore6d-cifs\tm1_finance\TM1-Finance-Prod\GlobalFP&amp;A\2018\13%20-%20Corporate%20FP&amp;A\12%20-%20Dec%202018\Monthly%20Reports\Actuals%20Book\12+0%20Reporting%20Book.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wilfile4b\vol1\Data\acctng\MSEXCEL\2017%20and%20prior\2017\2017_Q4\12%20December\CHF%20Pack\PPD%20Monthly%20Pack%20-December%20_FINAL_PS.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d.docs.live.net/irene/Documents%20and%20Settings/marsnl/Local%20Settings/Temporary%20Internet%20Files/OLKE5/Ekati%20KPI%20Summary.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d.docs.live.net/Corp%20Fin%20Leadership/FP&amp;A/AOP/2020%20AOP/2nd%20Submission/AOP%20EC%20Supporting%20Files/AOP%20Reporting%20Book%2010.22.19%208AM.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NYC\webberd\Companies\MYGN\models\2004\mygn%20model%2008-18-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Oil\NEW_TEAM\Company%20models\BPA_ARCOwip.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ADRXw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d.docs.live.net/MSEXCEL/2010_Q3/September/Balance%20Sheet/Global%20WIP/Sept10%20Global%20WIP.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AGNwk.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VWILFILE003\Vol1\Data\acctng\MSEXCEL\REVENUE\2010\Master%20Revenue-201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tprschgroup02\Drugs1\Specialty%20Pharma\Industry\Companies\Agn\AGN%20Old%20Model%20Exhibit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ALOwk.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ocuments%20and%20Settings\amitr\Desktop\fmqc\1402\BIIB\ALX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amfile01\Finance\CostAnlayst\Monthly%20Analysis\Authorisations\Authorisations%202011\2011%20Auths%20Asia\New%20Award%20Tracker%20-%20201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d.docs.live.net/Finance/Commercial/Budget%202008-09/Sales%20Budget%202008-09%20Final.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tprschgroup02\Biotec1\EE\Z%20Drive%20Stuff\Misc\dummy.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jefferiesllc-my.sharepoint.com/NY/Wei/Celg/Shared%20folder%20changes/140901/GILD%2009041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APPXwk.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d.docs.live.net/Data/JC/REVENUE/2008/Master%20Revenue-2003.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d.docs.live.net/Users/knoblajf/AppData/Local/Microsoft/Windows/Temporary%20Internet%20Files/Content.Outlook/FITB73SB/Effective%20Interest%20(Consolidated%20)%20v11.27.16%20@%2011%20AM.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d.docs.live.net/Documents%20and%20Settings/leigh.oliver/Local%20Settings/Temporary%20Internet%20Files/OLK3/Copy%20of%20Coates%20Offshore_Financial%20Model_20080822_AW.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V:\Healthcare\Biotech\LGN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d.docs.live.net/AUTHS,%20REVENUE%20AND%20BACKLOG/2012/2011%20Summary%20YTD%20OUTDATE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d.docs.live.net/Documents%20and%20Settings/stumbarello.BND/Local%20Settings/Temporary%20Internet%20Files/OLK234/Revenue%20Trend%20-%202004%20to%20....Current%20Jan-0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WILFILE003\Vol1\Data\acctng\MSEXCEL\REVENUE\2011\Master%20Revenue-201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d.docs.live.net/2008/Management%20Accounts/Exec%20Pack/Asia/First%20Round/GCL%20Exec%20Summary%201207%20fina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Health\Company\BVF\Pitch\01.30.04%20debt%20scenarios\Model\Biovail%20Model_01.29.04_v0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I:\Dchuk\Three-Five\Models\Comps\Comp%20Summary%20-%20Display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Temp\tlk0001qpm.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E:\Health\bankers\comisarow\Projects\Biovail\Biovail%20Model\BVF_12.13.03_v0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Users\Eun%20Yang\AppData\Local\Microsoft\Windows\Temporary%20Internet%20Files\Low\Content.IE5\0MDO2CFF\Users\My%20Documents\BMT%20Consulting.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Specialty%20Pharma\Sumant\Teva_Model\FRXwk.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TEMP\Illumin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amfile01\Groups\CostAnlayst\Users\LynneE\Backlog\Lookup%20formula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92.168.1.2\i%20drive\Documents%20and%20Settings\arunn\Local%20Settings\Temporary%20Internet%20Files\OLK1850\SPRM.SI.A.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BRLwk.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d.jefco.com\research\SF\Yee\Models\Models%20(Andrew%20Tsai)\FUSN%20Master%20Model%20Jefferies%20to%20be%20converted_2Q23%20Update.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CHOVAV\Therapeutics\models\dna\genentech.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erver\DB\US%20infra%20SW\akshay\WEBM\Documents%20and%20Settings\akshayn\Local%20Settings\Temporary%20Internet%20Files\OLKC5\traker1\Industry%20Comps\Security_Comparable_Large.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orp-server1\accounting\Documents%20and%20Settings\jwingo\Local%20Settings\Temporary%20Internet%20Files\OLK97\ALL_JAN%20-%202008%20test.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INVEST\MandA\DEALS\DEALS\Crystal\Comps\Cree\Summary.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Documents%20and%20Settings\jaconav\Desktop\for%20anne.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WINNT\Profiles\reineall\Temporary%20Internet%20Files\OLK16\Temp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d.docs.live.net/Documents%20and%20Settings/lydia.hanna/Local%20Settings/Temporary%20Internet%20Files/OLK217/2005/ar-0405.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wilfile4b\Documents%20and%20Settings\patelsi.000\My%20Documents\Book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d.docs.live.net/Documents%20and%20Settings/lydia.hanna/Local%20Settings/Temporary%20Internet%20Files/OLK217/2005/fl-0705.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D:\research\Porter\GLFD\MODELS\CURRENT\GLFD10.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Irevna\Common\Documents%20and%20Settings\gmappavu\Local%20Settings\Temporary%20Internet%20Files\OLK6C\ADDMASTI_new.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lient\Users\knoblajf\AppData\Local\Microsoft\Windows\Temporary%20Internet%20Files\Content.Outlook\FITB73SB\Monthly%20Authorization%20Reporting%20Pack%20Mar.xlsm"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jefferiesllc-my.sharepoint.com/personal/ali9_jefferies_com/Documents/Bloomberg/IBS-C.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ACE\Editing\Excel%20-%20NonFinance%20Verifier\Av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Documents%20and%20Settings\dmunno\Local%20Settings\Temporary%20Internet%20Files\OLK22\Roche%20mode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d.docs.live.net/Documents%20and%20Settings/ksinclair/My%20Documents/Rec.%20Pack%20Belgium0204correct.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E:\Health\Company\ExcelleRX\Pitches\January%202004\Excel\Model\Model_v1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20dataciti\Consultants\Tiu\ATK\ATK05050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dwdfvip\ctrl\Budget_Meetings\Budget%202002\BMT2002%20-%20data%20entry%20file%20final_HK.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jefferiesllc-my.sharepoint.com/personal/jli9_jefferies_com/Documents/Desktop/VRDN%20Master%20Model%20Jefferies%20Q223.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d.docs.live.net/Documents%20and%20Settings/JHwang/Local%20Settings/Temporary%20Internet%20Files/OLK3D/Revised%20BND%20Model%20Final%20(20070104).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H:\windows\TEMP\models\TELE\Cling\Triton\dcf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wilstore6d-cifs\tm1_finance\TM1-Finance-Prod\GlobalFP&amp;A\2015\13%20-%20Corporate%20FP&amp;A\12%20-%20December%202015\Monthly%20Actuals%20Book\Dec%202015%2012+0%20P&amp;L%20(Month).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s://d.docs.live.net/Users/knoblajf/Documents/Financial%20Books/2016/Oct'16/Actuals%20Reporting%20Book_Consolidated_October%202016_Copy1.3.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wilfile4b\vol1\2019\13%20-%20Corporate%20FP&amp;A\03%20-%20Mar%202019\Monthly%20Reports\Actuals%20Book\3+9%20Reporting%20Book_March%20Actuals_ASC605-%20Direct%20Expenses%20Update.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https://d.docs.live.net/FINANCIAL%20STATEMENTS/qryGL%20Analysis_Crosstab.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d:\Emerging%20Markets%20Research\RtN\Practice\DIResearch\commonSys3\Pharma%20Services\Excel%20Stuff\COMPS\Master%20Comps_9-6-02.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s://d.docs.live.net/DSusan/FORMSandJNL's/Monthly%20cost%20control%20Template%2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amfile01\Finance\CostAnlayst\Monthly%20Analysis\Authorisations\Authorisation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orp-server1\accounting\Documents%20and%20Settings\Consultant\Local%20Settings\Temporary%20Internet%20Files\OLKA4\ALL_MAY.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https://d.docs.live.net/Documents%20and%20Settings/bschmidt/My%20Documents/Finance/Projections/5%20Year%20Projection%20-%20Project%20Ivory/BND%20Model%2052305%20-%20FINAL%20BANK%20MODE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s://d.docs.live.net/Budgets/sockeye_budget/Network_Ops_0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http://www.mcm-mcm.com.br/BDADOS/BANCO/Fcesp90-99.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d:\Pulp&amp;p~1\ADMIN\Rtn\commonSys3\Pharma%20Services\Excel%20Stuff\COMPS\Master%20Comps_9-6-02.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EYang\Cubist\Models\Needham\CBST-2003.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John%20Newman\Archived\ML\Models\dna.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Schoenebaum\SCHOENEBAUM%20TEAM%20-%20BEAR\%23%23%23%23COMPANY%20FOLDERS%23%23%23%23\%23%23%23%23%20DNA%20%23%23%23%23\%23%23%23%23%20BEAR%20MODELS%20%23%23%23\DNA%20MODEL_NOT%20APPROVED.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https://d.docs.live.net/DOCUME~1/BKOROP~1/LOCALS~1/Temp/2006%20Revenue%20Analysis.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s://d.docs.live.net/Data/EXCEL/Budget/Budget%202005-06/Eastern%20Input/Major%20Group%20Sales%20PLN78P%20May%2005.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E:\research\Published%20Reports\2001\Anderson\ANDERSON%20ACTIVE\Therapeutic_Area_Models\Sepsis.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D:\AMGNMODE55.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192.168.1.2\i%20drive\Models%20of%20report%20published\Retail%20-%20May%20010504-ML.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D:\John%20Newman\Archived\ML\Models\DNA%20data.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https://d.docs.live.net/Font-Ekati/Finance/BPR/NEW%20BPR/KPI%20Summary%20WC_v8.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d:\Companies\vrtx\VRTX%20master%20model%20RBC.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12503;&#12525;&#12472;&#12455;&#12463;&#12488;\&#20840;&#22269;&#25512;&#35336;2000\&#12524;&#12463;&#27010;&#35201;&#29256;\&#12503;&#12525;&#12472;&#12455;&#12463;&#12488;\&#23569;&#23376;&#21270;&#35211;&#36890;&#12375;\&#12450;&#12523;&#12496;&#12452;&#12488;\&#25512;&#35336;&#20316;&#26989;\&#23130;&#21069;&#22922;&#23072;&#12398;&#20998;&#26512;.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Post-DB\UBS%20073008\PEG%20-%20Mkting%20Pkt%20112805%20current%20A5%20size.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d.docs.live.net/CostAnlayst/Invoices/Month%20End/VAT%20AR%20Check/2003/VAT%20AR%20Check%202003.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ttps://d.docs.live.net/EUDORA/ATTACH/96eng0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E:\windows\TEMP\FC-12-98.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https://d.docs.live.net/archival%20stuff%20from%20Jamie's%20computer/Jamie%20Files/More%20Jamie%20Files/David's%20Files/Financial/forecast%20new%20revenue%20ideas.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Filesv\&#20849;&#26377;\Documents%20and%20Settings\komatsu\My%20Documents\Japan\&#25512;&#35336;\Prjct2\FRCST%20Q.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FRXwk.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Specialty%20Pharma\Sumant\Teva_Model\Other\FRXwk.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s://d.docs.live.net/Budgets/sockeye_budget/Final_Internal_2002_Budget/Internal_Fin_Model.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https://d.docs.live.net/Executive%20summary/GCL%20Exec%20Summary%201207%20fin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https://d.docs.live.net/Documents%20and%20Settings/neildcd/Local%20Settings/Temporary%20Internet%20Files/OLKDD/GCL%20Exec%20Summary%201207%20final.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Client\Users\blossecd\AppData\Local\Microsoft\Windows\Temporary%20Internet%20Files\Content.Outlook\9KY44URL\All%20Mods%20Refresh%2027%20Nov%20Final%20(2).xlsx"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https://jefferiesllc-my.sharepoint.com/NY/Wei/BIIB/BIIB%20140908.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Camfile01\Finance\CostAnlayst\Monthly%20Analysis\Backlog\Rollforward\2005\Phase%20II-IV\7_Jul%2005%20submission\Copy%20of%2007ussubJul05Chris%20Top%2025.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wilfile4b\vol1\Corp%20Fin%20Leadership\FP&amp;A\Results,%20Key%20Deliverables\2019_10%20Oct\Results,%20Fcst%20Book\10+2%20ASC605%20Reporting%20Book_Copy%2011.14.19%205.54pm.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192.168.1.2\i%20drive\TEMP\H.$config.notes.data\~0855061.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H:\BIOTECH\2000mods\AVGN0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E:\b\beshara\M%20&amp;%20A\Wheel\model_v53j.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E:\Biotechnology\Large%20Cap\MEDI\Models\MedImmune.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H:\Biotech\2001mods-N\ENZN\ERASEQUICKLY.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d.docs.live.net/Documents%20and%20Settings/fonta9/Local%20Settings/Temporary%20Internet%20Files/OLK1D/MEL%20MPR%20-%20FY02%20-%20Jun.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Client\Users\blossecd\AppData\Local\Microsoft\Windows\Temporary%20Internet%20Files\Content.Outlook\9KY44URL\Mods_Biopharma_4_Oct_17.xlsx"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https://jefferiesllc-my.sharepoint.com/NY/Wei/Nbix/NBIX_101006.wip-NOL%20fix.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H:\HealthCare\ICN\2001\High%20Yield\Warburg%20Models\International_Comps.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IPXLwk.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D:\Specialty%20Pharma\Sumant\Teva_Model\Other\IPXLwk.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IVXwk.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E:\Biotechnology\Large%20Cap%20-%20New\DNA\Old\DNA&#173;&#173;_06_01_07.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D:\Specialty%20Pharma\Sumant\Teva_Model\Other\KGwk.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D:\Specialty%20Pharma\Sumant\Teva_Model\Other\KOSPwk.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s://d.docs.live.net/Finance/Management%20Accounts/2004-2005/July%2004/Rent%20&amp;%20Rates/Rent%202003_2004%20(July%2004).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ttps://d.docs.live.net/VC'S/DetailedCap(1).Table.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E:\research\Anderson\ANDERSON%20ACTIVE\IMS\IMS%20Charts%20Monthly\IMS%20Monthly%20Charts%20-%20endocrine.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193.50.149.20\Budgeting\Kara's%20Budgets\BUDGETS%20AWARDED\Novartis\ELC%20%20CELC200A2305%20Awarded%2017%20-Mar-2005\Current%20Version\ELC%20%20ELC200A%202305%20MRLI%20Pricing%20Sheet%2026-Apr-2005%20REV3%20to%20SS.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D:\Documents%20and%20Settings\vksah\My%20Documents\ML\GSK%20Modelc%20-%20February%2021.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https://d.docs.live.net/Shared/Business_Analysis/Presentations/Interim%20FY06/H1%200506%20-%20Sales%20by%20product.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https://d.docs.live.net/Documents%20and%20Settings/teesbe/Local%20Settings/Temporary%20Internet%20Files/OLK7F/May%202004%20Man%20Hour%20Report.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https://d.docs.live.net/Users/sensley/AppData/Local/Microsoft/Windows/Temporary%20Internet%20Files/Content.Outlook/OQJ8D46K/PPD%20Tracker%2003.xlsx"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tprschgroup02\Drugs1\Specialty%20Pharma\Fraser\AGNwk.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lient\Users\blossecd\AppData\Local\Microsoft\Windows\Temporary%20Internet%20Files\Content.Outlook\9KY44URL\12.7.17%20Biopharma%20Forecast%20Summaryv3.xlsx"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https://d.docs.live.net/Finance/Private/Hospitals/Corporate/2010/EOM/12%20June/Hospitals/SM%20Pack/Cashflow%20Jun%2010.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https://d.docs.live.net/Finance/Private/Corporate/2007/EOM/12Jun/Hospitals/Hosp%20Board%20pack%2012.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D:\Specialty%20Pharma\Sumant\Teva_Model\Other\MRXwk.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MYLwk.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http://www.expectationsinvesting.com/spreadsheets/msft_VDF98.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D:\Models\GENZ\genz_published.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https://d.docs.live.net/Documents%20and%20Settings/lydia.hanna/Local%20Settings/Temporary%20Internet%20Files/OLK217/2005/socal-0605.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https://d.docs.live.net/Documents%20and%20Settings/lydia.hanna/Local%20Settings/Temporary%20Internet%20Files/OLK217/pa-phil-0306.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H:\INVEST\M&amp;A-Tech\Northern%20Lights\Models\model7.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Sffs\Shared\Research\Biotech\marketing%20pkg\Biotech%20industry%20download.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http://www.bis.com.au/Economic/FC/EXTNL.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Ukfiles\corporate\Finance\Management%20Accounts\2003-2004\Apr%2004\Balance%20Sheet%20Recs\BS%20Rec%20ks.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Ukfiles\corporate\Finance\Management%20Accounts\2003-2004\Apr%2004\Rent%20&amp;%20Rates\Rent%202003_2004.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WINNT\Profiles\reineall\Temporary%20Internet%20Files\OLK16\summary22.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WINNT\Profiles\ashkenar\Desktop\My%20Briefcase\PGNX0806.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https://d.docs.live.net/Documents%20and%20Settings/KERRG/Local%20Settings/Temporary%20Internet%20Files/OLK4/Production%20Revenue%20ReconciliationV6.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https://d.docs.live.net/Budgets/Revenue%20Budgets/Revenue%20Templates_2000.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wilstore6d-cifs\tm1_finance\TM1-Finance-Prod\GlobalFP&amp;A\2018\13%20-%20Corporate%20FP&amp;A\03%20-%20Mar%202018\Monthly%20Reporting%20Books\Actuals%20Book\3+9%20Reporting%20Book_March%20Actuals.xlsx"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https://jefferiesllc-my.sharepoint.com/NY/Wei/Celg/CELG%20150112.xlsx"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M:\Industry\Companies\FRXwk.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H:\M&amp;A\BOL\quickmerge2002.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https://d.docs.live.net/5%20Year%20Plan/99_Revenue_Projections_backup.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Sy1fscg1p\share\Documents%20and%20Settings\matthew.turner\Local%20Settings\Temporary%20Internet%20Files\OLKAB\Kelly%20Red%20Calculations%20Summary%20(9).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192.168.1.2\I%20Drive\DOCUME~1\bmussman\LOCALS~1\Temp\notesF1CAB1\Models%20(Current)\Utilities\Cemig\Cemig.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https://d.docs.live.net/Budgets/sockeye_budget/New%20fin%20plan%20Dec%2001/Top%20budget%20Summary.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E:\research\Porter\SEPRA\MODELS\CURRENT\1998\PROZAC.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lient\windows\TEMP\UCLA%20Revenue%20projection.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192.168.1.2\i%20drive\Documents%20and%20Settings\arunn\Local%20Settings\Temporary%20Internet%20Files\OLK1850\TREN%20BO%20D.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H:\M&amp;A\BOL\bergdorf24.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tprschgroup02\Drugs1\Specialty%20Pharma\WSawyer\Models\Model%20W-I-P_2005\TAROwk.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VWILFILE003\Vol1\Data\acctng\MSEXCEL\REVENUE\2011\Master%20Revenue-2011%20PIVOTS%201.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E:\research\Porter\BGEN\Models\CURRENT\BGENcurrent.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E:\Biotech\MNTA\Models\MNTA_120610.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https://d.docs.live.net/irene/Documents%20and%20Settings/marsnl/Local%20Settings/Temporary%20Internet%20Files/OLKE5/MEL%20MPR%20-%20FY02%20-%20Jun.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E:\Ho\BIOTECH\BIOGEN\Bgenqe87.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https://d.docs.live.net/pdm/Global%20Documents/ConneXion_DSR_Validation.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https://jefferiesllc-my.sharepoint.com/Users/TW/Downloads/Tecfidera%20Launch%20analysis/BIIB%20130425%20Tecfidera.xlsx"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E:\Biotechnology\Large%20Cap%20-%20New\IMS%20-%20New\IMS%20Data\Weekly%20Scripts\IMS_weeklyRx.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F:\&#12503;&#12525;&#12472;&#12455;&#12463;&#12488;\&#20840;&#22269;&#25512;&#35336;2000\&#12524;&#12463;&#27010;&#35201;&#29256;\&#37096;&#20250;&#9312;&#9313;&#9314;&#65286;&#9315;&#36039;&#26009;&#32232;\&#9313;&#20154;&#21475;&#37096;&#20250;\&#12503;&#12525;&#12472;&#12455;&#12463;&#12488;\&#20840;&#22269;&#25512;&#35336;\&#39640;&#27211;&#12539;&#27744;&#12494;&#19978;\&#23569;&#23376;&#21270;&#65343;h13.7.9\&#23569;&#23376;&#21270;\&#20808;&#36914;&#35576;&#22269;&#12398;&#20986;&#29983;&#29575;b.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D:\Specialty%20Pharma\Sumant\Teva_Model\Other\WPIwk.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H:\SHARE\BIOTECH\2004%20mods\NUVO\NUVO%20init%200413.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E:\My%20Documents\soliris%20market%20model.xlsx"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https://d.docs.live.net/Documents%20and%20Settings/dukeem/Local%20Settings/Temporary%20Internet%20Files/OLK270/DSO-Dec'07v3%20(2).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F:\&#20154;&#21475;&#37096;&#20250;\&#9313;&#20154;&#21475;&#37096;&#20250;\&#12503;&#12525;&#12472;&#12455;&#12463;&#12488;\&#20840;&#22269;&#25512;&#35336;\&#39640;&#27211;&#12539;&#27744;&#12494;&#19978;\&#23569;&#23376;&#21270;&#65343;h13.7.9\&#23569;&#23376;&#21270;\&#20808;&#36914;&#35576;&#22269;&#12398;&#20986;&#29983;&#29575;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come Statement_VDF"/>
      <sheetName val="Summary Page_VDF"/>
      <sheetName val="Invested capital_VDF"/>
      <sheetName val="NOPAT_VDF"/>
      <sheetName val="WACC_VDF"/>
      <sheetName val="DCF_VDF"/>
      <sheetName val="PV of Op Leases_VDF"/>
      <sheetName val="Sheet2"/>
      <sheetName val="Sheet3"/>
      <sheetName val="sgp"/>
      <sheetName val="FY S-M History"/>
      <sheetName val="FY S-M"/>
      <sheetName val="Qtrly S-M"/>
      <sheetName val="New Sales Model"/>
      <sheetName val="Qtrly I-S"/>
      <sheetName val="Summary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ROCHE"/>
      <sheetName val="Old Valuation"/>
      <sheetName val="Hill Samuel"/>
      <sheetName val="NoteXpress"/>
      <sheetName val="Bus Seg"/>
      <sheetName val="Financial "/>
      <sheetName val="Geographic"/>
      <sheetName val="Divisional breakdown"/>
      <sheetName val="Pharma"/>
      <sheetName val="Quarters"/>
      <sheetName val="Interims"/>
      <sheetName val="CashFlow"/>
      <sheetName val="OLD divisional"/>
      <sheetName val="Liq Funds"/>
      <sheetName val="Standard Qs Sheet"/>
      <sheetName val="Qtrly Product Sales"/>
      <sheetName val="Sensitivity multiples"/>
      <sheetName val="DCF"/>
      <sheetName val="BSheet"/>
      <sheetName val="Financials"/>
      <sheetName val="Roche ex-Genentech"/>
      <sheetName val="Sum of the Parts"/>
      <sheetName val="Pharma Only"/>
      <sheetName val="Discounted CashFlow"/>
      <sheetName val="ex-F&amp;F"/>
      <sheetName val="Therapeutic Areas"/>
      <sheetName val="Sheet1"/>
      <sheetName val="Xenical"/>
      <sheetName val="Genentech"/>
      <sheetName val="Product Buffer Sheet"/>
      <sheetName val="Genentech Phasing"/>
      <sheetName val="Chart1"/>
      <sheetName val="Charts"/>
      <sheetName val="Conversion"/>
      <sheetName val="Quarterly product sales"/>
      <sheetName val="Quantum"/>
      <sheetName val="Pharma Half Year"/>
      <sheetName val="Div'l Analysis"/>
      <sheetName val="half year results"/>
      <sheetName val="EVA"/>
      <sheetName val="R&amp;D"/>
      <sheetName val="EVA Calculations"/>
      <sheetName val="Historical Division"/>
      <sheetName val="Valuations"/>
      <sheetName val="#REF"/>
      <sheetName val="GQ"/>
      <sheetName val="DataLinks"/>
      <sheetName val="Quantum081104"/>
      <sheetName val="IFRS P&amp;L"/>
      <sheetName val="Divisional P&amp;Ls"/>
      <sheetName val="Historical P&amp;L"/>
      <sheetName val="Historical divisional breakdown"/>
      <sheetName val="Avastin"/>
      <sheetName val="New DCF"/>
      <sheetName val="D&amp;A"/>
      <sheetName val="Roche ex-Genentech OLD"/>
      <sheetName val="Roche ex-Genentech IFRS"/>
      <sheetName val="Financials old"/>
      <sheetName val="Sheet2"/>
      <sheetName val="FCF"/>
      <sheetName val="Reg AC"/>
      <sheetName val="Disclosures"/>
      <sheetName val="Financials (new)"/>
      <sheetName val="Roche ex-Genentech IFRS ADj WIP"/>
      <sheetName val="Cover Sheet WIP"/>
      <sheetName val="Comps"/>
      <sheetName val="Productlinks"/>
      <sheetName val="Mabthera (RA)"/>
      <sheetName val="Interims OLD"/>
      <sheetName val="Avastin_WIP2006"/>
      <sheetName val="oncology_WIP"/>
      <sheetName val="oncology"/>
      <sheetName val="Genentech Consolidation"/>
      <sheetName val="Interims REPORT"/>
      <sheetName val="Quarterly product sales OLD"/>
      <sheetName val="Avastin New"/>
      <sheetName val="_ROG.VX"/>
      <sheetName val="QP_ROG.VX"/>
      <sheetName val="Roche Chart"/>
      <sheetName val="_QP_ROG.VX"/>
      <sheetName val="NEW SALES TAB"/>
      <sheetName val="DNA Debt"/>
      <sheetName val="NEW QUARTERLIES"/>
      <sheetName val="SALES"/>
      <sheetName val="OLD SALES TAB"/>
      <sheetName val="GQ Minibase"/>
      <sheetName val="Figures"/>
      <sheetName val="projections"/>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odel Links"/>
      <sheetName val="BalanceSheet"/>
      <sheetName val="IncomeStmt"/>
      <sheetName val="Workpaper"/>
      <sheetName val="#REF"/>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Macros"/>
      <sheetName val="Other Operating Detail"/>
      <sheetName val="PP&amp;E"/>
      <sheetName val="Goodwill"/>
      <sheetName val="Investments"/>
      <sheetName val="Noncurrent Assets"/>
      <sheetName val="Noncurrent Liab"/>
      <sheetName val="Deferred Taxes"/>
      <sheetName val="Debt"/>
      <sheetName val="Equit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ontribution Chart FIN"/>
      <sheetName val="Contribution Chart DK"/>
      <sheetName val="Contribution Chart NOR"/>
      <sheetName val="Detail Reports Profi-SWE"/>
      <sheetName val="Detail Reports Profi-FIN"/>
      <sheetName val="Detail Reports Profi-DK"/>
      <sheetName val="Detail Reports Profi-NOR"/>
      <sheetName val="Uti per course SWE"/>
      <sheetName val="Uti per coursetype SWE"/>
      <sheetName val="Uti per course FIN"/>
      <sheetName val="Uti per coursetype FIN"/>
      <sheetName val="Uti per course DK"/>
      <sheetName val="Uti per coursetype DK"/>
      <sheetName val="Uti per course NOR"/>
      <sheetName val="Utilization by coursetype (2)"/>
      <sheetName val="Uti per coursetype NOR"/>
      <sheetName val="A-r Sweden"/>
      <sheetName val="A-r Finland"/>
      <sheetName val="A-r Denmark"/>
      <sheetName val="A-r Norway"/>
      <sheetName val="Rooms"/>
      <sheetName val="Contribution Chart SW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 Image"/>
      <sheetName val="Amgen"/>
      <sheetName val="BSCF"/>
      <sheetName val="Annual"/>
      <sheetName val="Quarterly"/>
      <sheetName val="Products"/>
      <sheetName val="BS"/>
      <sheetName val="Neorecormon"/>
      <sheetName val="Epogen"/>
      <sheetName val="Reimbursement"/>
      <sheetName val="GnRH"/>
      <sheetName val="GA-EPO"/>
      <sheetName val="Valuation Matrix"/>
      <sheetName val="Valuation (2)"/>
      <sheetName val="Valuation1"/>
      <sheetName val="Drugs_in_dev"/>
      <sheetName val="Forecasts_VD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over"/>
      <sheetName val="I"/>
      <sheetName val="CUS Image"/>
      <sheetName val="I08"/>
      <sheetName val="I07"/>
      <sheetName val="I06"/>
      <sheetName val="I05"/>
      <sheetName val="I04"/>
      <sheetName val="BSCF"/>
      <sheetName val="Rituxan"/>
      <sheetName val="Rituxan SLE"/>
      <sheetName val="Avastin"/>
      <sheetName val="Herceptin_"/>
      <sheetName val="Lucentis"/>
      <sheetName val="Herceptin"/>
      <sheetName val="Tarceva"/>
      <sheetName val="Upcoming Events"/>
      <sheetName val="Complete Pipeline"/>
      <sheetName val="Variance"/>
      <sheetName val="Guidance"/>
      <sheetName val="IS Distribution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EDEN"/>
      <sheetName val="DENMARK"/>
      <sheetName val="SPAIN"/>
      <sheetName val="GERMANY"/>
      <sheetName val="France"/>
      <sheetName val="United Kingdom"/>
      <sheetName val="Ita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解説"/>
      <sheetName val="Prm"/>
      <sheetName val="FOUTcohort"/>
      <sheetName val="FOUTperiod"/>
      <sheetName val="→index"/>
      <sheetName val="パラメタ推定値"/>
      <sheetName val="パラメタ推移"/>
      <sheetName val="コウホート比較グラフ"/>
      <sheetName val="期間合計率比較"/>
      <sheetName val="期間比較グラフ"/>
      <sheetName val="実績＋model値"/>
      <sheetName val="モデル誤差"/>
      <sheetName val="モデル誤差 (累積)"/>
      <sheetName val="f1-5p"/>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EDEN"/>
      <sheetName val="DENMARK"/>
      <sheetName val="SPAIN"/>
      <sheetName val="GERMANY"/>
      <sheetName val="France"/>
      <sheetName val="United Kingdom"/>
      <sheetName val="Ita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若年出産の分析"/>
      <sheetName val="dif_mon"/>
      <sheetName val="dif_yea"/>
      <sheetName val="期間出生率うちわけp_p_4"/>
      <sheetName val="コウホート出生率うちわけp_p_6"/>
      <sheetName val="p_p_5 (2)"/>
      <sheetName val="婚後妊娠の動向"/>
      <sheetName val="婚後妊娠の動向（期間）"/>
      <sheetName val="p_p_5"/>
      <sheetName val="コウホート出生率実績値"/>
      <sheetName val="CohortData"/>
      <sheetName val="中央fx"/>
      <sheetName val="p_p_3"/>
      <sheetName val="p_p_2"/>
      <sheetName val="p_p_1"/>
      <sheetName val="pre_2"/>
      <sheetName val="pre_1"/>
      <sheetName val="pre_pre_final"/>
      <sheetName val="→誤差の分析"/>
      <sheetName val="F1OUT"/>
      <sheetName val="モデル誤差"/>
      <sheetName val="モデル誤差 (累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Table 1.5 ltf"/>
      <sheetName val="table 1.6 ltf"/>
      <sheetName val="Population"/>
      <sheetName val="data2"/>
      <sheetName val="Chart1"/>
      <sheetName val="data"/>
      <sheetName val="Charts"/>
      <sheetName val="TABLE 1.7 LTF"/>
      <sheetName val="Table 1.4 ltf"/>
      <sheetName val="ltf employ growth chart"/>
      <sheetName val="OS Part Rates"/>
      <sheetName val="Table 2.1 ltf"/>
      <sheetName val="Table 2.2 ltf"/>
      <sheetName val="table 2.3 ltf"/>
      <sheetName val="Chart3"/>
      <sheetName val="Participation Rates"/>
      <sheetName val="M"/>
      <sheetName val="Sheet1"/>
      <sheetName val="qtr data"/>
      <sheetName val="Table 1.3 ltf"/>
      <sheetName val="Detailed Adjs"/>
      <sheetName val="Function key"/>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GDP"/>
      <sheetName val="receivables qtr"/>
      <sheetName val="payables qtr"/>
      <sheetName val="Inc Charts"/>
      <sheetName val="Sheet3"/>
      <sheetName val="data"/>
      <sheetName val="Sheet2"/>
      <sheetName val="data2"/>
      <sheetName val="LTFtables"/>
      <sheetName val="Chart1"/>
      <sheetName val="Chart2"/>
      <sheetName val="Chart3"/>
      <sheetName val="WSS"/>
      <sheetName val="Chart5"/>
      <sheetName val="Sheet1"/>
      <sheetName val="CHARTS"/>
      <sheetName val="Chart4"/>
      <sheetName val="Chart6"/>
      <sheetName val="Chart1 (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EDEN"/>
      <sheetName val="DENMARK"/>
      <sheetName val="SPAIN"/>
      <sheetName val="GERMANY"/>
      <sheetName val="France"/>
      <sheetName val="United Kingdom"/>
      <sheetName val="Ita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解説"/>
      <sheetName val="Prm"/>
      <sheetName val="FOUTcohort"/>
      <sheetName val="FOUTperiod"/>
      <sheetName val="→index"/>
      <sheetName val="パラメタ推定値"/>
      <sheetName val="パラメタ推移"/>
      <sheetName val="コウホート比較グラフ"/>
      <sheetName val="期間合計率比較"/>
      <sheetName val="期間比較グラフ"/>
      <sheetName val="実績＋model値"/>
      <sheetName val="モデル誤差"/>
      <sheetName val="モデル誤差 (累積)"/>
      <sheetName val="f1-5p"/>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EDEN"/>
      <sheetName val="DENMARK"/>
      <sheetName val="SPAIN"/>
      <sheetName val="GERMANY"/>
      <sheetName val="France"/>
      <sheetName val="United Kingdom"/>
      <sheetName val="Ita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若年出産の分析"/>
      <sheetName val="dif_mon"/>
      <sheetName val="dif_yea"/>
      <sheetName val="期間出生率うちわけp_p_4"/>
      <sheetName val="コウホート出生率うちわけp_p_6"/>
      <sheetName val="p_p_5 (2)"/>
      <sheetName val="婚後妊娠の動向"/>
      <sheetName val="婚後妊娠の動向（期間）"/>
      <sheetName val="p_p_5"/>
      <sheetName val="コウホート出生率実績値"/>
      <sheetName val="CohortData"/>
      <sheetName val="中央fx"/>
      <sheetName val="p_p_3"/>
      <sheetName val="p_p_2"/>
      <sheetName val="p_p_1"/>
      <sheetName val="pre_2"/>
      <sheetName val="pre_1"/>
      <sheetName val="pre_pre_final"/>
      <sheetName val="→誤差の分析"/>
      <sheetName val="F1OUT"/>
      <sheetName val="モデル誤差"/>
      <sheetName val="モデル誤差 (累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vestments"/>
      <sheetName val="eo table"/>
      <sheetName val="data"/>
      <sheetName val="headings_ABS"/>
      <sheetName val="headings_ours"/>
      <sheetName val="Chart1"/>
      <sheetName val="EOApr06"/>
      <sheetName val="IPDs"/>
      <sheetName val="Numbers for EO Chart"/>
      <sheetName val="Charts"/>
      <sheetName val="other g"/>
      <sheetName val="household f&amp;e"/>
      <sheetName val="Chart2"/>
      <sheetName val="#REF"/>
      <sheetName val="RGDPQ"/>
      <sheetName val="Investment table"/>
      <sheetName val="StocksDec06"/>
      <sheetName val="Chart2 (2)"/>
    </sheet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xchangeRatio"/>
      <sheetName val="dlgDecimals"/>
      <sheetName val="dLBOVal_high"/>
      <sheetName val="dLBOVal_low"/>
      <sheetName val="dSharesIssued"/>
      <sheetName val="dOwnership"/>
      <sheetName val="dSubWarrants"/>
      <sheetName val="dLBO"/>
      <sheetName val="LBO Summary"/>
      <sheetName val="LBO Fins"/>
      <sheetName val="Quick Merge Summary"/>
      <sheetName val="Quick Merge"/>
      <sheetName val="__FDSCACHE__"/>
      <sheetName val="Quick Buyer Info"/>
      <sheetName val="Charts"/>
      <sheetName val="Model Assumptions"/>
      <sheetName val="Acquiror"/>
      <sheetName val="Deal Summary"/>
      <sheetName val="Deal"/>
      <sheetName val="Target"/>
      <sheetName val="Val_Tar"/>
      <sheetName val="Trans_Sum"/>
      <sheetName val="ValMatrix_Ent"/>
      <sheetName val="ValMatrix_Eq"/>
      <sheetName val="Analysis at Prices"/>
      <sheetName val="Val_Acq"/>
      <sheetName val="Val_XRatio"/>
      <sheetName val="Sensitivities"/>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xchangeRatio"/>
      <sheetName val="dlgDecimals"/>
      <sheetName val="dLBOVal_high"/>
      <sheetName val="dLBOVal_low"/>
      <sheetName val="dSharesIssued"/>
      <sheetName val="dOwnership"/>
      <sheetName val="dSubWarrants"/>
      <sheetName val="dLBO"/>
      <sheetName val="LBO Summary"/>
      <sheetName val="LBO Fins"/>
      <sheetName val="Quick Merge Summary"/>
      <sheetName val="Quick Merge"/>
      <sheetName val="__FDSCACHE__"/>
      <sheetName val="Quick Buyer Info"/>
      <sheetName val="Charts"/>
      <sheetName val="Model Assumptions"/>
      <sheetName val="Acquiror"/>
      <sheetName val="Deal Summary"/>
      <sheetName val="Deal"/>
      <sheetName val="Target"/>
      <sheetName val="Val_Tar"/>
      <sheetName val="Trans_Sum"/>
      <sheetName val="ValMatrix_Ent"/>
      <sheetName val="ValMatrix_Eq"/>
      <sheetName val="Analysis at Prices"/>
      <sheetName val="Val_Acq"/>
      <sheetName val="Val_XRatio"/>
      <sheetName val="Sensitivities"/>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290"/>
      <sheetName val="Exchange"/>
      <sheetName val="Adv;Unbilled 1135"/>
      <sheetName val="Adv;Unbilled 1141"/>
      <sheetName val="Adv;Unbilled 1100"/>
      <sheetName val="Adv;unbilled 1180"/>
      <sheetName val="By Type"/>
      <sheetName val="By Month 01"/>
      <sheetName val="Consolidated"/>
      <sheetName val="Consolidated (2)"/>
      <sheetName val="Rec"/>
      <sheetName val="Detailed Adjs"/>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S"/>
      <sheetName val="CF"/>
      <sheetName val="BS"/>
      <sheetName val="Valuation"/>
      <sheetName val="HemoA"/>
      <sheetName val="HemoB"/>
      <sheetName val="Hunter"/>
      <sheetName val="Hurler"/>
      <sheetName val="Fabry Disease"/>
      <sheetName val="Beta-thal"/>
      <sheetName val="Allogeneic Indications"/>
      <sheetName val="Pipeline"/>
      <sheetName val="Agrmt&amp;Milestones"/>
      <sheetName val="IP"/>
      <sheetName val="HIV_HSPC"/>
      <sheetName val="HIV_T"/>
      <sheetName val="JEF Disclaim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Val 1"/>
      <sheetName val="Val 3"/>
      <sheetName val="Sheet1"/>
      <sheetName val="Sheet2"/>
      <sheetName val="Sheet3"/>
      <sheetName val="Sheet4"/>
      <sheetName val="Sheet5"/>
      <sheetName val="301 - concerns"/>
      <sheetName val="Revlimid Share"/>
      <sheetName val="Otezla"/>
      <sheetName val="301"/>
      <sheetName val="Sheet6"/>
      <sheetName val="Pipemile"/>
      <sheetName val="Sheet6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F Disclaimer"/>
      <sheetName val="4Q16 earnings"/>
      <sheetName val="Consensus"/>
      <sheetName val="IS"/>
      <sheetName val="CF"/>
      <sheetName val="BS"/>
      <sheetName val="Valuation"/>
      <sheetName val="Pipeline"/>
      <sheetName val="Catalysts"/>
      <sheetName val="Patisiran"/>
      <sheetName val="ALN-TTRsc02"/>
      <sheetName val="ALN-PCSsc"/>
      <sheetName val="Fitusiran"/>
      <sheetName val="ALN-CC5"/>
      <sheetName val="ALN-AS1"/>
      <sheetName val="ALN-AAT"/>
      <sheetName val="Mgmt"/>
      <sheetName val="Partnership"/>
      <sheetName val="IP"/>
      <sheetName val="RNA Knockdown"/>
      <sheetName val="FAC Ph2"/>
      <sheetName val="FAC baseline comp "/>
      <sheetName val="FAP-FAC comp"/>
      <sheetName val="PCSK9 Comp"/>
      <sheetName val="Hemophilia comp"/>
      <sheetName val="AT3-ACE910"/>
      <sheetName val="TTR Comp"/>
      <sheetName val="Ownership"/>
      <sheetName val="Fitusiran data"/>
      <sheetName val="AE collection"/>
      <sheetName val="FAC NH"/>
      <sheetName val="Drug Accumulation"/>
      <sheetName val="AS1 data"/>
      <sheetName val="Patisiran amyloid cont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ome"/>
      <sheetName val="Revenue"/>
      <sheetName val="IS"/>
      <sheetName val="DCF "/>
      <sheetName val="BS"/>
      <sheetName val="CF"/>
      <sheetName val="SOTP chart"/>
      <sheetName val="AMGN HZNP Accretion"/>
      <sheetName val="Tepezza Sales "/>
      <sheetName val="Guidance"/>
      <sheetName val="Q Compare"/>
      <sheetName val="Blast"/>
      <sheetName val="Preview"/>
      <sheetName val="Newsflow"/>
      <sheetName val="LT Revenue Calc"/>
      <sheetName val="Biosimilars"/>
      <sheetName val="Charts"/>
      <sheetName val="PCSK9 - IMS"/>
      <sheetName val="Otezla - IMS"/>
      <sheetName val="Enbrel - IMS"/>
      <sheetName val="CGRP - IMS"/>
      <sheetName val="Enbrel Impact"/>
      <sheetName val="No Pipeline - old"/>
      <sheetName val="AMGN HZNP Accretion old (H123)"/>
      <sheetName val="Tepezza"/>
      <sheetName val="OX40 AD"/>
      <sheetName val="Obesity"/>
      <sheetName val="AMG133 biomarkers"/>
      <sheetName val="KRAS"/>
      <sheetName val="TSLP"/>
      <sheetName val="CGRP"/>
      <sheetName val="PCSK9 MKT"/>
      <sheetName val="Sheet1"/>
      <sheetName val="BCMA"/>
      <sheetName val="Products&amp;Pipeline"/>
      <sheetName val="Biosimilar Products"/>
      <sheetName val="AMGN patents"/>
      <sheetName val="BMY Tyk2 data vs Otezla..."/>
      <sheetName val="AMGN Otezla"/>
      <sheetName val="AMGN MDVN"/>
      <sheetName val="AMGN AZN"/>
      <sheetName val="AMGN ALXN"/>
      <sheetName val="Otezla NPV"/>
      <sheetName val="Kyprolis"/>
      <sheetName val="Sheet2"/>
      <sheetName val="JEF Disclaim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mileFormatted"/>
      <sheetName val="Val 1"/>
      <sheetName val="Val 2"/>
      <sheetName val="Sheet1"/>
      <sheetName val="Sheet2"/>
      <sheetName val="Sheet3"/>
      <sheetName val="Sheet4"/>
      <sheetName val="Sheet5"/>
      <sheetName val="Sheet6"/>
      <sheetName val="Sheet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s as of April 30 2013"/>
      <sheetName val="Income"/>
      <sheetName val="HCV revenues"/>
      <sheetName val="Rev build assumptions"/>
      <sheetName val="U.S. HCV Revs"/>
      <sheetName val="EU HCV Revs"/>
      <sheetName val="Kalydeco Revs"/>
      <sheetName val="BS"/>
      <sheetName val="CF"/>
      <sheetName val="Debt Sweep"/>
      <sheetName val="Kalydeco pricing"/>
      <sheetName val="Incivek pricing"/>
      <sheetName val="PM"/>
      <sheetName val="Valuation"/>
      <sheetName val="Growth"/>
      <sheetName val="__FDSCACHE__"/>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2)"/>
      <sheetName val="Sheet3 (2)"/>
      <sheetName val="Sheet5"/>
      <sheetName val="Sheet6"/>
      <sheetName val="Sheet7"/>
      <sheetName val="Sheet4"/>
      <sheetName val="CF scenarios"/>
      <sheetName val="Sheet1"/>
      <sheetName val="Sheet2"/>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Valuation"/>
      <sheetName val="Profit and Loss"/>
      <sheetName val="Divisional"/>
      <sheetName val="Products"/>
      <sheetName val="Liquid Crystals"/>
      <sheetName val="SOTP"/>
      <sheetName val="Reg AC"/>
      <sheetName val="Disclosures"/>
      <sheetName val="Conversion"/>
      <sheetName val="Sum of the Parts"/>
      <sheetName val="ROCHE"/>
      <sheetName val="GQ Minibas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Time"/>
      <sheetName val="Summary"/>
      <sheetName val="Income"/>
      <sheetName val="Balance"/>
      <sheetName val="Budget"/>
      <sheetName val="Data"/>
      <sheetName val="Module"/>
    </sheetNames>
    <sheetDataSet>
      <sheetData sheetId="0"/>
      <sheetData sheetId="1"/>
      <sheetData sheetId="2"/>
      <sheetData sheetId="3"/>
      <sheetData sheetId="4"/>
      <sheetData sheetId="5"/>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ontribution Chart FIN"/>
      <sheetName val="Contribution Chart DK"/>
      <sheetName val="Contribution Chart NOR"/>
      <sheetName val="Detail Reports Profi-SWE"/>
      <sheetName val="Detail Reports Profi-FIN"/>
      <sheetName val="Detail Reports Profi-DK"/>
      <sheetName val="Detail Reports Profi-NOR"/>
      <sheetName val="Uti per course SWE"/>
      <sheetName val="Uti per coursetype SWE"/>
      <sheetName val="Uti per course FIN"/>
      <sheetName val="Uti per coursetype FIN"/>
      <sheetName val="Uti per course DK"/>
      <sheetName val="Uti per coursetype DK"/>
      <sheetName val="Uti per course NOR"/>
      <sheetName val="Utilization by coursetype (2)"/>
      <sheetName val="Uti per coursetype NOR"/>
      <sheetName val="A-r Sweden"/>
      <sheetName val="A-r Finland"/>
      <sheetName val="A-r Denmark"/>
      <sheetName val="A-r Norway"/>
      <sheetName val="Rooms"/>
      <sheetName val="Contribution Chart SW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L"/>
      <sheetName val="Actimmune IPF Build"/>
      <sheetName val="CF"/>
      <sheetName val="BS"/>
      <sheetName val="Actual v Est"/>
      <sheetName val="M&amp;A TEMPLATE"/>
      <sheetName val="Quarterly pass-thru"/>
      <sheetName val="Actimmune CGD Build"/>
      <sheetName val="RBC v. First Call"/>
      <sheetName val="Milestones"/>
      <sheetName val="Pipeline"/>
      <sheetName val="Mgmt"/>
      <sheetName val="__FDSCACHE__"/>
      <sheetName val="Mtk &amp; Tech Val"/>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RTX"/>
      <sheetName val="BCHE"/>
      <sheetName val="ABGX"/>
      <sheetName val="CRXA"/>
      <sheetName val="CLTR"/>
      <sheetName val="PDLI"/>
      <sheetName val="#REF"/>
      <sheetName val="dummy"/>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MS scrips"/>
      <sheetName val="Avonex"/>
      <sheetName val="NPV Valuation (2)"/>
      <sheetName val="P&amp;L (Proforma)"/>
      <sheetName val="CADWALADER"/>
      <sheetName val="DATA"/>
      <sheetName val="BALANCE SHEET"/>
      <sheetName val="Rituxan 36 months"/>
      <sheetName val="R&amp;D Revenues"/>
      <sheetName val="ALX-0600"/>
      <sheetName val="IL-Fusion Tox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Options"/>
      <sheetName val="Q"/>
      <sheetName val="Balance"/>
      <sheetName val="Vivitrex"/>
      <sheetName val="Vivitrex Quarterly"/>
      <sheetName val="Consta"/>
      <sheetName val="Other products"/>
      <sheetName val="Partners"/>
      <sheetName val="Nutropin"/>
      <sheetName val="Schizo Market"/>
      <sheetName val="IMS"/>
      <sheetName val="Medicaid"/>
      <sheetName val="US population"/>
      <sheetName val="Schizo dynamics"/>
      <sheetName val="Risperdal"/>
      <sheetName val="population"/>
      <sheetName val="US patient est"/>
      <sheetName val="manufacturing"/>
      <sheetName val="Naltrex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__FDSCACHE__"/>
      <sheetName val="ValMatrixFair"/>
      <sheetName val="ValMatrixMemo"/>
      <sheetName val="Deal"/>
      <sheetName val="Acquiror"/>
      <sheetName val="Target"/>
      <sheetName val="ValuationT"/>
      <sheetName val="ValuationA"/>
      <sheetName val="Warrants"/>
      <sheetName val="sumtable"/>
      <sheetName val="Model Assumptions"/>
      <sheetName val="Deal Summary"/>
      <sheetName val="Sensitivities"/>
      <sheetName val="Cap Tables"/>
      <sheetName val="Global"/>
      <sheetName val="TermCharts"/>
      <sheetName val="ArrivalCharts"/>
      <sheetName val="ValMatrix"/>
      <sheetName val="Corporate"/>
      <sheetName val="Paint"/>
      <sheetName val="Batteries"/>
      <sheetName val="Scales"/>
      <sheetName val="AvExGrn2000"/>
      <sheetName val="AvExGrn2000.1"/>
      <sheetName val="AvExLa2000"/>
      <sheetName val="AvExLa2000.1"/>
      <sheetName val="AvExPdx2000"/>
      <sheetName val="AvExPdx2000.1"/>
      <sheetName val="TargetCan"/>
      <sheetName val="Multimedia"/>
      <sheetName val="Trvl_Prod"/>
      <sheetName val="Trvl_Dist"/>
      <sheetName val="800"/>
      <sheetName val="Tech"/>
      <sheetName val="G&amp;Aexcl"/>
      <sheetName val="Shareholders"/>
      <sheetName val="2000"/>
      <sheetName val="1999"/>
      <sheetName val="1998"/>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Model"/>
      <sheetName val="Rev-Exp Summary"/>
      <sheetName val="Tax"/>
      <sheetName val="Delta"/>
      <sheetName val="Balance Sheet"/>
      <sheetName val="Cash Flow"/>
      <sheetName val="Shares"/>
      <sheetName val="AmBisome"/>
      <sheetName val="Viread"/>
      <sheetName val="Hepsera"/>
      <sheetName val="Tamiflu"/>
      <sheetName val="Collab rsch"/>
      <sheetName val="Competition"/>
      <sheetName val="Valuation"/>
      <sheetName val="Products"/>
      <sheetName val="Manageme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mbination Summary"/>
      <sheetName val="Model"/>
      <sheetName val="Outputs Cover Sheet"/>
      <sheetName val="Accretion-(Dilution)"/>
      <sheetName val="Graph"/>
      <sheetName val="Sheet2"/>
      <sheetName val="Market Impacts"/>
      <sheetName val="PDE Shares"/>
      <sheetName val="Premium Analysis"/>
      <sheetName val="Potential Merger Partners Comp."/>
      <sheetName val="Rating Agency"/>
      <sheetName val="Sheet1"/>
      <sheetName val="Contribution"/>
      <sheetName val="Additonal Contrib"/>
      <sheetName val="Contribution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ata"/>
      <sheetName val="C-Data"/>
      <sheetName val="H-Data "/>
      <sheetName val="Corporate Snapshot"/>
      <sheetName val="Sum-of-parts"/>
      <sheetName val="Placemat Data"/>
      <sheetName val="K-C Valuation"/>
      <sheetName val="Trading"/>
      <sheetName val="Contribution"/>
      <sheetName val="Dividends"/>
      <sheetName val="K_C Mini"/>
      <sheetName val="K_C Mini Output"/>
      <sheetName val="P-E &amp; Synergies"/>
      <sheetName val="KC-H Mini"/>
      <sheetName val="Synergies"/>
      <sheetName val="PF KC"/>
      <sheetName val="K-H Valuation"/>
      <sheetName val="K_H Mini"/>
      <sheetName val="Options Schedules"/>
      <sheetName val="PF BS"/>
      <sheetName val="Credit Sta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ata"/>
      <sheetName val="C-Data"/>
      <sheetName val="H-Data "/>
      <sheetName val="Corporate Snapshot"/>
      <sheetName val="Sum-of-parts"/>
      <sheetName val="Placemat Data"/>
      <sheetName val="Valuation"/>
      <sheetName val="Trading"/>
      <sheetName val="Contribution"/>
      <sheetName val="Dividends"/>
      <sheetName val="K_C Mini"/>
      <sheetName val="K_C Mini Output"/>
      <sheetName val="P-E &amp; Synergies"/>
      <sheetName val="KC-H Mini"/>
      <sheetName val="Synergies"/>
      <sheetName val="PF KC"/>
      <sheetName val="Options Schedules"/>
      <sheetName val="PF BS"/>
      <sheetName val="Credit Stats"/>
      <sheetName val="K_H Min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EDEN"/>
      <sheetName val="DENMARK"/>
      <sheetName val="SPAIN"/>
      <sheetName val="GERMANY"/>
      <sheetName val="France"/>
      <sheetName val="United Kingdom"/>
      <sheetName val="Ital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sheetName val="Model"/>
      <sheetName val="CC"/>
      <sheetName val="Financials"/>
      <sheetName val="CapTable"/>
      <sheetName val="Prod.Comment"/>
      <sheetName val="Rev.Buildup"/>
      <sheetName val="Milestones"/>
      <sheetName val="Trials"/>
      <sheetName val="crohn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ata_Download"/>
      <sheetName val="Data_Manual"/>
      <sheetName val="GeninfraUniverse_DataSheet"/>
      <sheetName val="NOPAT_VDF"/>
    </sheetNames>
    <sheetDataSet>
      <sheetData sheetId="0" refreshError="1"/>
      <sheetData sheetId="1" refreshError="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xchangeRatio"/>
      <sheetName val="dlgDecimals"/>
      <sheetName val="dLBOVal_high"/>
      <sheetName val="dLBOVal_low"/>
      <sheetName val="dSharesIssued"/>
      <sheetName val="dOwnership"/>
      <sheetName val="dSubWarrants"/>
      <sheetName val="dLBO"/>
      <sheetName val="LBO Summary"/>
      <sheetName val="LBO Fins"/>
      <sheetName val="Quick Merge Summary"/>
      <sheetName val="Quick Merge"/>
      <sheetName val="__FDSCACHE__"/>
      <sheetName val="Quick Buyer Info"/>
      <sheetName val="Charts"/>
      <sheetName val="Model Assumptions"/>
      <sheetName val="Acquiror"/>
      <sheetName val="Deal Summary"/>
      <sheetName val="Deal"/>
      <sheetName val="Target"/>
      <sheetName val="Val_Tar"/>
      <sheetName val="Trans_Sum"/>
      <sheetName val="ValMatrix_Ent"/>
      <sheetName val="ValMatrix_Eq"/>
      <sheetName val="Analysis at Prices"/>
      <sheetName val="Val_Acq"/>
      <sheetName val="Val_XRatio"/>
      <sheetName val="Sensitivities"/>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a"/>
      <sheetName val="Watch"/>
      <sheetName val="FINANCIAL EXPENSES"/>
      <sheetName val="New Output"/>
      <sheetName val="PROJECTION"/>
      <sheetName val="COST STRUCTURE"/>
      <sheetName val="BETA"/>
      <sheetName val="REVENUES"/>
      <sheetName val="Market Projection"/>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Profiles"/>
      <sheetName val="COX-2 History Chart"/>
      <sheetName val="Pain &amp; arthritis TRx Model"/>
      <sheetName val="Pain &amp; Arthritis Rev. Model"/>
      <sheetName val="Cox-2 weekly trx"/>
      <sheetName val="Cox-2 weekly Nrx"/>
      <sheetName val="Promo"/>
      <sheetName val="PDDA"/>
      <sheetName val="Cox-2 monthly nrx"/>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over"/>
      <sheetName val="TOC"/>
      <sheetName val="Summary KPIs"/>
      <sheetName val="Summary KPIs - Qtr"/>
      <sheetName val="Summary - Comp to Forecast"/>
      <sheetName val="Comments - Mine &amp; Eng"/>
      <sheetName val="Comments - Mill, Port &amp; Ox"/>
      <sheetName val="Comments - HSEC &amp; Op Svc"/>
      <sheetName val="HSEC"/>
      <sheetName val="Environmental"/>
      <sheetName val="Mine"/>
      <sheetName val="Mine Cont"/>
      <sheetName val="Mill &amp; Concentrate"/>
      <sheetName val="Mill &amp; Concentrate Cont"/>
      <sheetName val="Filter &amp; Port"/>
      <sheetName val="Oxide"/>
      <sheetName val="Oxide Cont"/>
      <sheetName val="Productivity"/>
      <sheetName val="Comments - Mkting"/>
      <sheetName val="Marketing"/>
      <sheetName val="Comments - Financials"/>
      <sheetName val="Costs"/>
      <sheetName val="Costs Cont"/>
      <sheetName val="Costs by Resp"/>
      <sheetName val="P&amp;L"/>
      <sheetName val="Cash Flow"/>
      <sheetName val="Bal Sheet"/>
      <sheetName val="Capital"/>
      <sheetName val="Inventories"/>
      <sheetName val="Comments - Bus Srvcs"/>
      <sheetName val="HR"/>
      <sheetName val="Defn"/>
      <sheetName val="Defn Cont"/>
      <sheetName val="Data Tbl - Budget - Operns"/>
      <sheetName val="Data Tbl - Budget - Mtce"/>
      <sheetName val="Data Tbl - Budget - Sales &amp; Rev"/>
      <sheetName val="Data Tbl - Budget - Cost +  P&amp;L"/>
      <sheetName val="Data Tbl - Budget - CF &amp; Bal Sh"/>
      <sheetName val="Data Tbl - Act&amp;FC - Operns"/>
      <sheetName val="Data Tbl - Act&amp;FC - Mtce"/>
      <sheetName val="Data Tbl - Act&amp;FC - Sales &amp; Rev"/>
      <sheetName val="Data Tbl - Act&amp;FC - Cost + P&amp;L"/>
      <sheetName val="Data Tbl - Act&amp;FC - CF &amp; Bal Sh"/>
      <sheetName val="Inputs - Misc Fields"/>
      <sheetName val="Inputs - Hist &amp; Future"/>
      <sheetName val="Inputs - Budget"/>
      <sheetName val="Inputs - Act &amp; F'cast"/>
      <sheetName val="Calcs - Act &amp; F'cast"/>
      <sheetName val="Calcs - Budget"/>
      <sheetName val="Inputs - Qtrly Forecasts"/>
      <sheetName val="Calcs - Qtrly Forecasts"/>
      <sheetName val="Misc Calcs"/>
      <sheetName val="Calcs  - Qtrly - Budget"/>
      <sheetName val="Calcs  - Qtrly - Act &amp; F'cast"/>
      <sheetName val="Menu Option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Covers"/>
      <sheetName val="Reconciliation"/>
      <sheetName val="Deal"/>
      <sheetName val="Acquiror"/>
      <sheetName val="Target-US"/>
      <sheetName val="RecapControl"/>
      <sheetName val="Recap"/>
      <sheetName val="Target-SEK"/>
      <sheetName val="Module1"/>
      <sheetName val="Module2"/>
      <sheetName val="Module3"/>
      <sheetName val="AcquirorRecap"/>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Model Assumptions"/>
      <sheetName val="Deal Summary"/>
      <sheetName val="ValMatrix"/>
      <sheetName val="RMS-BMT ownership Valuation"/>
      <sheetName val="RMS-BMT Valuation "/>
      <sheetName val="RMS-BMT Pro"/>
      <sheetName val="Deal"/>
      <sheetName val="RMS-Quarter-Conservative"/>
      <sheetName val="RMS-Quarter-Aggressive"/>
      <sheetName val="RMS-Conservative"/>
      <sheetName val="RMS-Aggressive"/>
      <sheetName val="BMT"/>
      <sheetName val="Zapme"/>
      <sheetName val="Macro"/>
      <sheetName val="contribution(2)"/>
      <sheetName val="RMS Valuation"/>
      <sheetName val="Exchange (3)"/>
      <sheetName val="Exchange (2)"/>
      <sheetName val="Exchange"/>
      <sheetName val="BMT Valuation"/>
      <sheetName val="ZAPME (100%) Valuation"/>
      <sheetName val="ZAPME 50% Valuation"/>
      <sheetName val="Sensitivities"/>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 val="dExchangeRatio"/>
      <sheetName val="dLBOVal_high"/>
      <sheetName val="dLBOVal_low"/>
      <sheetName val="dSharesIssued"/>
      <sheetName val="dOwnership"/>
      <sheetName val="dSubWarrants"/>
      <sheetName val="dLBO"/>
      <sheetName val="LBO Summary"/>
      <sheetName val="LBO Fins"/>
      <sheetName val="Quick Merge Summary"/>
      <sheetName val="Quick Merge"/>
      <sheetName val="Quick Buyer Info"/>
      <sheetName val="Charts"/>
      <sheetName val="__FDSCACHE__"/>
      <sheetName val="Acquiror"/>
      <sheetName val="Target"/>
      <sheetName val="Val_Tar"/>
      <sheetName val="Trans_Sum"/>
      <sheetName val="ValMatrix_Ent"/>
      <sheetName val="ValMatrix_Eq"/>
      <sheetName val="Analysis at Prices"/>
      <sheetName val="Val_Acq"/>
      <sheetName val="Val_XRat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Bonus Schedule"/>
      <sheetName val="Revenue Restatement"/>
      <sheetName val="Revenue Restatement 2015A"/>
      <sheetName val="Revenue Restatement 2016A"/>
    </sheetNames>
    <sheetDataSet>
      <sheetData sheetId="0"/>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Numbers"/>
      <sheetName val="FR131 Tracker"/>
      <sheetName val="CORP ADMIN"/>
      <sheetName val="Distribution List"/>
      <sheetName val="Check Sheet"/>
      <sheetName val="Control Sheet"/>
      <sheetName val="Supplemental"/>
      <sheetName val="CFO Section"/>
      <sheetName val="Recap Slides no PF-&gt;"/>
      <sheetName val="MTH RECAP Sponsor"/>
      <sheetName val="YTD RECAP Sponsor"/>
      <sheetName val="QTR RECAP Sponsor"/>
      <sheetName val="FY RECAP Sponsors"/>
      <sheetName val="Deck Adhoc -&gt;"/>
      <sheetName val="Abbvie"/>
      <sheetName val="AES Comp"/>
      <sheetName val="Monthly"/>
      <sheetName val="Corp Costs"/>
      <sheetName val="Ext Forecast -&gt;"/>
      <sheetName val="10+2Fcst"/>
      <sheetName val="9+3 Fcst"/>
      <sheetName val="Deck BRIDGE"/>
      <sheetName val="FY External Bridge"/>
      <sheetName val="MTH Vs Ext Forecast"/>
      <sheetName val="EBR -&gt;"/>
      <sheetName val="Consol NTM"/>
      <sheetName val="NTM Rev by BU"/>
      <sheetName val="NTM EBITDA by BU"/>
      <sheetName val="DNU NTM - Summary DB"/>
      <sheetName val="CFO FY DB"/>
      <sheetName val="DNU GCD Income Statement"/>
      <sheetName val="Open2 - If Needed"/>
      <sheetName val="DNU NTM DC by BU"/>
      <sheetName val="Q4 Auth Outlook"/>
      <sheetName val="GCD Auth by Type"/>
      <sheetName val="Index"/>
      <sheetName val="Consolidated Summary"/>
      <sheetName val="DNU ROY RECAP w variances"/>
      <sheetName val="Summary Results"/>
      <sheetName val="Std Cost"/>
      <sheetName val="MTH RECAP CFO"/>
      <sheetName val="YTD RECAP CFO"/>
      <sheetName val="QTR RECAP CFO"/>
      <sheetName val="FY RECAP CFO"/>
      <sheetName val="Trend CONSOL"/>
      <sheetName val="Qtly Growth Rates CFO"/>
      <sheetName val="New Monthly"/>
      <sheetName val="Auths By BU"/>
      <sheetName val="FX Proof"/>
      <sheetName val="Backlog Conversion"/>
      <sheetName val="NWC"/>
      <sheetName val="Capex Summary"/>
      <sheetName val="Bonus Achievement"/>
      <sheetName val="Sheet1"/>
      <sheetName val="MTH P&amp;Ls"/>
      <sheetName val="MTH Clinical"/>
      <sheetName val="MTH Consol"/>
      <sheetName val="MTH GCD Consol"/>
      <sheetName val="MTH GCD (ex JV&amp;FSP)"/>
      <sheetName val="MTH FSP"/>
      <sheetName val="MTH JV"/>
      <sheetName val="MTH AES"/>
      <sheetName val="MTH ACURIAN"/>
      <sheetName val="MTH Synexus US"/>
      <sheetName val="MTH Synexus EMEA"/>
      <sheetName val="MTH Optimal DRC"/>
      <sheetName val="MTH AES ELIM"/>
      <sheetName val="MTH Evidera"/>
      <sheetName val="MTH MedCom"/>
      <sheetName val="MTH Phase 1 Clinic"/>
      <sheetName val="MTH Optimal Clinic"/>
      <sheetName val="MTH ELIM"/>
      <sheetName val="MTH Consol Labs"/>
      <sheetName val="MTH GMP"/>
      <sheetName val="MTH GCL"/>
      <sheetName val="MTH Biolabs"/>
      <sheetName val="MTH Lab Exec"/>
      <sheetName val="MTH Corporate"/>
      <sheetName val="MTH Corp Support"/>
      <sheetName val="MTH Total Support "/>
      <sheetName val="YTD P&amp;Ls"/>
      <sheetName val="YTD Consol"/>
      <sheetName val="YTD CLINICAL"/>
      <sheetName val="YTD GCD Consol"/>
      <sheetName val="YTD GCD (ex JV&amp;FSP)"/>
      <sheetName val="YTD FSP"/>
      <sheetName val="YTD JV"/>
      <sheetName val="YTD AES"/>
      <sheetName val="YTD Acurian"/>
      <sheetName val="YTD Synexus EMEA"/>
      <sheetName val="YTD Synexus US"/>
      <sheetName val="YTD Optimal DRC"/>
      <sheetName val="YTD AES ELIM"/>
      <sheetName val="YTD Evidera"/>
      <sheetName val="YTD MedCom"/>
      <sheetName val="YTD Phase 1 Clinic"/>
      <sheetName val="YTD Optimal Clinic"/>
      <sheetName val="YTD ELIM"/>
      <sheetName val="YTD Consol Labs"/>
      <sheetName val="YTD GMP"/>
      <sheetName val="YTD GCL"/>
      <sheetName val="YTD Biolabs"/>
      <sheetName val="YTD Lab Exec"/>
      <sheetName val="YTD Corporate"/>
      <sheetName val="YTD Corp Support"/>
      <sheetName val="YTD Total Support"/>
      <sheetName val="Qtrly P&amp;Ls"/>
      <sheetName val="QTR Consol"/>
      <sheetName val="QTR Clinical"/>
      <sheetName val="QTR GCD Consol"/>
      <sheetName val="QTR GCD (ex JV&amp;FSP)"/>
      <sheetName val="QTR FSP"/>
      <sheetName val="QTR JV"/>
      <sheetName val="QTR AES"/>
      <sheetName val="QTR Acurian"/>
      <sheetName val="QTR Synexus US"/>
      <sheetName val="QTR Synexus EMEA"/>
      <sheetName val="QTR Optimal DRC"/>
      <sheetName val="QTR AES ELIM"/>
      <sheetName val="QTR Evidera"/>
      <sheetName val="QTR MedCom"/>
      <sheetName val="QTR Phase 1 Clinic"/>
      <sheetName val="QTR Optimal Clinic"/>
      <sheetName val="QTR ELIM"/>
      <sheetName val="QTR Consol Labs"/>
      <sheetName val="QTR GMP"/>
      <sheetName val="QTR GCL"/>
      <sheetName val="QTR Biolabs"/>
      <sheetName val="QTR Lab Exec"/>
      <sheetName val="QTR Corporate"/>
      <sheetName val="QTR Corp Support"/>
      <sheetName val="QTR Total Support"/>
      <sheetName val="Full Year P&amp;Ls"/>
      <sheetName val="FY Consol"/>
      <sheetName val="FY Clinical"/>
      <sheetName val="FY GCD Consol"/>
      <sheetName val="FY GCD (ex JV&amp;FSP)"/>
      <sheetName val="FY FSP"/>
      <sheetName val="FY JV"/>
      <sheetName val="FY AES"/>
      <sheetName val="FY Acurian"/>
      <sheetName val="FY Synexus US"/>
      <sheetName val="FY Synexus EMEA"/>
      <sheetName val="FY Optimal DRC"/>
      <sheetName val="FY AES ELIM"/>
      <sheetName val="FY Evidera"/>
      <sheetName val="FY MedCom"/>
      <sheetName val="FY Phase 1 Clinic"/>
      <sheetName val="FY Optimal Clinic"/>
      <sheetName val="FY ELIM"/>
      <sheetName val="FY Consol Labs"/>
      <sheetName val="FY GMP"/>
      <sheetName val="FY GCL"/>
      <sheetName val="FY Biolabs"/>
      <sheetName val="FY Lab Exec"/>
      <sheetName val="FY Corporate"/>
      <sheetName val="FY Corp Support"/>
      <sheetName val="FY Total Support"/>
      <sheetName val="Outturn Analysis"/>
      <sheetName val="CONSOL Outturn"/>
      <sheetName val="GCD Outturn"/>
      <sheetName val="FSP Outturn"/>
      <sheetName val="JV Outturn"/>
      <sheetName val="Acurian Outturn"/>
      <sheetName val="Medcom Outturn"/>
      <sheetName val="Phase 1 Outturn"/>
      <sheetName val="Synexus US Outturn"/>
      <sheetName val="Synexus EMEA Outturn"/>
      <sheetName val="Evidera Outturn"/>
      <sheetName val="GMP Outturn"/>
      <sheetName val="GCL Outturn"/>
      <sheetName val="Bio A Labs Outturn"/>
      <sheetName val="Qtrly Trend"/>
      <sheetName val="Trend GCD DNU"/>
      <sheetName val="Trend Consol Labs DNU"/>
      <sheetName val="MTH RECAP JK"/>
      <sheetName val="YTD RECAP JK"/>
      <sheetName val="QTR RECAP JK"/>
      <sheetName val="ROY RECAP JK"/>
      <sheetName val="FY RECAP JK"/>
      <sheetName val="Auths By BU JK"/>
      <sheetName val="Capex Summary JK"/>
      <sheetName val="Revenue Restatements --&gt; HIDE"/>
      <sheetName val="Revenue CYACT"/>
      <sheetName val="Revenue CYACT (JV)"/>
      <sheetName val="Revenue CYACT (FSP)"/>
      <sheetName val="Revenue CYPF"/>
      <sheetName val="Revenue CYPF (JV)"/>
      <sheetName val="Revenue CYPF (FSP)"/>
      <sheetName val="Revenue PYACT"/>
      <sheetName val="Revenue PYACT (JV)"/>
      <sheetName val="Revenue PYACT (FSP)"/>
      <sheetName val="CHECKS"/>
      <sheetName val="fx rate change test"/>
      <sheetName val="Fx Rates"/>
      <sheetName val="CHECKS &gt;&gt;MONTH&gt;&gt;"/>
      <sheetName val="CHECKS&gt;&gt;QT&gt;&gt;"/>
      <sheetName val="CHECKS&gt;&gt;YTD&gt;&gt;"/>
      <sheetName val="CHECKS-Auths 2017"/>
      <sheetName val="CHECKS - To CHF Pack"/>
      <sheetName val="CHECKS-Auths 2018"/>
      <sheetName val="Check Bus Units"/>
      <sheetName val="Sheet2"/>
      <sheetName val="Sheet3"/>
      <sheetName val="Historical Auth Data by B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Manual Entry - Checklist"/>
      <sheetName val="Cover"/>
      <sheetName val="1-2 Landing Pages"/>
      <sheetName val="3-5 BU Details"/>
      <sheetName val="6 Quality of Earnings"/>
      <sheetName val="7 GCD Rev Adjs"/>
      <sheetName val="8-9 Total Company"/>
      <sheetName val="10 Add Backs"/>
      <sheetName val="11 Cash Flow"/>
      <sheetName val="12 Balance Sheet "/>
      <sheetName val="1 CEO Introduction"/>
      <sheetName val="2-3 Landing Pages (original)"/>
      <sheetName val="2-3 Landing Pages (March 2015)"/>
      <sheetName val="FY Outlook"/>
      <sheetName val="12-13 Expenses"/>
      <sheetName val="30-45 Roll-Up (With BioDuro)"/>
      <sheetName val="11 Cash Flow (old)"/>
      <sheetName val=" Authorizations"/>
      <sheetName val="Losses"/>
      <sheetName val="Cancellations"/>
      <sheetName val="GCD Pipeline"/>
      <sheetName val=" Backlog Phasing"/>
      <sheetName val="Utilization and HC"/>
      <sheetName val="TA Info"/>
      <sheetName val="Appendix"/>
      <sheetName val="Top 10 Customers Detail"/>
      <sheetName val="Customer Detail"/>
      <sheetName val="Customer Detail Quarterly"/>
      <sheetName val="Customer Detail Yearly"/>
      <sheetName val="Expense Detail"/>
      <sheetName val="13-31 Detail"/>
      <sheetName val="13 Pipeline Rollup"/>
      <sheetName val="Check Sheet"/>
      <sheetName val="Backlog Rollforward"/>
      <sheetName val="2015 Rev &amp; Ebitda"/>
      <sheetName val="Backlog AOP"/>
      <sheetName val="Q roll-Backlog"/>
      <sheetName val="EBITDA &amp; INT Check LTM"/>
      <sheetName val="Bal Sheet AOP"/>
      <sheetName val="Rollforward checklist"/>
      <sheetName val="Reference ---&gt;"/>
      <sheetName val="Sheet1"/>
      <sheetName val="Sheet2"/>
      <sheetName val="Sheet3"/>
      <sheetName val="Sheet4"/>
      <sheetName val="loss audit"/>
      <sheetName val="Sheet5"/>
      <sheetName val="Sheet6"/>
      <sheetName val="Sheet7"/>
      <sheetName val="Sheet8"/>
      <sheetName val="Sheet9"/>
      <sheetName val="Sheet10"/>
      <sheetName val="Sheet11"/>
      <sheetName val="Sheet12"/>
      <sheetName val="Sheet13"/>
      <sheetName val="Sheet14"/>
      <sheetName val="Sheet15"/>
      <sheetName val="Addbacks AOP"/>
      <sheetName val="CF AOP"/>
      <sheetName val="Total Company A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T Model Inputs"/>
      <sheetName val="Actual"/>
      <sheetName val="Budget"/>
      <sheetName val="Dec Forecast"/>
      <sheetName val="Sep Forecast"/>
      <sheetName val="Old Forecast"/>
      <sheetName val="FY 2002 Actuals"/>
      <sheetName val="Exec Summary"/>
      <sheetName val="Safety"/>
      <sheetName val="Plant"/>
      <sheetName val="Mining"/>
      <sheetName val="Mining 2"/>
      <sheetName val="Mining 3"/>
      <sheetName val="Mining 4"/>
      <sheetName val="Ekati Prod Stats"/>
      <sheetName val="Data for Graphs"/>
      <sheetName val="Ekati USD Var Anaylsis FY03"/>
      <sheetName val="Cost Driver Tree"/>
      <sheetName val="Ekati Prod Stats (long)"/>
      <sheetName val="Ekati Marketing"/>
      <sheetName val="Ekati P+L &amp; CF Stmts"/>
      <sheetName val="Ekati Logistics &amp; People"/>
      <sheetName val="Inventory Statistics (long)"/>
      <sheetName val="Cost 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s Presentation"/>
      <sheetName val="check sheet"/>
      <sheetName val="Master Control"/>
      <sheetName val="Backlog Check File"/>
      <sheetName val="Bonus Funding Check"/>
      <sheetName val="CM VigiMed IS"/>
      <sheetName val="YTD VigiMed IS"/>
      <sheetName val="Content Page"/>
      <sheetName val="CFO Dashboards"/>
      <sheetName val="Monthly Trend"/>
      <sheetName val="Key Stats"/>
      <sheetName val="Alternate BU RollUp"/>
      <sheetName val="NTM Summary"/>
      <sheetName val="Mth Key Movements by BU"/>
      <sheetName val="CFO Mth Dashboard"/>
      <sheetName val="CFO Mth Dashboard (vs PF)"/>
      <sheetName val="CFO Mth Dashboard (vs AOP)"/>
      <sheetName val="CFO YTD Dashboard vs PF"/>
      <sheetName val="CFO YTD Dashboard vs AOP"/>
      <sheetName val="CFO CQ Dashboard"/>
      <sheetName val="Stnd Cost Special Comp Adj"/>
      <sheetName val="CFO QTD Dashboard vs AOP"/>
      <sheetName val="CFO QTD Dashboard vs PF"/>
      <sheetName val="CFO FY Dashboard"/>
      <sheetName val="Dashboards"/>
      <sheetName val="Commercial Dashboard"/>
      <sheetName val="FY IS Dashboard"/>
      <sheetName val="Corporate SG&amp;A Dashboard"/>
      <sheetName val="Qrtrly Commercial Dashboard"/>
      <sheetName val="Mthly IS Dashboard"/>
      <sheetName val="YTD IS Dashboard"/>
      <sheetName val="QTD IS Dashboard"/>
      <sheetName val="CQ IS Dashboard"/>
      <sheetName val="Slide 20 - Auths"/>
      <sheetName val="Slide 21 - Summary IS"/>
      <sheetName val="Slide 34 - Qtr Phase"/>
      <sheetName val="Capex for DS Slide"/>
      <sheetName val="Capex"/>
      <sheetName val="FX Proof"/>
      <sheetName val="Key Business Units"/>
      <sheetName val="Consolidated"/>
      <sheetName val="FY Consol IS"/>
      <sheetName val="FY GCD IS"/>
      <sheetName val="FY AES IS"/>
      <sheetName val="FY SYNARC IS"/>
      <sheetName val="FY Evidera IS"/>
      <sheetName val="FY Medimix IS"/>
      <sheetName val="FY Medcomm IS"/>
      <sheetName val="FY EDS IS"/>
      <sheetName val="FY Vigimed IS"/>
      <sheetName val="FY ELIM IS"/>
      <sheetName val="FY Labs Consol IS"/>
      <sheetName val="FY Corp Consol IS"/>
      <sheetName val="Corporate FY Dashboard"/>
      <sheetName val="Corporate FY Dashboard Grouped"/>
      <sheetName val=" By Qtr Views"/>
      <sheetName val="Consol by Quarter"/>
      <sheetName val="GCD by Quarter"/>
      <sheetName val="AES"/>
      <sheetName val="CM AES IS"/>
      <sheetName val="CQ AES IS"/>
      <sheetName val="YTD AES IS"/>
      <sheetName val="AES Outturn Analysis"/>
      <sheetName val="Labs"/>
      <sheetName val="CM Labs IS"/>
      <sheetName val="YTD Labs IS"/>
      <sheetName val="CQ Labs IS"/>
      <sheetName val="FY Labs IS"/>
      <sheetName val="Labs Outturn Analysis"/>
      <sheetName val="Labs by Quarter"/>
      <sheetName val="Corporate"/>
      <sheetName val="CM Corp IS"/>
      <sheetName val="YTD Corp IS"/>
      <sheetName val="CQ Corp IS"/>
      <sheetName val="FY Corp IS"/>
      <sheetName val="Corporate by Function"/>
      <sheetName val="Corporate Mthly Dashboard"/>
      <sheetName val="Corporate YTD Dashboard"/>
      <sheetName val="Check to PPDIS"/>
      <sheetName val="Corporate CQ Dashboard"/>
      <sheetName val="Revenue Support"/>
      <sheetName val="2016"/>
      <sheetName val="2017"/>
      <sheetName val="Corporate Qtrly Dashboard"/>
      <sheetName val="AES by Quarter"/>
      <sheetName val="Evidera by Quarter"/>
      <sheetName val="Medcom by Quarter"/>
      <sheetName val="EDS by Quarter"/>
      <sheetName val="Labs Consol by Quarter"/>
      <sheetName val="2018"/>
      <sheetName val="2019PF"/>
      <sheetName val="2019CF"/>
      <sheetName val="Corporate FY Dashboard (CSGA)"/>
      <sheetName val="Other Views"/>
      <sheetName val="Sheet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Model"/>
      <sheetName val="Valuation"/>
      <sheetName val="Delta"/>
      <sheetName val="Op expenses"/>
      <sheetName val="Balance Sheet"/>
      <sheetName val="Cash Flow"/>
      <sheetName val="alz boxes"/>
      <sheetName val="AD trial design"/>
      <sheetName val="Flurizan Ph1 data"/>
      <sheetName val="Shares"/>
      <sheetName val="Quarterly Model"/>
      <sheetName val="Products"/>
      <sheetName val="Calendar"/>
      <sheetName val="Tax"/>
      <sheetName val="Pharma"/>
      <sheetName val="Predictive Med"/>
      <sheetName val="Collab rsch"/>
      <sheetName val="Competition"/>
      <sheetName val="Proteomics Comp"/>
      <sheetName val="Management"/>
      <sheetName val="Fin'l History"/>
      <sheetName val="Holders &amp; Analysts"/>
      <sheetName val="Comps"/>
      <sheetName val="mygnforsystem base"/>
      <sheetName val="Consensus"/>
      <sheetName val="Stock 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
      <sheetName val="Figures"/>
      <sheetName val="projections"/>
      <sheetName val="Targets &amp; Cost cutting"/>
      <sheetName val="eval"/>
      <sheetName val="dayval"/>
      <sheetName val="debt"/>
      <sheetName val="dcf"/>
      <sheetName val="Oildisc"/>
      <sheetName val="assms"/>
      <sheetName val="chem"/>
      <sheetName val="r&amp;m"/>
      <sheetName val="Gas&amp;Power"/>
      <sheetName val="group e&amp;p"/>
      <sheetName val="ARCO_E&amp;P"/>
      <sheetName val="USA"/>
      <sheetName val="UK"/>
      <sheetName val="Europe"/>
      <sheetName val="RoW"/>
      <sheetName val="prodprofile"/>
      <sheetName val="lr"/>
      <sheetName val="SOP"/>
      <sheetName val="Amoco Cost savings"/>
      <sheetName val="Quarter"/>
      <sheetName val="NXp"/>
      <sheetName val="TNK-BP"/>
      <sheetName val="OLDdcf"/>
      <sheetName val="Invested capital_VDF"/>
      <sheetName val="QPL (before FC-matching adjs)"/>
      <sheetName val="BSheet"/>
      <sheetName val="CFlow"/>
      <sheetName val="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Prilosec"/>
      <sheetName val="MKTD"/>
      <sheetName val="PPLN-brand "/>
      <sheetName val="PPLN-generic"/>
      <sheetName val="IMS"/>
      <sheetName val="VAR"/>
      <sheetName val="SUMMARY"/>
      <sheetName val="iQ_US_CoreIndustrials  "/>
      <sheetName val="P&amp;L Review"/>
      <sheetName val="ADRX"/>
      <sheetName val="#REF"/>
      <sheetName val="Has-Get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WIP"/>
      <sheetName val="Pass-Thru JE"/>
      <sheetName val="Direct JE"/>
      <sheetName val="zone11PT"/>
      <sheetName val="zone11SVC"/>
      <sheetName val="zone12PT"/>
      <sheetName val="zone12SVC"/>
      <sheetName val="LAPT"/>
      <sheetName val="LASVC"/>
      <sheetName val="EUWIPPT"/>
      <sheetName val="EUDirectDef"/>
      <sheetName val="APWIPPT"/>
      <sheetName val="APDirectDef"/>
      <sheetName val="WIP 11source"/>
      <sheetName val="WIP 12source"/>
      <sheetName val="WIP LAsource"/>
      <sheetName val="EUWIPPTsource"/>
      <sheetName val="EUDirectDefsource"/>
      <sheetName val="APWIPPTsource"/>
      <sheetName val="APDirectDefsource"/>
      <sheetName val="check tab"/>
      <sheetName val="Contract IDs not on JE tabs"/>
      <sheetName val="Contract ID PT check"/>
      <sheetName val="Contract ID SVC check"/>
      <sheetName val="ActListTot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
      <sheetName val="IMS"/>
      <sheetName val="iQ_US_CoreIndustrials"/>
      <sheetName val="P&amp;L Review"/>
      <sheetName val="QTR-GAAP"/>
      <sheetName val="VAR"/>
      <sheetName val="SUMMARY"/>
      <sheetName val="DEBT"/>
      <sheetName val="------"/>
      <sheetName val="Financial Analysis Table"/>
      <sheetName val="Fin Analysis Table"/>
      <sheetName val="Sheet1"/>
      <sheetName val="AGNwk"/>
      <sheetName val=""/>
      <sheetName val="#REF"/>
      <sheetName val="__FDSCACHE__"/>
      <sheetName val="COVER SHEET"/>
      <sheetName val="MW-Cache"/>
      <sheetName val="consensus"/>
      <sheetName val="DCF"/>
      <sheetName val="IS-ANNUAL"/>
      <sheetName val="CFBS"/>
      <sheetName val="PIPELINE"/>
      <sheetName val="REV-ANNUAL"/>
      <sheetName val="Para IV"/>
      <sheetName val="PIPELINE_UNADJ"/>
      <sheetName val="IS-QTRLY"/>
      <sheetName val="REV-QTRLY"/>
      <sheetName val="FOOTNOTES"/>
      <sheetName val="AGREEMENTS"/>
      <sheetName val="MGMT PROJECTIONS"/>
      <sheetName val="patent expirations"/>
      <sheetName val="Var-YOY"/>
      <sheetName val="Var-Seq"/>
      <sheetName val="revenue snapshot"/>
      <sheetName val="rev contribution analysis"/>
      <sheetName val="rev change analysis"/>
      <sheetName val="2015 rev change"/>
      <sheetName val="Gaap Adj"/>
      <sheetName val="mwareDates"/>
      <sheetName val="MWA RR"/>
      <sheetName val="mware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anation"/>
      <sheetName val="Sheet1"/>
      <sheetName val="2007 lookups"/>
      <sheetName val="2008 lookups"/>
      <sheetName val="2009 lookups"/>
      <sheetName val="Master Revenue"/>
      <sheetName val="TA lookup"/>
      <sheetName val="Backlog Q1"/>
      <sheetName val="Backlog Q2"/>
      <sheetName val="Backlog Q3"/>
      <sheetName val="Backlog Q4"/>
      <sheetName val="Top 25"/>
      <sheetName val="Top 10 by B.U."/>
      <sheetName val="Backlog Sorts Q1"/>
      <sheetName val="Backlog Sorts Q2"/>
      <sheetName val="Backlog Sorts Q3"/>
      <sheetName val="Backlog Sorts Q4"/>
      <sheetName val="Client Location"/>
      <sheetName val="Lookups"/>
      <sheetName val="reason dropdown"/>
      <sheetName val="EBR Summary"/>
    </sheetNames>
    <sheetDataSet>
      <sheetData sheetId="0" refreshError="1"/>
      <sheetData sheetId="1" refreshError="1"/>
      <sheetData sheetId="2" refreshError="1"/>
      <sheetData sheetId="3"/>
      <sheetData sheetId="4" refreshError="1"/>
      <sheetData sheetId="5"/>
      <sheetData sheetId="6" refreshError="1"/>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al"/>
      <sheetName val="CF2"/>
      <sheetName val="CF"/>
      <sheetName val="ChartData"/>
      <sheetName val=" IMS GLAUC. Chart"/>
      <sheetName val="Alphagan P Chart"/>
      <sheetName val="IMSmaster"/>
      <sheetName val="Old-WORK"/>
      <sheetName val="Old-QTRS"/>
      <sheetName val="Old-SALES"/>
      <sheetName val="Old-SALESGRIS"/>
      <sheetName val="BOTOX"/>
      <sheetName val="Sheet1 (2)"/>
      <sheetName val="Global Work"/>
      <sheetName val="pharma"/>
      <sheetName val="ML_Model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VAR"/>
      <sheetName val="MKTD"/>
      <sheetName val="PPLN-generic"/>
      <sheetName val="IMS"/>
      <sheetName val="P&amp;L Review"/>
      <sheetName val="iQ_US_CoreIndustrial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iQ_Measure_Validations_Errors"/>
      <sheetName val="iQ_US_CoreIndustrials"/>
      <sheetName val="CF"/>
      <sheetName val="BS"/>
      <sheetName val="Soliris"/>
      <sheetName val="Penetration Sensitivity"/>
      <sheetName val="Revenue"/>
      <sheetName val="NPV"/>
      <sheetName val="Charts"/>
      <sheetName val="NPV Sensitivity"/>
      <sheetName val="Pricing Scenario Valuation"/>
      <sheetName val="Scenario Valuation"/>
      <sheetName val="DCF Analysis"/>
      <sheetName val="Valuation"/>
      <sheetName val="Quarterly Model"/>
      <sheetName val="Revenue Summary"/>
      <sheetName val="Op expenses"/>
      <sheetName val="PNH, autoimmune"/>
      <sheetName val="PNH data"/>
      <sheetName val="Cardiovascular"/>
      <sheetName val="R&amp;D funding"/>
      <sheetName val="Shares"/>
      <sheetName val="Tax"/>
      <sheetName val="Products"/>
      <sheetName val="Management"/>
      <sheetName val="PRIMO-CABG"/>
      <sheetName val="Pexelizumab data"/>
      <sheetName val="Background"/>
      <sheetName val="Cardio data"/>
      <sheetName val="RA data"/>
      <sheetName val="P_L"/>
      <sheetName val="BalanceSheet"/>
      <sheetName val="E&amp;P"/>
      <sheetName val="AHC"/>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A"/>
      <sheetName val="Summary"/>
      <sheetName val="Awards check"/>
      <sheetName val="Sheet1"/>
      <sheetName val="2011"/>
      <sheetName val="2010"/>
      <sheetName val="2009"/>
      <sheetName val="Pivot Study Check"/>
      <sheetName val="List"/>
      <sheetName val="Per study"/>
      <sheetName val="Per Sponsor"/>
      <sheetName val="RAMPS Info Current"/>
      <sheetName val="Auths-prev mon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Pack For Branchs"/>
      <sheetName val="Sheet1"/>
      <sheetName val="Waterfall"/>
      <sheetName val="Branch Budget 2008_09"/>
      <sheetName val="Product Budget 2008_09"/>
      <sheetName val="Proposed Product Budget"/>
      <sheetName val="Area Comparison Charts"/>
      <sheetName val="Notes"/>
      <sheetName val="Assumptions"/>
      <sheetName val="WF 1"/>
      <sheetName val="WF 13"/>
      <sheetName val="Major Projects"/>
      <sheetName val="Zero Upload"/>
      <sheetName val="Working"/>
      <sheetName val="Upload (2)"/>
      <sheetName val="Upload"/>
      <sheetName val="BU Budget"/>
      <sheetName val="Branch_Product Extens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ummy"/>
      <sheetName val="MS scrips"/>
      <sheetName val="VRTX"/>
      <sheetName val="BCHE"/>
      <sheetName val="ABGX"/>
      <sheetName val="CRXA"/>
      <sheetName val="CLTR"/>
      <sheetName val="PDLI"/>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Avonex"/>
      <sheetName val="NPV Valuation (2)"/>
      <sheetName val="P&amp;L (Proforma)"/>
      <sheetName val="CADWALADER"/>
      <sheetName val="DATA"/>
      <sheetName val="BALANCE SHEET"/>
      <sheetName val="Rituxan 36 months"/>
      <sheetName val="R&amp;D Revenues"/>
      <sheetName val="ALX-0600"/>
      <sheetName val="IL-Fusion Toxi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sheetName val="quarterly"/>
      <sheetName val="viread"/>
      <sheetName val="Options"/>
      <sheetName val="2Q08 analysis"/>
      <sheetName val="HIV Sales Analysis"/>
      <sheetName val="GILD Drug Prices 2"/>
      <sheetName val="EU Atripla"/>
      <sheetName val="Monthly analysis"/>
      <sheetName val="Chart1"/>
      <sheetName val="Cheat Sheet"/>
      <sheetName val="balance"/>
      <sheetName val="Ranexa Monthly IMS"/>
      <sheetName val="Ranexa Weekly IMS"/>
      <sheetName val="Est Ranexa Run"/>
      <sheetName val="CVTX NPV"/>
      <sheetName val="HBV"/>
      <sheetName val="IMS to Reported Sales Correlati"/>
      <sheetName val="Monthly IMS TRx - HIV"/>
      <sheetName val="Weekly IMS TRx - HIV (2)"/>
      <sheetName val="Weekly analysis"/>
      <sheetName val="Weekly-Monthly Correlation"/>
      <sheetName val="R&amp;D ROI"/>
      <sheetName val="NPV"/>
      <sheetName val="Royalties"/>
      <sheetName val="Weekly IMS TRx - HIV"/>
      <sheetName val="GILD Drug Prices"/>
      <sheetName val="Sensitivity"/>
      <sheetName val="viread trx"/>
      <sheetName val="Viread ROW"/>
      <sheetName val="Emtriva trx"/>
      <sheetName val="hepsera"/>
      <sheetName val="Hepsera trx"/>
      <sheetName val="Questions"/>
      <sheetName val="geography"/>
      <sheetName val="GSK drugs"/>
      <sheetName val="COGS"/>
      <sheetName val="Tamiflu"/>
      <sheetName val="clinical trials"/>
      <sheetName val="HIV Drug Prices"/>
      <sheetName val="Fx"/>
      <sheetName val="monthly Rx"/>
      <sheetName val="Sheet2"/>
      <sheetName val="Beta calculation2"/>
      <sheetName val="Beta calculation1"/>
      <sheetName val="Atripla Launch"/>
      <sheetName val="Atripla analysis_truvada_comp"/>
      <sheetName val="Nrx_Trx_analysis 7 drugs"/>
      <sheetName val="Nrx From Launch Of 7 HIV Drugs "/>
      <sheetName val="Nrx_Trx chart 7 drugs"/>
      <sheetName val="Sheet1"/>
      <sheetName val="2Q05 Weekly IMS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brand"/>
      <sheetName val="PPLN-generic"/>
      <sheetName val="IMS"/>
      <sheetName val="VAR"/>
      <sheetName val="iQ_US_CoreIndustrials"/>
      <sheetName val="SUMMARY"/>
      <sheetName val="P&amp;L Review"/>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anation"/>
      <sheetName val="Sheet1"/>
      <sheetName val="Master Revenue"/>
      <sheetName val="Backlog Q2"/>
      <sheetName val="Backlog Q3"/>
      <sheetName val="BacklogQ4"/>
      <sheetName val="Top 25"/>
      <sheetName val="Top 10 by B.U."/>
      <sheetName val="Jan"/>
      <sheetName val="February"/>
      <sheetName val="March"/>
      <sheetName val="April"/>
      <sheetName val="May"/>
      <sheetName val="June"/>
      <sheetName val="July"/>
      <sheetName val="August"/>
      <sheetName val="September"/>
      <sheetName val="October"/>
      <sheetName val="November"/>
      <sheetName val="December"/>
      <sheetName val="Backlog Sorts Q2"/>
      <sheetName val="Backlog Sorts Q3"/>
      <sheetName val="Backlog Sorts Q4"/>
      <sheetName val="Lookups"/>
      <sheetName val="Master Revenue-2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est Overview"/>
      <sheetName val="Interest Expense Summary"/>
      <sheetName val="Swaps"/>
      <sheetName val="RC --&gt; "/>
      <sheetName val="RC"/>
      <sheetName val="RCDaily"/>
      <sheetName val="Senior Notes"/>
      <sheetName val="Aug15TL --&gt;"/>
      <sheetName val="Aug15TL"/>
      <sheetName val="Aug15TLDaily"/>
      <sheetName val="May16TL --&gt;"/>
      <sheetName val="May16TL"/>
      <sheetName val="May16TLDaily"/>
      <sheetName val="Debt Issue Costs (May '16)"/>
      <sheetName val="Nov16TL --&gt;"/>
      <sheetName val="Nov16TL"/>
      <sheetName val="Nov16TLDaily"/>
      <sheetName val="Debt Issue Costs (Nov '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Offshore"/>
      <sheetName val="FY 09 M P &amp; L"/>
      <sheetName val="UK (calc)"/>
      <sheetName val="ADDITIONS (Inducted)"/>
      <sheetName val="ADDITIONS (Deployed)"/>
      <sheetName val="DISPOSALS"/>
      <sheetName val="UNITS"/>
      <sheetName val="UNITCOST"/>
      <sheetName val="CAPEX"/>
      <sheetName val="DAYSONHIRE"/>
      <sheetName val="RATEPERDAY"/>
      <sheetName val="SALES"/>
      <sheetName val="UK Graphs"/>
      <sheetName val="Aust P&amp;L"/>
      <sheetName val="Aust (worksheet)"/>
      <sheetName val="Indo P&amp;L"/>
      <sheetName val="Indo (worksheet)"/>
      <sheetName val="Aust Indo Graphs"/>
      <sheetName val="Aust_Indo (data)"/>
      <sheetName val="HFI summary"/>
      <sheetName val="FY08&amp;09 Revenue_Utilisation"/>
      <sheetName val="FY08&amp;09 Revenue_UnitRev"/>
      <sheetName val="Monthly utilisation"/>
      <sheetName val="IRR analysis"/>
      <sheetName val="Asset Returns"/>
      <sheetName val="Graphs"/>
      <sheetName val="HIRE FLEET"/>
      <sheetName val="WIP"/>
      <sheetName val="Summary P&amp;L"/>
      <sheetName val="Detailed P&amp;L"/>
      <sheetName val="Activity based P&amp;L"/>
      <sheetName val="Cash flow"/>
      <sheetName val="Summary Balance Sheet"/>
      <sheetName val="Detailed Balance Sheet"/>
      <sheetName val="MONTHLY RENT"/>
      <sheetName val="Aust_Indo"/>
      <sheetName val="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Master"/>
      <sheetName val="AVINZA Rev"/>
      <sheetName val="Current vs. Prior"/>
      <sheetName val="Qtrly Summary"/>
      <sheetName val="BS&amp;SCF"/>
      <sheetName val="2004 guidance"/>
      <sheetName val="Calendar"/>
      <sheetName val="Rev_summary"/>
      <sheetName val="Revenue multiples"/>
      <sheetName val="Valuation Comps"/>
      <sheetName val="NPV Summary"/>
      <sheetName val="NPV"/>
      <sheetName val="Wizard"/>
      <sheetName val="LGND Databox"/>
      <sheetName val="Values for Wizard Sheet"/>
      <sheetName val="2003 Guidance"/>
      <sheetName val="Sheet2"/>
      <sheetName val="Sheet1"/>
      <sheetName val="Pipe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9"/>
      <sheetName val="LawsonDrillInfo"/>
      <sheetName val="Sheet1"/>
      <sheetName val="2010"/>
      <sheetName val="Indiv Bonus"/>
      <sheetName val="Indiv Bonus Detail"/>
      <sheetName val="By BD"/>
      <sheetName val="2011 Raw Data - Not updated"/>
      <sheetName val="GP % report"/>
      <sheetName val="presentations&amp;memos"/>
      <sheetName val="Strategic Accounts '10"/>
      <sheetName val="Strategic Accounts '11"/>
      <sheetName val="client type"/>
      <sheetName val="Key Clients"/>
      <sheetName val="By Bus Unit"/>
      <sheetName val="BD Splits check"/>
      <sheetName val="Nannette Qtrly"/>
      <sheetName val="By BD Rep"/>
      <sheetName val="By BC#"/>
      <sheetName val="By Type"/>
      <sheetName val="By Client"/>
      <sheetName val="named rang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per Biz Day-Qtrs-A"/>
      <sheetName val="Rev per Biz Day-Qtrs"/>
      <sheetName val="Rev per Biz Day"/>
      <sheetName val="Total Revenue"/>
      <sheetName val="Actuals 2008 fr Prophix"/>
      <sheetName val="Plan - 2009 fr Prophix"/>
    </sheetNames>
    <sheetDataSet>
      <sheetData sheetId="0"/>
      <sheetData sheetId="1"/>
      <sheetData sheetId="2"/>
      <sheetData sheetId="3"/>
      <sheetData sheetId="4"/>
      <sheetData sheetId="5"/>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7"/>
      <sheetName val="2008"/>
      <sheetName val="2009"/>
      <sheetName val="2010"/>
      <sheetName val="Backlog Q4 2010"/>
      <sheetName val="strategic analysis 2010"/>
      <sheetName val="Should be Forest"/>
      <sheetName val="Should be Pfizer"/>
      <sheetName val="Should be Sanofi"/>
      <sheetName val="Master Revenue"/>
      <sheetName val="TM1 rec"/>
      <sheetName val="Rev by Mo"/>
      <sheetName val="Rev for commissions"/>
      <sheetName val="TA lookup"/>
      <sheetName val="Backlog Q1"/>
      <sheetName val="Backlog Q2"/>
      <sheetName val="Backlog Q3"/>
      <sheetName val="Backlog Q4"/>
      <sheetName val="Top 25"/>
      <sheetName val="Top 10 by B.U."/>
      <sheetName val="Backlog Sorts Q1"/>
      <sheetName val="Backlog Sorts Q2"/>
      <sheetName val="Backlog Sorts Q3"/>
      <sheetName val="Backlog Sorts Q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Summary Financials vs Guidance"/>
      <sheetName val="Detailed Financials vs Guidance"/>
      <sheetName val="MasterData"/>
      <sheetName val="Global Backlog Auth"/>
      <sheetName val="Global Backlog Rev"/>
      <sheetName val="700 Plan 2007"/>
      <sheetName val="710 Plan 2007"/>
      <sheetName val="700 Forecast 2007"/>
      <sheetName val="710 Forecast 2007"/>
      <sheetName val="2007 Profitability"/>
      <sheetName val="Executive Summary"/>
      <sheetName val="Visit Data"/>
      <sheetName val="Dashboard Data"/>
      <sheetName val="P&amp;L Comparisons"/>
      <sheetName val="700 Forecast 2006"/>
      <sheetName val="710 Forecast 2005"/>
      <sheetName val="710 Forecast 2006"/>
      <sheetName val="700 Plan 2005"/>
      <sheetName val="700 Plan 2006"/>
      <sheetName val="710 Plan 2005"/>
      <sheetName val="710 Plan 2006"/>
      <sheetName val="P&amp;L Commentary"/>
      <sheetName val="US P&amp;L Fluctuation Analysis"/>
      <sheetName val="P&amp;L Q4 YTD"/>
      <sheetName val="US Balance Sheet Flux Analysis"/>
      <sheetName val="AR Comments"/>
      <sheetName val="Revenue Summary"/>
      <sheetName val="Revenue Detail - 2007"/>
      <sheetName val="US Capital Expenditures 2007"/>
      <sheetName val="US Capital Additions 2006"/>
      <sheetName val="EU Capital Expenditures 2007"/>
      <sheetName val="Color Guide"/>
      <sheetName val="EU Capital Expenditures 2006"/>
      <sheetName val="EU Capital Expenditures 2005"/>
      <sheetName val="Expense Dashboard"/>
      <sheetName val="Expense data"/>
      <sheetName val="Headcount Dashboard"/>
      <sheetName val="Headcount Detail"/>
      <sheetName val="Headcount Data"/>
      <sheetName val="US Lab Supplies"/>
      <sheetName val="lab supplies data"/>
      <sheetName val="Inventory data"/>
      <sheetName val="US Freight"/>
      <sheetName val="Freight Data"/>
      <sheetName val="US Project Management Expense"/>
      <sheetName val="US Lab Operations Expense"/>
      <sheetName val="US Data Management Expense"/>
      <sheetName val="US Lab Support Expense"/>
      <sheetName val="US Shipping Expense"/>
      <sheetName val="US Archives Expense"/>
      <sheetName val="US Executive Expense"/>
      <sheetName val="US Human Resourses Expense"/>
      <sheetName val="US IT Expense"/>
      <sheetName val="US Systems Development Expense"/>
      <sheetName val="US Finance Expense"/>
      <sheetName val="US Facilities Expense"/>
      <sheetName val="US Old Purchasing Expense"/>
      <sheetName val="US Health &amp; Safety Expense"/>
      <sheetName val="US Purchasing Expense"/>
      <sheetName val="US Business Dev Expense"/>
      <sheetName val="US Bids &amp; Contracts Expense"/>
      <sheetName val="EU Project Management Expense"/>
      <sheetName val="EU Lab Operations Expense"/>
      <sheetName val="EU Data Management Expense"/>
      <sheetName val="EU Lab Support Expense"/>
      <sheetName val="EU Shipping Expense"/>
      <sheetName val="EU Archives Expense"/>
      <sheetName val="EU Executive Expense"/>
      <sheetName val="EU Human Resourses Expense"/>
      <sheetName val="EU IT Expense"/>
      <sheetName val="EU Systems Development Expense"/>
      <sheetName val="EU Finance Expense"/>
      <sheetName val="EU Facilities Expense"/>
      <sheetName val="EU Business Dev Expense"/>
      <sheetName val="Load Sheet Looku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
      <sheetName val="Charts"/>
      <sheetName val="Valuation"/>
      <sheetName val="Controls"/>
      <sheetName val="Index"/>
      <sheetName val="LTM"/>
      <sheetName val="Assump"/>
      <sheetName val="Sum"/>
      <sheetName val="CFS"/>
      <sheetName val="P&amp;L"/>
      <sheetName val="DCF_5"/>
      <sheetName val="BS"/>
      <sheetName val="Fin.Cov"/>
      <sheetName val="Depr"/>
      <sheetName val="Amort"/>
      <sheetName val="Debt"/>
      <sheetName val="Conv. Debt"/>
      <sheetName val="Preferred"/>
      <sheetName val="Conv. Pref."/>
      <sheetName val="Tax"/>
      <sheetName val="Options"/>
      <sheetName val="Shares Outstanding"/>
      <sheetName val="Firm Value"/>
      <sheetName val="Premium"/>
      <sheetName val="DCF_10"/>
      <sheetName val="Comps"/>
      <sheetName val="LBO"/>
      <sheetName val="HighYield"/>
      <sheetName val="CitiFin"/>
      <sheetName val="EVA"/>
      <sheetName val="Check"/>
      <sheetName val="Print Controls"/>
      <sheetName val="PrintMacro"/>
    </sheetNames>
    <sheetDataSet>
      <sheetData sheetId="0" refreshError="1"/>
      <sheetData sheetId="1" refreshError="1"/>
      <sheetData sheetId="2" refreshError="1"/>
      <sheetData sheetId="3"/>
      <sheetData sheetId="4"/>
      <sheetData sheetId="5"/>
      <sheetData sheetId="6"/>
      <sheetData sheetId="7" refreshError="1"/>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refreshError="1"/>
      <sheetData sheetId="31"/>
      <sheetData sheetId="3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2)"/>
      <sheetName val="Valuation"/>
      <sheetName val="Operating"/>
    </sheetNames>
    <sheetDataSet>
      <sheetData sheetId="0" refreshError="1"/>
      <sheetData sheetId="1" refreshError="1"/>
      <sheetData sheetId="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Index"/>
      <sheetName val="Sum"/>
      <sheetName val="LTM"/>
      <sheetName val="P&amp;L"/>
      <sheetName val="BS"/>
      <sheetName val="CFS"/>
      <sheetName val="Assump"/>
      <sheetName val="Depr"/>
      <sheetName val="Amort"/>
      <sheetName val="Debt"/>
      <sheetName val="Conv. Debt"/>
      <sheetName val="Preferred"/>
      <sheetName val="Conv. Pref."/>
      <sheetName val="Tax"/>
      <sheetName val="Options"/>
      <sheetName val="Shares Outstanding"/>
      <sheetName val="Firm Value"/>
      <sheetName val="Premium"/>
      <sheetName val="DCF_10"/>
      <sheetName val="DCF_5"/>
      <sheetName val="Comps"/>
      <sheetName val="LBO"/>
      <sheetName val="HighYield"/>
      <sheetName val="CitiFin"/>
      <sheetName val="EVA"/>
      <sheetName val="Check"/>
      <sheetName val="Print Controls"/>
      <sheetName val="Print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Sum"/>
      <sheetName val="LTM"/>
      <sheetName val="P&amp;L"/>
      <sheetName val="BS"/>
      <sheetName val="CFS"/>
      <sheetName val="Depr"/>
      <sheetName val="Assump"/>
      <sheetName val="Amort"/>
      <sheetName val="Debt"/>
      <sheetName val="DriverSum"/>
      <sheetName val="rev_build"/>
      <sheetName val="Tax"/>
      <sheetName val="Options"/>
      <sheetName val="Total Football Field"/>
      <sheetName val="DVD Football Field"/>
      <sheetName val="MD Football Field"/>
      <sheetName val="OLED Football Field"/>
      <sheetName val="DCF Assumptions"/>
      <sheetName val="DCF Valuation"/>
      <sheetName val="Mult Valuation"/>
      <sheetName val="DCF_5"/>
      <sheetName val="A"/>
      <sheetName val="DVD"/>
      <sheetName val="MD"/>
      <sheetName val="OLED"/>
      <sheetName val="c"/>
      <sheetName val="corp"/>
      <sheetName val="B"/>
      <sheetName val="Conv. Debt"/>
      <sheetName val="Preferred"/>
      <sheetName val="Conv. Pref."/>
      <sheetName val="DVD Valuation"/>
      <sheetName val="MD Valuation"/>
      <sheetName val="OLED Valuation"/>
      <sheetName val="sumofparts"/>
      <sheetName val="Shares Outstanding"/>
      <sheetName val="Firm Value"/>
      <sheetName val="Premium"/>
      <sheetName val="DCF_10"/>
      <sheetName val="Comps"/>
      <sheetName val="LBO"/>
      <sheetName val="check2"/>
      <sheetName val="T-Data"/>
      <sheetName val="V-Data"/>
      <sheetName val="P-Data"/>
      <sheetName val="3-Way Forecasts"/>
      <sheetName val="3-Way Cont."/>
      <sheetName val="3-Way Pro Forma"/>
      <sheetName val="3-Way Mult Expansion"/>
      <sheetName val="Market Valuation"/>
      <sheetName val="3-Way Cap Table"/>
      <sheetName val="Pro Forma Value"/>
      <sheetName val="T-V Forecasts"/>
      <sheetName val="T-V Contibution"/>
      <sheetName val="T-V A-(D) Output"/>
      <sheetName val="T-V A-(D)"/>
      <sheetName val="T-V Mult. Expansion"/>
      <sheetName val="T-V Multiples"/>
      <sheetName val="T-V Ownership"/>
      <sheetName val="T-V Ownership 2"/>
      <sheetName val="T-P Forecasts"/>
      <sheetName val="T-P Contibution"/>
      <sheetName val="T-P A-(D) Output"/>
      <sheetName val="T-P A-(D)"/>
      <sheetName val="T-P Mult. Expansion"/>
      <sheetName val="T-P Multiples"/>
      <sheetName val="Exchange Ratio Table"/>
      <sheetName val="WACC DVD"/>
      <sheetName val="WACC MD"/>
      <sheetName val="Print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T Consulting"/>
      <sheetName val="#REF"/>
      <sheetName val="reports"/>
      <sheetName val="Latest Estimation Q4"/>
      <sheetName val="BWQuery"/>
      <sheetName val="Overview2Query"/>
      <sheetName val="Overview1Query"/>
      <sheetName val="Sales1Cockpit"/>
      <sheetName val="Sales1Query"/>
      <sheetName val="Training1Query"/>
      <sheetName val="Consulting1Query"/>
      <sheetName val="Marketing1Query"/>
      <sheetName val="HR1Query"/>
      <sheetName val="Overview5Cockpit"/>
      <sheetName val="Overview3Cockpit"/>
      <sheetName val="UnifierQuery"/>
      <sheetName val="Budget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QTR-REV"/>
      <sheetName val="YR-EPS"/>
      <sheetName val="YR-REV"/>
      <sheetName val="Celexa"/>
      <sheetName val="Namenda"/>
      <sheetName val="Benicar"/>
      <sheetName val="Nebivolol"/>
      <sheetName val="BAL-CF"/>
      <sheetName val="MKTD"/>
      <sheetName val="PPLN"/>
      <sheetName val="IMS"/>
      <sheetName val="------"/>
      <sheetName val="Charts"/>
      <sheetName val="VAR"/>
      <sheetName val="NPV"/>
      <sheetName val="NPV_Bad"/>
      <sheetName val="Sheet1"/>
      <sheetName val="Compare"/>
      <sheetName val="Financial Analysis Table"/>
      <sheetName val="Taxes"/>
      <sheetName val="iQ_Measure_Validations_Errors"/>
      <sheetName val="iQ_US_CoreIndustrials"/>
      <sheetName val="NPV_Down"/>
      <sheetName val="Product NPV"/>
      <sheetName val="Sheet2"/>
      <sheetName val="SUMMARY"/>
      <sheetName val="P&amp;L Review"/>
      <sheetName val="NAMENDA TRx"/>
      <sheetName val="Benicar TRx"/>
      <sheetName val="VAR-June"/>
      <sheetName val="VAR-March"/>
      <sheetName val="IMS (2)"/>
      <sheetName val="Lexapro"/>
      <sheetName val="Orapem"/>
      <sheetName val="Faropenem"/>
      <sheetName val="COVER SHEET"/>
      <sheetName val="__FDSCACHE__"/>
      <sheetName val="IS-ANNUAL"/>
      <sheetName val="IS-QTRLY"/>
      <sheetName val="REV-ANNUAL"/>
      <sheetName val="REV-QTRLY"/>
      <sheetName val="CFBS"/>
      <sheetName val="DCF"/>
      <sheetName val="LINZESS"/>
      <sheetName val="MGMT PROJECTIONS"/>
      <sheetName val="PIPELINE"/>
      <sheetName val="MW-Cache"/>
      <sheetName val="PIPELINE_UNADJ"/>
      <sheetName val="FOOTNOTES"/>
      <sheetName val="AGREEMENTS"/>
      <sheetName val="PIV Challenges"/>
      <sheetName val="Var-YOY"/>
      <sheetName val="Var-Seq"/>
      <sheetName val="AMORT"/>
      <sheetName val="calendar"/>
      <sheetName val="patents"/>
      <sheetName val="patent expirations"/>
      <sheetName val="change"/>
      <sheetName val="launches"/>
      <sheetName val="consensus"/>
      <sheetName val="pipeline handout"/>
      <sheetName val="SAVELLA"/>
      <sheetName val="DEBT"/>
      <sheetName val="MWA RR"/>
      <sheetName val="mwareDates"/>
      <sheetName val="revenue snapshot"/>
      <sheetName val="rev contribution analysis"/>
      <sheetName val="rev change analysis"/>
      <sheetName val="Gaap Adj"/>
      <sheetName val="mwareSettings"/>
      <sheetName val="ImportantDisclosures"/>
      <sheetName val="LINACLOTIDE"/>
      <sheetName val="MW Valuation"/>
      <sheetName val="TR Convert"/>
      <sheetName val="Azor"/>
      <sheetName val="DCF_1yr"/>
      <sheetName val="Milestones"/>
      <sheetName val="FRX"/>
      <sheetName val="#REF"/>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GDCF"/>
      <sheetName val="CoDCF"/>
      <sheetName val="Income Statement"/>
      <sheetName val="PEB Revenue"/>
      <sheetName val="Other Revenue Sources"/>
      <sheetName val="Global Variables"/>
      <sheetName val="Module1"/>
      <sheetName val="Module2"/>
      <sheetName val="Module3"/>
      <sheetName val="Module4"/>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log EU (2)"/>
      <sheetName val="Sheet1"/>
      <sheetName val="EU II-IV"/>
      <sheetName val="MasterData"/>
      <sheetName val="Background H"/>
      <sheetName val="Exec Sum H"/>
      <sheetName val="Belgium"/>
      <sheetName val="Netherland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3"/>
      <sheetName val="Sheet3"/>
      <sheetName val="Chart12"/>
      <sheetName val="Sheet1 (2)"/>
      <sheetName val="Sheet1"/>
      <sheetName val="bond crap"/>
      <sheetName val="Chart1"/>
      <sheetName val="Chart2"/>
      <sheetName val="Chart3"/>
      <sheetName val="Chart4"/>
      <sheetName val="Chart5"/>
      <sheetName val="Chart6"/>
      <sheetName val="Chart7"/>
      <sheetName val="Chart8"/>
      <sheetName val="Chart9"/>
      <sheetName val="Chart10"/>
      <sheetName val="Chart11"/>
      <sheetName val="Chart14"/>
      <sheetName val="Chart15"/>
      <sheetName val="Chart17"/>
      <sheetName val="Chart16"/>
      <sheetName val="Chart18"/>
      <sheetName val="graphs"/>
      <sheetName val="valuation"/>
      <sheetName val="ACE-IN"/>
      <sheetName val="interims"/>
      <sheetName val="Op stats"/>
      <sheetName val="Financials"/>
      <sheetName val="circulation"/>
      <sheetName val="dep, interest and other inc "/>
      <sheetName val="employee costs"/>
      <sheetName val="srim request"/>
      <sheetName val="client calling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brand"/>
      <sheetName val="PPLN-Generic"/>
      <sheetName val="IMS"/>
      <sheetName val="P&amp;LReview"/>
      <sheetName val="SUMMARY"/>
      <sheetName val="VAR"/>
      <sheetName val="iQ_US_CoreIndust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BS-CF"/>
      <sheetName val="SOTP"/>
      <sheetName val="PSMA"/>
      <sheetName val="IGF1R"/>
      <sheetName val="FUSN Pipeline"/>
      <sheetName val="FUSN Newsflow"/>
      <sheetName val="PSMA Data"/>
      <sheetName val="Product Sheet"/>
      <sheetName val="Jefferies Disclaimer"/>
      <sheetName val="NPV old"/>
      <sheetName val="FGFR3 - Discon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 Image"/>
      <sheetName val="BSCF"/>
      <sheetName val="Genentech"/>
      <sheetName val="Annual"/>
      <sheetName val="Quarterly"/>
      <sheetName val="CF"/>
      <sheetName val="Xolair"/>
      <sheetName val="Rituxan"/>
      <sheetName val="Pipeline chart"/>
      <sheetName val="B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urity_Large"/>
      <sheetName val="Comparison"/>
      <sheetName val="Historical Financial Statements"/>
      <sheetName val="Calculations"/>
      <sheetName val="Ratio Analysis"/>
      <sheetName val="Charts"/>
      <sheetName val="#REF"/>
      <sheetName val="Data_Download"/>
      <sheetName val="IS"/>
      <sheetName val="Security_Comparable_Large"/>
      <sheetName val="Invested capital_VDF"/>
      <sheetName val="Forecasts_VDF"/>
      <sheetName val="Summary Page_VDF"/>
      <sheetName val="NOPAT_VDF"/>
      <sheetName val="DCF_VDF"/>
      <sheetName val="PV of Op Leases_VDF"/>
      <sheetName val="Income Statement_VDF"/>
      <sheetName val="WACC_VDF"/>
      <sheetName val="Charts_VD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Time"/>
      <sheetName val="Summary"/>
      <sheetName val="Income"/>
      <sheetName val="Balance"/>
      <sheetName val="Budget"/>
      <sheetName val="Data"/>
      <sheetName val="Modul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Valuation2"/>
      <sheetName val="Operating"/>
      <sheetName val="Margins"/>
      <sheetName val="Growth"/>
      <sheetName val="Balance Sheet"/>
      <sheetName val="Tech Summary Market Data"/>
      <sheetName val="Tech Multiple Analysis"/>
      <sheetName val="Tech Operating Data"/>
      <sheetName val="Operating (2)"/>
      <sheetName val="Operating (3)"/>
      <sheetName val="Operating (4)"/>
      <sheetName val="Margins (2)"/>
      <sheetName val="Margins (3)"/>
      <sheetName val="Margins (4)"/>
      <sheetName val="Valuation2 (2)"/>
      <sheetName val="Valuation2 (3)"/>
      <sheetName val="Valuation2 (4)"/>
      <sheetName val="Valuation (2)"/>
      <sheetName val="Sheet1"/>
      <sheetName val="Valuation (3)"/>
      <sheetName val="CRYSTAL OPERATING"/>
      <sheetName val="NITROGEN OPERATIN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sheetData sheetId="14"/>
      <sheetData sheetId="15"/>
      <sheetData sheetId="16"/>
      <sheetData sheetId="17" refreshError="1"/>
      <sheetData sheetId="18"/>
      <sheetData sheetId="19" refreshError="1"/>
      <sheetData sheetId="20"/>
      <sheetData sheetId="21" refreshError="1"/>
      <sheetData sheetId="2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yer deal (2)"/>
      <sheetName val="for anne"/>
    </sheetNames>
    <definedNames>
      <definedName name="calc" refersTo="#REF!"/>
    </definedNames>
    <sheetDataSet>
      <sheetData sheetId="0"/>
      <sheetData sheetId="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Program"/>
      <sheetName val="Profile"/>
      <sheetName val="Profile2"/>
      <sheetName val="Profile3"/>
      <sheetName val="Acquisitions"/>
      <sheetName val="COMP"/>
      <sheetName val="Margin, Growth, &amp; Ratios"/>
    </sheetNames>
    <sheetDataSet>
      <sheetData sheetId="0"/>
      <sheetData sheetId="1" refreshError="1"/>
      <sheetData sheetId="2"/>
      <sheetData sheetId="3"/>
      <sheetData sheetId="4"/>
      <sheetData sheetId="5"/>
      <sheetData sheetId="6" refreshError="1"/>
      <sheetData sheetId="7"/>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ion"/>
      <sheetName val="Daily"/>
      <sheetName val="MTD"/>
      <sheetName val="Daily Goals"/>
      <sheetName val="Projection-Ortho"/>
      <sheetName val="Daily-Ortho"/>
      <sheetName val="MTD-Ortho"/>
      <sheetName val="Non-QSI Data"/>
      <sheetName val="Daily Data"/>
      <sheetName val="MTD Data"/>
      <sheetName val="Ortho Data-MTD"/>
      <sheetName val="Ortho Data-Dai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ok1"/>
      <sheetName val="CIII &amp; OKC AR"/>
      <sheetName val="Most Likel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ion"/>
      <sheetName val="MTD"/>
      <sheetName val="Daily"/>
      <sheetName val="Non-QSI Data"/>
      <sheetName val="Daily Data"/>
      <sheetName val="MTD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_Inc"/>
      <sheetName val="Format_ Qrtly"/>
      <sheetName val="..."/>
      <sheetName val="IS A"/>
      <sheetName val="IS Q"/>
      <sheetName val="Products"/>
      <sheetName val="R&amp;D funding_Milestones"/>
      <sheetName val="Valuation"/>
    </sheetNames>
    <sheetDataSet>
      <sheetData sheetId="0"/>
      <sheetData sheetId="1"/>
      <sheetData sheetId="2" refreshError="1"/>
      <sheetData sheetId="3"/>
      <sheetData sheetId="4" refreshError="1"/>
      <sheetData sheetId="5"/>
      <sheetData sheetId="6" refreshError="1"/>
      <sheetData sheetId="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SOTP"/>
      <sheetName val="Quarterly P&amp;L"/>
      <sheetName val="US Chart"/>
      <sheetName val="France chart"/>
      <sheetName val="UK Chart"/>
      <sheetName val="Annual Financials"/>
      <sheetName val="DCF inputs"/>
      <sheetName val="DCF"/>
      <sheetName val="Share Capital"/>
      <sheetName val="Briefing note"/>
      <sheetName val="Summary template"/>
      <sheetName val="Presentation tables"/>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Title Page"/>
      <sheetName val="CM"/>
      <sheetName val="QTD"/>
      <sheetName val="YTD"/>
      <sheetName val="Corporate Function View"/>
      <sheetName val="Functional Specific"/>
      <sheetName val="2016 AOP Support"/>
      <sheetName val="2016 AOP Support breakout"/>
      <sheetName val="Verbal Auth"/>
      <sheetName val="GCD Auth Composition"/>
      <sheetName val="Auths 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mphony Scripts"/>
      <sheetName val="Data Excel Export"/>
      <sheetName val="Symphony"/>
      <sheetName val="NRx"/>
      <sheetName val="IBS-C"/>
    </sheetNames>
    <definedNames>
      <definedName name="Choices_Wrapper" refersTo="#REF!"/>
      <definedName name="fdfs" refersTo="#REF!"/>
      <definedName name="MainDialog.Auto_Open" refersTo="#REF!"/>
      <definedName name="START"/>
    </definedNames>
    <sheetDataSet>
      <sheetData sheetId="0"/>
      <sheetData sheetId="1"/>
      <sheetData sheetId="2"/>
      <sheetData sheetId="3"/>
      <sheetData sheetId="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2"/>
      <sheetName val="Av2.xls"/>
    </sheetNames>
    <definedNames>
      <definedName name="cmdOK2_click"/>
    </definedNames>
    <sheetDataSet>
      <sheetData sheetId="0" refreshError="1"/>
      <sheetData sheetId="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CoreIndustrials"/>
      <sheetName val="Info"/>
      <sheetName val="notes"/>
      <sheetName val="Tamiflu"/>
      <sheetName val="Sales"/>
      <sheetName val="BS &amp; CF"/>
      <sheetName val="QPL"/>
      <sheetName val="Minorities"/>
      <sheetName val="DCF inputs"/>
      <sheetName val="DCF"/>
      <sheetName val="Key Ratios"/>
      <sheetName val="DNA"/>
      <sheetName val="Chugai"/>
      <sheetName val="OUT -&gt;&gt;"/>
      <sheetName val="Out1"/>
      <sheetName val="Out2"/>
      <sheetName val="Out2-FY"/>
      <sheetName val="Out4"/>
      <sheetName val="Out5"/>
      <sheetName val="OutFix"/>
      <sheetName val="Disclaimer"/>
      <sheetName val="SOTP"/>
      <sheetName val="Diagn"/>
      <sheetName val="TEMP"/>
      <sheetName val="ELSAAuto"/>
      <sheetName val="Annual Financials"/>
      <sheetName val="Share Capital"/>
    </sheetNames>
    <sheetDataSet>
      <sheetData sheetId="0"/>
      <sheetData sheetId="1"/>
      <sheetData sheetId="2" refreshError="1"/>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sheetName val="Commentary"/>
      <sheetName val="Balance Sheet Summary"/>
      <sheetName val="Bookclosing"/>
      <sheetName val="FASID DECRIPTIONS"/>
      <sheetName val="FORMS"/>
      <sheetName val="3.00"/>
      <sheetName val="3.01"/>
      <sheetName val="3.02"/>
      <sheetName val="10.00"/>
      <sheetName val="30.00"/>
      <sheetName val="45.00"/>
      <sheetName val="45.01"/>
      <sheetName val="45.02"/>
      <sheetName val="45.50"/>
      <sheetName val="49.00"/>
      <sheetName val="51.00"/>
      <sheetName val="400.00"/>
      <sheetName val="401.09"/>
      <sheetName val="420.09"/>
      <sheetName val="462.00"/>
      <sheetName val="464.00"/>
      <sheetName val="464.01"/>
      <sheetName val="464.02"/>
      <sheetName val="464.50"/>
      <sheetName val="467.10"/>
      <sheetName val="467.20"/>
      <sheetName val="467.30"/>
      <sheetName val="467.40"/>
      <sheetName val="467.50"/>
      <sheetName val="467.55"/>
      <sheetName val="950.02"/>
      <sheetName val="Fixed Assets Acquistion"/>
      <sheetName val="Fixed Assets Depreciation"/>
      <sheetName val="ALFA Laval Netting"/>
      <sheetName val="ALFA Laval Netting U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BS Adj."/>
      <sheetName val="Financials"/>
      <sheetName val="Assumptions"/>
      <sheetName val="Debt"/>
      <sheetName val="Asset Schedules"/>
    </sheetNames>
    <sheetDataSet>
      <sheetData sheetId="0"/>
      <sheetData sheetId="1"/>
      <sheetData sheetId="2"/>
      <sheetData sheetId="3"/>
      <sheetData sheetId="4"/>
      <sheetData sheetId="5"/>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ownload sheet"/>
      <sheetName val="FactSet Data"/>
      <sheetName val="Mkt Update"/>
      <sheetName val="DD"/>
      <sheetName val="AMLN"/>
      <sheetName val="CELG"/>
      <sheetName val="IMCL"/>
      <sheetName val="MLNM"/>
      <sheetName val="Rating"/>
      <sheetName val="Build up"/>
      <sheetName val="DC Items"/>
      <sheetName val="PL"/>
      <sheetName val="CF"/>
      <sheetName val="DC CF Calc"/>
      <sheetName val="BS"/>
      <sheetName val="dataciti - ATK.US"/>
      <sheetName val="CF (old)"/>
      <sheetName val="Value"/>
      <sheetName val="M&amp;A"/>
      <sheetName val="Comp"/>
      <sheetName val="Convert"/>
      <sheetName val="Q CFs"/>
      <sheetName val="Ammo by Dep (2)"/>
      <sheetName val="cc_Link"/>
      <sheetName val="Sensi"/>
      <sheetName val="Financial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Sheet"/>
      <sheetName val="Latest Estimation Q4"/>
      <sheetName val="Latest Estimation 2001"/>
      <sheetName val="SW Rev. Projection-Major Deals"/>
      <sheetName val="SW Pipeline top Prospects"/>
      <sheetName val="Major lost Won"/>
      <sheetName val="Budget 2002"/>
      <sheetName val="Budget 2002 Q-View"/>
      <sheetName val="BUD 2002 LoB"/>
      <sheetName val="SW Revenue by Industry (1)"/>
      <sheetName val="SW Rev. by Industry (2)"/>
      <sheetName val="Top Co's"/>
      <sheetName val="Top10 Co.s by Ind."/>
      <sheetName val="SW Revenue by Solutions (1)"/>
      <sheetName val="SW Rev. by Solution (2)"/>
      <sheetName val="Risk matrix"/>
      <sheetName val="Rev. by segment_product (1)"/>
      <sheetName val="SW Rev By Cust Segment (2)"/>
      <sheetName val="HC per Category"/>
      <sheetName val="Marketshare"/>
      <sheetName val="Expenses"/>
      <sheetName val="Mktg Key Figures "/>
      <sheetName val="Lead generation"/>
      <sheetName val="Sales - Key Figures"/>
      <sheetName val="GAD"/>
      <sheetName val="GAA"/>
      <sheetName val="Global Accounts"/>
      <sheetName val="Local Key Accounts"/>
      <sheetName val="Status SDP"/>
      <sheetName val="Marketplace"/>
      <sheetName val="Consulting Overview "/>
      <sheetName val="Consulting new"/>
      <sheetName val="Cons NEW Example"/>
      <sheetName val="Data-Input_Financials"/>
      <sheetName val="Revenue Potential"/>
      <sheetName val="Activities"/>
      <sheetName val="Con. Rev. Generation"/>
      <sheetName val="EdServ I"/>
      <sheetName val="EdServ II"/>
      <sheetName val="EdServ III"/>
      <sheetName val="Support Service FC"/>
      <sheetName val="Customer Care"/>
      <sheetName val="Capital expenditure"/>
      <sheetName val="A-R_DSO"/>
      <sheetName val="Fin Key Figures"/>
      <sheetName val="MYB Plan"/>
      <sheetName val="Latest Estimation Q4-Region"/>
      <sheetName val="Latest Estimation 2001-Region"/>
      <sheetName val="SW Rev. by Industry_Region"/>
      <sheetName val="HC per Category-Region"/>
      <sheetName val="Targets"/>
      <sheetName val="SW Revenue by Industry-Region"/>
      <sheetName val="#REF"/>
      <sheetName val="BMT2002 - data entry file final"/>
      <sheetName val="BWQuery"/>
      <sheetName val="Overview2Query"/>
      <sheetName val="Overview1Query"/>
      <sheetName val="Sales1Cockpit"/>
      <sheetName val="Sales1Query"/>
      <sheetName val="Training1Query"/>
      <sheetName val="Consulting1Query"/>
      <sheetName val="Marketing1Query"/>
      <sheetName val="HR1Query"/>
      <sheetName val="Overview5Cockpit"/>
      <sheetName val="Overview3Cockpit"/>
      <sheetName val="UnifierQue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QP_GILD"/>
      <sheetName val="__FDSCACHE__"/>
      <sheetName val="Income"/>
      <sheetName val="IS"/>
      <sheetName val="BS"/>
      <sheetName val="CF"/>
      <sheetName val="_QP_BIIB"/>
      <sheetName val="Newsflow"/>
      <sheetName val="Pipeline"/>
      <sheetName val="SOTP"/>
      <sheetName val="Quarterly Scripts"/>
      <sheetName val="Tenapanor"/>
      <sheetName val="BM Database Upload V3.5"/>
      <sheetName val="VRDN001 Acute &amp; Chronic Model"/>
      <sheetName val="Pricing"/>
      <sheetName val="JEF Disclaimer"/>
      <sheetName val="_QP_ITMN"/>
      <sheetName val="_QP_UTHR"/>
      <sheetName val="_QP_TLCR"/>
      <sheetName val="_QP_CELG"/>
      <sheetName val="_QP_ALX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Historical"/>
      <sheetName val="Comparison"/>
      <sheetName val="Returns"/>
      <sheetName val="LTM EBITDA to 3.2005"/>
      <sheetName val="Covenants v1"/>
      <sheetName val="De Novo"/>
      <sheetName val="EBITDA Bridge"/>
      <sheetName val="Cap"/>
      <sheetName val="SU"/>
      <sheetName val="Proceeds to Directors"/>
      <sheetName val="Proceeds to Bilt"/>
      <sheetName val="Tab 1"/>
      <sheetName val="Control"/>
      <sheetName val="Director Options"/>
      <sheetName val="Mgmt Options"/>
      <sheetName val="Tab 2"/>
      <sheetName val="DeNovo Cost Comparison"/>
      <sheetName val="Tab 3"/>
      <sheetName val="Model Comparison"/>
      <sheetName val="Tab 4"/>
      <sheetName val="Covenants"/>
      <sheetName val="Credit Program"/>
      <sheetName val="Credit Proposal"/>
      <sheetName val="Tab 5"/>
      <sheetName val="Credit Variance"/>
      <sheetName val="Tab 6"/>
      <sheetName val="DeNovo 30 v 35"/>
      <sheetName val="Tab 7"/>
      <sheetName val="Bank Model"/>
      <sheetName val="LBO"/>
      <sheetName val="Monthly CF Model"/>
      <sheetName val="BND IS Buildup ---&gt;"/>
      <sheetName val="Total Existing Operations"/>
      <sheetName val="DeNovo Build"/>
      <sheetName val="Existing Ops-Summary by Market"/>
      <sheetName val="DeNovo Ramp"/>
      <sheetName val="DeNovo Base"/>
      <sheetName val="TTM BS"/>
      <sheetName val="Plans and Elims Rev"/>
      <sheetName val="Depreciation"/>
      <sheetName val="Total Operations"/>
      <sheetName val="Total Ops v2"/>
      <sheetName val="BND Mgmt Projections ---&gt;"/>
      <sheetName val="Consolidated"/>
      <sheetName val="De Novos-New"/>
      <sheetName val="Consolidated P&amp;L"/>
      <sheetName val="Consolidated Credit Program"/>
      <sheetName val="Credit - Credit Subsidiary"/>
      <sheetName val="Credit - dental business impact"/>
      <sheetName val="Same Store P&amp;L"/>
      <sheetName val="De Novos-Base P&amp;L"/>
      <sheetName val="Plans-Fees-Elims P&amp;L"/>
      <sheetName val="Std De Novo"/>
      <sheetName val="De Novos-New P&amp;L"/>
      <sheetName val="De Novos - Q4 2006"/>
      <sheetName val="De Novos - 2007"/>
      <sheetName val="De Novos - 2008"/>
      <sheetName val="De Novos - 2009"/>
      <sheetName val="De Novos - 2010"/>
      <sheetName val="Sept 06 Actuals"/>
      <sheetName val="Sheet1"/>
      <sheetName val="Preferred Stock Accretion"/>
      <sheetName val="Mandatory Amort Schedule"/>
      <sheetName val="2004 (2)"/>
      <sheetName val="2005"/>
      <sheetName val="Hist Capex"/>
      <sheetName val="Working Capital"/>
      <sheetName val="Pres Outputs ---&gt;"/>
      <sheetName val="Page 2"/>
      <sheetName val="Page 3"/>
      <sheetName val="Page 5"/>
      <sheetName val="Page 6 Bal"/>
      <sheetName val="Page 6 Cap"/>
      <sheetName val="Page 7"/>
      <sheetName val="Page 8"/>
      <sheetName val="Rent Expense"/>
      <sheetName val="Rent Expens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f"/>
      <sheetName val="dcf (2000)"/>
      <sheetName val="Model"/>
      <sheetName val="Model (Tranche A Repay)"/>
      <sheetName val="dcf (Tranche A)"/>
    </sheetNames>
    <sheetDataSet>
      <sheetData sheetId="0" refreshError="1"/>
      <sheetData sheetId="1" refreshError="1"/>
      <sheetData sheetId="2" refreshError="1"/>
      <sheetData sheetId="3" refreshError="1"/>
      <sheetData sheetId="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Cover Page"/>
      <sheetName val="Overview Report"/>
      <sheetName val="Mgmt Snapshot"/>
      <sheetName val="Section 1."/>
      <sheetName val="FY AOP-CC"/>
      <sheetName val="FY PY-CC"/>
      <sheetName val="YTD AOP-CC"/>
      <sheetName val="YTD PY-CC"/>
      <sheetName val="Section 1"/>
      <sheetName val="Outtakes"/>
      <sheetName val="M. Consolidated"/>
      <sheetName val="M. Consol (Exc. Disc &amp; Radiant)"/>
      <sheetName val="M. Clinical"/>
      <sheetName val="M. GCD (Inc Bus Con and SNBL)"/>
      <sheetName val="M. GCD (Inc BusCon)"/>
      <sheetName val="M. PPD-SNBL"/>
      <sheetName val="M. Acurian"/>
      <sheetName val="M. Med Com"/>
      <sheetName val="M. PH1 Clinic"/>
      <sheetName val="M. PPD Laboratories"/>
      <sheetName val="M. GMP"/>
      <sheetName val="M. GCL"/>
      <sheetName val="M. BioA Labs"/>
      <sheetName val="M. Vaccines"/>
      <sheetName val="M. CORP LABS"/>
      <sheetName val="M. Discovery"/>
      <sheetName val="M. BioDuro"/>
      <sheetName val="M. X-CHEM"/>
      <sheetName val="M. X-RX"/>
      <sheetName val="M. Corporate"/>
      <sheetName val="M. RADIANT"/>
      <sheetName val="M. Consolidated CC"/>
      <sheetName val="M. Consol (Ex. Disc &amp; Rad) CC"/>
      <sheetName val="M. Clinical CC"/>
      <sheetName val="M. GCD Inc BusCon &amp; SNBL (CC)"/>
      <sheetName val="M. Corporate (CC)"/>
      <sheetName val="Section 3."/>
      <sheetName val="QTD. Consolidated"/>
      <sheetName val="QTD. Consol (Exc. Disc &amp; Rad)"/>
      <sheetName val="QTD. Clinical"/>
      <sheetName val="QTD. GCD (Inc Bus Con and SNBL)"/>
      <sheetName val="QTD. GCD (Inc BusCon)"/>
      <sheetName val="QTD. PPD-SNBL"/>
      <sheetName val="QTD. Acurian"/>
      <sheetName val="QTD. Med Com"/>
      <sheetName val="QTD. PH1 Clinic"/>
      <sheetName val="QTD. PPD Laboratories"/>
      <sheetName val="QTD. GMP"/>
      <sheetName val="QTD. GCL"/>
      <sheetName val="QTD. BioA Labs"/>
      <sheetName val="QTD. Vaccines"/>
      <sheetName val="QTD. CORP LABS"/>
      <sheetName val="QTD. Discovery"/>
      <sheetName val="QTD. BioDuro"/>
      <sheetName val="QTD. X-CHEM"/>
      <sheetName val="QTD. X-RX"/>
      <sheetName val="QTD. Corporate"/>
      <sheetName val="QTD. Radiant"/>
      <sheetName val="QTD. Consolidated CC"/>
      <sheetName val="QTD. Consol (Ex. Disc &amp; RAD)"/>
      <sheetName val="QTD. Clinical CC"/>
      <sheetName val="QTD. GCD Inc BusCon &amp; SNBL(CC)"/>
      <sheetName val="QTD. Corporate (CC)"/>
      <sheetName val="Y. Consolidated"/>
      <sheetName val="Y. Consol (Exc. Disc &amp; Rad)"/>
      <sheetName val="Y. Clinical"/>
      <sheetName val="Y. GCD (Inc Bus Con and SNBL)"/>
      <sheetName val="Y. GCD (Inc BusCon)"/>
      <sheetName val="Y. PPD-SNBL"/>
      <sheetName val="Y. Acurian"/>
      <sheetName val="Y. Med Com"/>
      <sheetName val="Y. PH1 Clinic"/>
      <sheetName val="Y. PPD Laboratories"/>
      <sheetName val="Y. GMP"/>
      <sheetName val="Y. GCL"/>
      <sheetName val="Y. BioA Labs"/>
      <sheetName val="Y. Vaccines"/>
      <sheetName val="Y. CORP LABS"/>
      <sheetName val="Y. Discovery"/>
      <sheetName val="Y. BioDuro"/>
      <sheetName val="Y. X-CHEM"/>
      <sheetName val="Y. X-RX"/>
      <sheetName val="Y. Corporate"/>
      <sheetName val="Y. Radiant"/>
      <sheetName val="Y. Consolidated CC"/>
      <sheetName val="Y. Consol (Ex. Disc &amp; RAD) CC"/>
      <sheetName val="Y. Clinical CC"/>
      <sheetName val="Y. GCD Inc BusCon and SNBL (CC)"/>
      <sheetName val="Y. Corporate (CC)"/>
      <sheetName val="Section 4."/>
      <sheetName val="Q. Consolidated"/>
      <sheetName val="Q. Consol (Exc. Disc &amp; Rad)"/>
      <sheetName val="Q. Clinical"/>
      <sheetName val="Q. GCD (Inc Bus Con and SNBL)"/>
      <sheetName val="Q. GCD (Inc BusCon)"/>
      <sheetName val="Q. PPD-SNBL"/>
      <sheetName val="Q. Acurian"/>
      <sheetName val="Q. Med Com"/>
      <sheetName val="Q. PH1 Clinic"/>
      <sheetName val="Q. PPD Laboratories"/>
      <sheetName val="Q. GMP"/>
      <sheetName val="Q. GCL"/>
      <sheetName val="Q. BioA Labs"/>
      <sheetName val="Q. Vaccines"/>
      <sheetName val="Q. CORP-LABS"/>
      <sheetName val="Q. Discovery"/>
      <sheetName val="Q. BioDuro"/>
      <sheetName val="Q. X-CHEM"/>
      <sheetName val="Q. X-RX"/>
      <sheetName val="Q. Corporate"/>
      <sheetName val="Q. RADIANT"/>
      <sheetName val="Q. Consolidated CC"/>
      <sheetName val="Q. Consol (Ex. Disc &amp; RAD) CC"/>
      <sheetName val="Q. Clinical CC"/>
      <sheetName val="Q. GCD Inc BusCon and SNBL (CC)"/>
      <sheetName val="Q. Corporate (CC)"/>
      <sheetName val="Section 5."/>
      <sheetName val="FY. Consolidated"/>
      <sheetName val="FY. Consol (Exc. Disc &amp; Rad)"/>
      <sheetName val="FY. Clinical"/>
      <sheetName val="FY. GCD (Inc Bus Con and SNBL)"/>
      <sheetName val="FY. GCD (Inc BusCon)"/>
      <sheetName val="FY. PPD-SNBL"/>
      <sheetName val="FY. Acurian"/>
      <sheetName val="FY. Med Com"/>
      <sheetName val="FY. PH1 Clinic"/>
      <sheetName val="FY. PPD Laboratories"/>
      <sheetName val="FY. GMP"/>
      <sheetName val="FY. GCL"/>
      <sheetName val="FY. BioA Labs"/>
      <sheetName val="FY. Vaccines"/>
      <sheetName val="FY. CORP LABS"/>
      <sheetName val="FY. Discovery"/>
      <sheetName val="FY. BioDuro"/>
      <sheetName val="FY. X-CHEM"/>
      <sheetName val="FY. X-RX"/>
      <sheetName val="FY. Corporate"/>
      <sheetName val="FY. Radiant"/>
      <sheetName val="FY. Consolidated CC"/>
      <sheetName val="FY. Consol (Ex. Disc &amp; RAD) CC"/>
      <sheetName val="FY. Clinical CC"/>
      <sheetName val="FY. GCD Inc BusCon &amp; SNBL CC"/>
      <sheetName val="FY. Corporate (CC)"/>
      <sheetName val="Section 6."/>
      <sheetName val="Trend. Consol"/>
      <sheetName val="Trending (Ex Discovery) CC"/>
      <sheetName val="Trend. Consol (Excl Disc &amp; Rad)"/>
      <sheetName val="Trend. GCD Inc BusCon"/>
      <sheetName val="Section 2"/>
      <sheetName val="Section 8."/>
      <sheetName val="DSO-DPO"/>
      <sheetName val="Restatement 2015A"/>
      <sheetName val="Restatement 2015PF"/>
      <sheetName val="Restatement 2014A"/>
      <sheetName val="Restatement 2013A"/>
      <sheetName val="Sheet3"/>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Cover Page (FB)"/>
      <sheetName val="Cover Page"/>
      <sheetName val="1. BU Dashboards"/>
      <sheetName val="MTH Summary"/>
      <sheetName val="YTD Summary"/>
      <sheetName val="QTR Summary"/>
      <sheetName val="FY Summary"/>
      <sheetName val="2. Segment Consol"/>
      <sheetName val="YTD AOP-CC"/>
      <sheetName val="FY AOP-CC"/>
      <sheetName val="YTD PY-CC"/>
      <sheetName val="FY-PY-CC"/>
      <sheetName val="2. Current Mth PL"/>
      <sheetName val="M-Total Consolidated"/>
      <sheetName val="M-Consolid - Ex Disc."/>
      <sheetName val="M-Consolid - Ex Disc &amp; Syn"/>
      <sheetName val="M-Consolid - Ex Disc-Syn-Evi-Ev"/>
      <sheetName val="M-Consolidated- Clinical"/>
      <sheetName val="M-Consolidated- GCD"/>
      <sheetName val="M-GCD- Ex FSP &amp; JV"/>
      <sheetName val="M-FSP"/>
      <sheetName val="M-PPD-SNBL Joint Venture"/>
      <sheetName val="M-Acurian"/>
      <sheetName val="M-ELIM"/>
      <sheetName val="M-MedCom"/>
      <sheetName val="M-Phase 1 Clinic"/>
      <sheetName val="M-Site Mgmt."/>
      <sheetName val="M-Radiant"/>
      <sheetName val="M-Synexus"/>
      <sheetName val="M-Evidera"/>
      <sheetName val="M-Evalytica"/>
      <sheetName val="M-PPD Laboratories"/>
      <sheetName val="M-GMP Laboratories"/>
      <sheetName val="M-Global Central Labs"/>
      <sheetName val="M-Vaccines"/>
      <sheetName val="M-Bio A Labs"/>
      <sheetName val="M-Laboratory Executives"/>
      <sheetName val="M-Consolidated- Corporate"/>
      <sheetName val="M-Discovery"/>
      <sheetName val="M-X-Chem"/>
      <sheetName val="M-X-RX"/>
      <sheetName val="M-X-BUS-ELIM"/>
      <sheetName val="M-Check Actual"/>
      <sheetName val="3. Current Mth (CC)"/>
      <sheetName val="M-Total Consolidated (CC)"/>
      <sheetName val="M-Consolid - Ex Disc"/>
      <sheetName val="M-Consolid - Ex Disc &amp; Syn (CC)"/>
      <sheetName val="M-Consolid - Ex Dis-Syn-Evi-Eva"/>
      <sheetName val="M-Consolidated- Clinical (CC)"/>
      <sheetName val="M-Consolidated- GCD (CC)"/>
      <sheetName val="M-Acurian (CC)"/>
      <sheetName val="M-MedCom (CC)"/>
      <sheetName val="M-Phase 1 Clinic (CC)"/>
      <sheetName val="M-Site Mgmt (CC)"/>
      <sheetName val="M-Radiant (CC)"/>
      <sheetName val="M-Synexus (CC)"/>
      <sheetName val="M-Evidera (CC)"/>
      <sheetName val="M-Evalytica (CC)"/>
      <sheetName val="M-PPD Laboratories (CC)"/>
      <sheetName val="M-GMP Laboratories (CC)"/>
      <sheetName val="M-Global Central Labs (CC)"/>
      <sheetName val="M-Bio A Labs (CC)"/>
      <sheetName val="M-Vaccines (CC)"/>
      <sheetName val="M-Laboratory Executives (CC)"/>
      <sheetName val="M-Consolidated- Corporate (CC)"/>
      <sheetName val="M- Corp Functional View (CC)"/>
      <sheetName val="M-Discovery (CC)"/>
      <sheetName val="M-X-Chem (CC)"/>
      <sheetName val="M-X-RX (CC)"/>
      <sheetName val="M-X-BUS-ELIM (CC)"/>
      <sheetName val="M-Check CC "/>
      <sheetName val="4. Current YTD PL"/>
      <sheetName val="Y-Total Consolidated"/>
      <sheetName val="Y-Consolidated - Ex Disc"/>
      <sheetName val="Y-Consolidated - Ex Disc &amp; Syn"/>
      <sheetName val="Y-Cons - Ex Dis-Syn-Evi-Eval"/>
      <sheetName val="Y-Consolidated- Clinical"/>
      <sheetName val="Y-Consolidated- GCD"/>
      <sheetName val="Y-GCD- Ex FSP &amp; JV"/>
      <sheetName val="Y-FSP"/>
      <sheetName val="Y-PPD-SNBL Joint Venture"/>
      <sheetName val="Y-Acurian"/>
      <sheetName val="Y-ELIM"/>
      <sheetName val="Y-MedCom"/>
      <sheetName val="Y-Phase 1 Clinic"/>
      <sheetName val="Y-Site Mgmt"/>
      <sheetName val="Y-Radiant"/>
      <sheetName val="Y-Synexus"/>
      <sheetName val="Y-Evidera"/>
      <sheetName val="Y-Evalytica"/>
      <sheetName val="Y-PPD Laboratories"/>
      <sheetName val="Y-GMP Laboratories"/>
      <sheetName val="Y-Global Central Labs"/>
      <sheetName val="Y-Bio A Labs"/>
      <sheetName val="Y-Vaccines"/>
      <sheetName val="Y-Laboratory Executives"/>
      <sheetName val="Y-Check Actual "/>
      <sheetName val="Y-Consolidated- Corporate"/>
      <sheetName val="Y-Discovery"/>
      <sheetName val="Y-X-Chem"/>
      <sheetName val="Y-X-RX"/>
      <sheetName val="Y-X-BUS-ELIM"/>
      <sheetName val="5. Current YTD PL (CC)"/>
      <sheetName val="Y-Total Consolidated (CC)"/>
      <sheetName val="Y-Consolid - Ex Disc"/>
      <sheetName val="Y-Consolid - Ex Disc &amp; Syn (CC)"/>
      <sheetName val="Y-Consolid - Ex Dis-Syn-Evi-Eva"/>
      <sheetName val="Y-Consolidated- Clinical (CC)"/>
      <sheetName val="Y-Consolidated- GCD (CC)"/>
      <sheetName val="Y-Acurian (CC)"/>
      <sheetName val="Y-MedCom (CC)"/>
      <sheetName val="Y-Phase 1 Clinic (CC)"/>
      <sheetName val="Y-Site Mgmt (CC)"/>
      <sheetName val="Y-Radiant (CC)"/>
      <sheetName val="Y-Synexus (CC)"/>
      <sheetName val="Y-Evidera (CC)"/>
      <sheetName val="Y-Evalytica (CC)"/>
      <sheetName val="Y-PPD Laboratories (CC)"/>
      <sheetName val="Y-GMP Laboratories (CC)"/>
      <sheetName val="Y-Global Central Labs (CC)"/>
      <sheetName val="Y-Bio A Labs (CC)"/>
      <sheetName val="Y-Vaccines (CC)"/>
      <sheetName val="Y-Laboratory Executives (CC)"/>
      <sheetName val="Y-Consolidated- Corporate (CC)"/>
      <sheetName val="Y-Corporate Func View (CC)"/>
      <sheetName val="Y-Check CC "/>
      <sheetName val="7. Current Qtr PL"/>
      <sheetName val="Q-Total Consolidated"/>
      <sheetName val="Q-Consolid - Ex Disc."/>
      <sheetName val="Q-Consolid - Ex Disc &amp; Syn"/>
      <sheetName val="Q-Consolid - Ex Dis-Syn-Evi-Eva"/>
      <sheetName val="Q-Consolidated- Clinical"/>
      <sheetName val="Q-Consolidated- GCD"/>
      <sheetName val="Q-GCD- Ex FSP &amp; JV"/>
      <sheetName val="Q-FSP"/>
      <sheetName val="Q-PPD-SNBL Joint Venture"/>
      <sheetName val="Q-Acurian"/>
      <sheetName val="Q-ELIM"/>
      <sheetName val="Q-MedCom"/>
      <sheetName val="Q-Phase 1 Clinic"/>
      <sheetName val="Q-Radiant"/>
      <sheetName val="Q-Synexus"/>
      <sheetName val="Q-Evidera"/>
      <sheetName val="Q-Evalytica"/>
      <sheetName val="Q-PPD Laboratories"/>
      <sheetName val="Q-GMP Laboratories"/>
      <sheetName val="Q-Global Central Labs"/>
      <sheetName val="Q-Bio A Labs"/>
      <sheetName val="Q-Vaccines"/>
      <sheetName val="Q-Laboratory Executives"/>
      <sheetName val="Q-Consolidated- Corporate"/>
      <sheetName val="Q-Discovery"/>
      <sheetName val="Q-X-Chem"/>
      <sheetName val="Q-X-RX"/>
      <sheetName val="Q-X-BUS-ELIM"/>
      <sheetName val="Q-Check Actual"/>
      <sheetName val="Y-X-BUS-ELIM (CC)"/>
      <sheetName val="8. Current QTR PL (CC)"/>
      <sheetName val="Q-Check CC "/>
      <sheetName val="Q-Total Consolidated (CC)"/>
      <sheetName val="Q-Consolid - Ex Disc"/>
      <sheetName val="Q-Consolid - Ex Disc &amp; Syn (CC)"/>
      <sheetName val="Q-Consoli - Ex Dis-Syn-Evi-Eva"/>
      <sheetName val="Q-Consolidated- Clinical (CC)"/>
      <sheetName val="Q-Consolidated- GCD (CC)"/>
      <sheetName val="Q-Acurian (CC)"/>
      <sheetName val="Q-MedCom (CC)"/>
      <sheetName val="Q-Phase 1 Clinic (CC)"/>
      <sheetName val="Q-Radiant (CC)"/>
      <sheetName val="Q-Synexus (CC)"/>
      <sheetName val="Q-Evidera (CC)"/>
      <sheetName val="Q-Evalytica (CC)"/>
      <sheetName val="Q-PPD Laboratories (CC)"/>
      <sheetName val="Q-GMP Laboratories (CC)"/>
      <sheetName val="Q-Global Central Labs (CC)"/>
      <sheetName val="Q-Bio A Labs (CC)"/>
      <sheetName val="Q-Vaccines (CC)"/>
      <sheetName val="Q-Laboratory Executives (CC)"/>
      <sheetName val="Q-Discovery (CC)"/>
      <sheetName val="Q-X Chem (CC)"/>
      <sheetName val="Q-X rx (CC)"/>
      <sheetName val="Q-X Elim (CC)"/>
      <sheetName val="Q-Consolidated- Corporate (CC)"/>
      <sheetName val="Q-Corporate Func View (CC)"/>
      <sheetName val="9. FY PL"/>
      <sheetName val="Y-Discovery (CC)"/>
      <sheetName val="Y-X-Chem (CC)"/>
      <sheetName val="Y-X-RX (CC)"/>
      <sheetName val="FY-Check Actual"/>
      <sheetName val="FY-Total Consolidated"/>
      <sheetName val="FY-Consolid - Ex Disc"/>
      <sheetName val="FY-Consolid - Ex Disc &amp; Syn"/>
      <sheetName val="FY-Consolid-Ex Dis-Syn-Evi-Eval"/>
      <sheetName val="FY-Consolidated- Clinical"/>
      <sheetName val="FY-Consolidated- GCD"/>
      <sheetName val="FY-GCD- Ex FSP &amp; JV"/>
      <sheetName val="FY-FSP"/>
      <sheetName val="FY-PPD-SNBL Joint Venture"/>
      <sheetName val="FY-Acurian"/>
      <sheetName val="FY-ELIM"/>
      <sheetName val="FY-MedCom"/>
      <sheetName val="FY-Phase 1 Clinic"/>
      <sheetName val="FY-Radiant"/>
      <sheetName val="FY-Synexus"/>
      <sheetName val="FY-Evidera"/>
      <sheetName val="FY-Evalytica"/>
      <sheetName val="FY-PPD Laboratories"/>
      <sheetName val="FY-GMP Laboratories"/>
      <sheetName val="FY-Global Central Labs"/>
      <sheetName val="FY-Bio A Labs"/>
      <sheetName val="FY-Vaccines"/>
      <sheetName val="FY-Laboratory Executives"/>
      <sheetName val="FY-Consolidated- Corporate"/>
      <sheetName val="FY-Discovery"/>
      <sheetName val="FY-X-Chem"/>
      <sheetName val="FY-X-RX"/>
      <sheetName val="FY-X-BUS-ELIM"/>
      <sheetName val="10. Fiscal Year PL (CC)"/>
      <sheetName val="FY-Total Consolidated (CC)"/>
      <sheetName val="FY-Discovery (CC)"/>
      <sheetName val="FY-Consolid - Ex Disc CC"/>
      <sheetName val="FY-Check CC"/>
      <sheetName val="FY-Consolid - Ex Disc &amp; Syn(CC)"/>
      <sheetName val="FY-Cons-Ex Dis-Syn-Evi-Eval"/>
      <sheetName val="FY-Consolidated- Clinical (CC)"/>
      <sheetName val="FY-Consolidated- GCD (CC)"/>
      <sheetName val="FY-ELIM (CC)"/>
      <sheetName val="FY-Acurian (CC)"/>
      <sheetName val="FY-MedCom (CC)"/>
      <sheetName val="FY-Phase 1 Clinic (CC)"/>
      <sheetName val="FY-Radiant (CC)"/>
      <sheetName val="FY-Synexus (CC)"/>
      <sheetName val="FY-Evidera (CC)"/>
      <sheetName val="FY-Evalytica (CC)"/>
      <sheetName val="FY-PPD Laboratories (CC)"/>
      <sheetName val="FY-GMP Laboratories (CC)"/>
      <sheetName val="FY-Global Central Labs (CC)"/>
      <sheetName val="FY-Bio A Labs (CC)"/>
      <sheetName val="FY-Vaccines (CC)"/>
      <sheetName val="FY-Laboratory Executives (CC)"/>
      <sheetName val="FY-Consolidated- Corporate (CC)"/>
      <sheetName val="FY-Corp Functional View (CC)"/>
      <sheetName val="FY-X-Chem (CC)"/>
      <sheetName val="FY-X-RX (CC)"/>
      <sheetName val="FY-X-BUS-ELIM (CC)"/>
      <sheetName val="11. 8-QTR Trend"/>
      <sheetName val="Trend. Consol (Excl Disc &amp; Syn)"/>
      <sheetName val="Trend. Consol (GCD)"/>
      <sheetName val="6. DSO-DPO"/>
      <sheetName val="Control Sheet (2)"/>
      <sheetName val="DSO-DPO"/>
      <sheetName val="NWC Budget"/>
      <sheetName val="DSO Summary"/>
      <sheetName val="13. Bonus Achievement"/>
      <sheetName val="Bonus Schedule"/>
      <sheetName val="14. Walk for Curr. Effect"/>
      <sheetName val="Currency Effect"/>
      <sheetName val="Revenue Restatement 2016A"/>
      <sheetName val="Revenue Restatement 2015A"/>
      <sheetName val="Revenue Restatement 2014A"/>
      <sheetName val="Revenue Restatement 2016PF"/>
      <sheetName val="Sheet9"/>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 ADMIN"/>
      <sheetName val="Std Cost"/>
      <sheetName val="YTD CapEx (2)"/>
      <sheetName val="Check Sheet"/>
      <sheetName val="Control Sheet"/>
      <sheetName val="MTH RECAP Sponsor"/>
      <sheetName val="YTD RECAP Sponsor"/>
      <sheetName val="QTR RECAP Sponsor"/>
      <sheetName val="FY RECAP Sponsors"/>
      <sheetName val="NTM EBITDA by BU "/>
      <sheetName val="YTD CapEx"/>
      <sheetName val="Index"/>
      <sheetName val="Consolidated Summary"/>
      <sheetName val="NTM Rev by BU"/>
      <sheetName val="MTH RECAP CFO"/>
      <sheetName val="YTD RECAP CFO"/>
      <sheetName val="NTM Rev by BU Q1"/>
      <sheetName val="NTM EBITDA by BU Q1"/>
      <sheetName val="QTR RECAP CFO"/>
      <sheetName val="ROY RECAP CFO"/>
      <sheetName val="FY RECAP CFO"/>
      <sheetName val="Trend CONSOL"/>
      <sheetName val="Qtly Growth Rates CFO"/>
      <sheetName val="Auths By BU"/>
      <sheetName val="FX Proof"/>
      <sheetName val="Backlog Conversion"/>
      <sheetName val="NWC"/>
      <sheetName val="Capex Summary"/>
      <sheetName val="Bonus Achievement"/>
      <sheetName val="MTH P&amp;Ls"/>
      <sheetName val="MTH Consol"/>
      <sheetName val="MTH GCD Consol"/>
      <sheetName val="MTH GCD (ex JV&amp;FSP)"/>
      <sheetName val="MTH FSP"/>
      <sheetName val="MTH JV"/>
      <sheetName val="MTH AES"/>
      <sheetName val="MTH ACURIAN"/>
      <sheetName val="MTH Synexus US"/>
      <sheetName val="MTH Synexus EMEA"/>
      <sheetName val="MTH Optimal"/>
      <sheetName val="MTH AES ELIM"/>
      <sheetName val="MTH Evidera"/>
      <sheetName val="MTH MedCom"/>
      <sheetName val="MTH EDS"/>
      <sheetName val="MTH VIGI"/>
      <sheetName val="MTH ELIM"/>
      <sheetName val="MTH Consol Labs"/>
      <sheetName val="MTH GMP"/>
      <sheetName val="MTH GCL"/>
      <sheetName val="MTH Biolabs"/>
      <sheetName val="MTH Lab Exec"/>
      <sheetName val="MTH Corporate"/>
      <sheetName val="MTH Corp Support"/>
      <sheetName val="MTH Total Support "/>
      <sheetName val="YTD P&amp;Ls"/>
      <sheetName val="YTD Consol"/>
      <sheetName val="YTD GCD Consol"/>
      <sheetName val="YTD GCD (ex JV&amp;FSP)"/>
      <sheetName val="YTD FSP"/>
      <sheetName val="YTD JV"/>
      <sheetName val="YTD AES"/>
      <sheetName val="YTD Acurian"/>
      <sheetName val="YTD Synexus US"/>
      <sheetName val="YTD Synexus EMEA"/>
      <sheetName val="YTD Optimal"/>
      <sheetName val="YTD AES ELIM"/>
      <sheetName val="YTD Evidera"/>
      <sheetName val="YTD MedCom"/>
      <sheetName val="YTD EDS"/>
      <sheetName val="YTD ELIM"/>
      <sheetName val="YTD Consol Labs"/>
      <sheetName val="YTD GMP"/>
      <sheetName val="YTD GCL"/>
      <sheetName val="YTD Biolabs"/>
      <sheetName val="YTD Lab Exec"/>
      <sheetName val="YTD Corporate"/>
      <sheetName val="YTD Total Support"/>
      <sheetName val="Qtrly P&amp;Ls"/>
      <sheetName val="QTR Consol"/>
      <sheetName val="QTR GCD Consol"/>
      <sheetName val="QTR GCD (ex JV&amp;FSP)"/>
      <sheetName val="QTR FSP"/>
      <sheetName val="QTR JV"/>
      <sheetName val="QTR AES"/>
      <sheetName val="QTR Acurian"/>
      <sheetName val="QTR Synexus US"/>
      <sheetName val="QTR Synexus EMEA"/>
      <sheetName val="QTR Optimal"/>
      <sheetName val="QTR AES ELIM"/>
      <sheetName val="QTR Evidera"/>
      <sheetName val="QTR MedCom"/>
      <sheetName val="QTR Phase 1 Clinic"/>
      <sheetName val="QTR VIGI"/>
      <sheetName val="QTR ELIM"/>
      <sheetName val="QTR Consol Labs"/>
      <sheetName val="QTR GMP"/>
      <sheetName val="QTR GCL"/>
      <sheetName val="QTR Biolabs"/>
      <sheetName val="QTR Lab Exec"/>
      <sheetName val="QTR Corporate"/>
      <sheetName val="QTR Corp Support"/>
      <sheetName val="YTD Corp Support"/>
      <sheetName val="QTR Total Support"/>
      <sheetName val="Full Year P&amp;Ls"/>
      <sheetName val="FY Consol"/>
      <sheetName val="FY GCD Consol"/>
      <sheetName val="FY GCD (ex JV&amp;FSP)"/>
      <sheetName val="FY FSP"/>
      <sheetName val="FY JV"/>
      <sheetName val="FY AES"/>
      <sheetName val="FY Acurian"/>
      <sheetName val="FY Synexus US"/>
      <sheetName val="FY Synexus EMEA"/>
      <sheetName val="FY Optimal"/>
      <sheetName val="FY AES ELIM"/>
      <sheetName val="FY Evidera"/>
      <sheetName val="FY MedCom"/>
      <sheetName val="FY Phase 1 Clinic"/>
      <sheetName val="FY Optimal Clinic"/>
      <sheetName val="FY ELIM"/>
      <sheetName val="FY Consol Labs"/>
      <sheetName val="FY GMP"/>
      <sheetName val="FY GCL"/>
      <sheetName val="FY Biolabs"/>
      <sheetName val="FY Lab Exec"/>
      <sheetName val="FY Corporate"/>
      <sheetName val="FY Corp Support"/>
      <sheetName val="FY Total Support"/>
      <sheetName val="CONSOL Outturn"/>
      <sheetName val="MTH RECAP JK"/>
      <sheetName val="YTD RECAP JK"/>
      <sheetName val="QTR RECAP JK"/>
      <sheetName val="ROY RECAP JK"/>
      <sheetName val="FY RECAP JK"/>
      <sheetName val="Auths By BU JK"/>
      <sheetName val="Capex Summary JK"/>
      <sheetName val="Revenue CYACT"/>
      <sheetName val="Revenue CYACT (JV)"/>
      <sheetName val="Revenue CYACT (FSP)"/>
      <sheetName val="Revenue CYPF"/>
      <sheetName val="Revenue CYPF (JV)"/>
      <sheetName val="Revenue CYPF (FSP)"/>
      <sheetName val="Revenue PYACT"/>
      <sheetName val="Revenue PYACT (JV)"/>
      <sheetName val="Revenue PYACT (FSP)"/>
      <sheetName val="CHECKS"/>
      <sheetName val="CHECKS&gt;&gt;QT&gt;&gt;"/>
      <sheetName val="CHECKS&gt;&gt;YTD&gt;&gt;"/>
      <sheetName val="CHECKS-Auths 2017"/>
      <sheetName val="CHECKS-Auths 2018"/>
      <sheetName val="Checks Month"/>
      <sheetName val="Check CHF Pa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Data"/>
      <sheetName val="Description Table"/>
      <sheetName val="Income Statement"/>
      <sheetName val="Balance Sheet 98"/>
      <sheetName val="Income Statement P-table test"/>
    </sheetNames>
    <sheetDataSet>
      <sheetData sheetId="0"/>
      <sheetData sheetId="1"/>
      <sheetData sheetId="2" refreshError="1"/>
      <sheetData sheetId="3" refreshError="1"/>
      <sheetData sheetId="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Print Menu"/>
      <sheetName val="Input"/>
      <sheetName val="Coverage Univers (NEW RATINGS)"/>
      <sheetName val="Life Science Tools Valuation"/>
      <sheetName val="Spec. Distr Valuation"/>
      <sheetName val="Disclosure (w. ACDO)"/>
      <sheetName val="ROC"/>
      <sheetName val="Coverage Univers (w acdo)"/>
      <sheetName val="Reagents &amp; Tools"/>
      <sheetName val="Reagents"/>
      <sheetName val="Reagents (2)"/>
      <sheetName val="Tools"/>
      <sheetName val="STREET vs. Our estimates"/>
      <sheetName val="Distr "/>
      <sheetName val="Summary (3)"/>
      <sheetName val="Showcase"/>
      <sheetName val="Summary"/>
      <sheetName val="Summary2"/>
      <sheetName val="Summary (2)"/>
      <sheetName val="Coverage Univers"/>
      <sheetName val="Summary2 (2)"/>
      <sheetName val="NonProfitable_Sum"/>
      <sheetName val="NonProfitable_Sum2"/>
      <sheetName val="Profile - Profitable"/>
      <sheetName val="Profile - Profitable 2"/>
      <sheetName val="Profile - NonProfitable"/>
      <sheetName val="Profile - NonProfitable 2"/>
      <sheetName val="Val Input"/>
      <sheetName val="Price Matx"/>
      <sheetName val="Public Val1"/>
      <sheetName val="Public Val Calc"/>
      <sheetName val="Public Val2"/>
      <sheetName val="Public Grph1"/>
      <sheetName val="Public Grph2"/>
      <sheetName val="MA Val1"/>
      <sheetName val="MA Val Calc"/>
      <sheetName val="MA Val2"/>
      <sheetName val="MA Grph1"/>
      <sheetName val="MA Grph2"/>
      <sheetName val="Estm"/>
      <sheetName val="__FDSCACHE__"/>
      <sheetName val="Rev_Estm"/>
      <sheetName val="Rank Menu"/>
      <sheetName val="Macros"/>
      <sheetName val="Macro-Print"/>
      <sheetName val="Macro-Rank"/>
      <sheetName val="Rank1"/>
      <sheetName val="Rank2"/>
      <sheetName val="Rank3"/>
      <sheetName val="Rank4"/>
      <sheetName val="Rank Work"/>
      <sheetName val="Graph_Ranker_Main"/>
      <sheetName val="Graphs_1,2"/>
      <sheetName val="Check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DATES"/>
      <sheetName val="BRANCHES"/>
    </sheetNames>
    <sheetDataSet>
      <sheetData sheetId="0" refreshError="1"/>
      <sheetData sheetId="1" refreshError="1"/>
      <sheetData sheetId="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d-Alive"/>
      <sheetName val="Phase II-IV July"/>
      <sheetName val="Phase II-IV June 01"/>
      <sheetName val="Phase II-IV May 01"/>
      <sheetName val="Phase II-IV (Apr-01)"/>
      <sheetName val="Phase II-IV (Mar-01)"/>
      <sheetName val="Phase II-IV (Feb-01)"/>
      <sheetName val="Informatics 2000"/>
      <sheetName val="Infomatics June01"/>
      <sheetName val="Phase II-IV (Jan-01)"/>
      <sheetName val="Phase II-IV (Dec)"/>
      <sheetName val="Phase II-IV (Nov-00)"/>
      <sheetName val="Look up study list"/>
      <sheetName val="Look up FX rate"/>
      <sheetName val="Look up"/>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Time"/>
      <sheetName val="Summary"/>
      <sheetName val="Income"/>
      <sheetName val="Balance"/>
      <sheetName val="Budget"/>
      <sheetName val="Data"/>
      <sheetName val="Module"/>
    </sheetNames>
    <sheetDataSet>
      <sheetData sheetId="0"/>
      <sheetData sheetId="1"/>
      <sheetData sheetId="2"/>
      <sheetData sheetId="3"/>
      <sheetData sheetId="4"/>
      <sheetData sheetId="5"/>
      <sheetData sheetId="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Historical"/>
      <sheetName val="Comparison"/>
      <sheetName val="Returns"/>
      <sheetName val="Sheet1"/>
      <sheetName val="Covenants"/>
      <sheetName val="Covenants v2"/>
      <sheetName val="De Novo"/>
      <sheetName val="EBITDA Bridge"/>
      <sheetName val="Cap"/>
      <sheetName val="SU"/>
      <sheetName val="Proceeds to Directors"/>
      <sheetName val="Proceeds to Bilt"/>
      <sheetName val="Control"/>
      <sheetName val="Mgmt Options"/>
      <sheetName val="LBO"/>
      <sheetName val="Bank Model"/>
      <sheetName val="Monthly CF Model"/>
      <sheetName val="Total Ops v2"/>
      <sheetName val="DeNovo Build"/>
      <sheetName val="DeNovo Ramp"/>
      <sheetName val="Total Existing Operations"/>
      <sheetName val="Existing Ops-Summary by Market"/>
      <sheetName val="Total Operations"/>
      <sheetName val="Depreciation"/>
      <sheetName val="Rent Expense"/>
      <sheetName val="Rent Expense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Ops TOP 02"/>
      <sheetName val="NetOps  EE'S 02"/>
      <sheetName val="NetOps Bonus 02"/>
      <sheetName val="NetOps CAPITAL 02"/>
      <sheetName val="Capital"/>
      <sheetName val="da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T94=100"/>
      <sheetName val="FATX11"/>
      <sheetName val="VENDASFISICAS"/>
      <sheetName val="GRÁFICOS"/>
      <sheetName val="Ponderações"/>
      <sheetName val="_VENDASX11"/>
      <sheetName val="var. t_ t-1"/>
      <sheetName val="var. t_ t-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Print Menu"/>
      <sheetName val="Input"/>
      <sheetName val="Coverage Univers (NEW RATINGS)"/>
      <sheetName val="Life Science Tools Valuation"/>
      <sheetName val="Spec. Distr Valuation"/>
      <sheetName val="Disclosure (w. ACDO)"/>
      <sheetName val="ROC"/>
      <sheetName val="Coverage Univers (w acdo)"/>
      <sheetName val="Reagents &amp; Tools"/>
      <sheetName val="Reagents"/>
      <sheetName val="Reagents (2)"/>
      <sheetName val="Tools"/>
      <sheetName val="STREET vs. Our estimates"/>
      <sheetName val="Distr "/>
      <sheetName val="Summary (3)"/>
      <sheetName val="Showcase"/>
      <sheetName val="Summary"/>
      <sheetName val="Summary2"/>
      <sheetName val="Summary (2)"/>
      <sheetName val="Coverage Univers"/>
      <sheetName val="Summary2 (2)"/>
      <sheetName val="NonProfitable_Sum"/>
      <sheetName val="NonProfitable_Sum2"/>
      <sheetName val="Profile - Profitable"/>
      <sheetName val="Profile - Profitable 2"/>
      <sheetName val="Profile - NonProfitable"/>
      <sheetName val="Profile - NonProfitable 2"/>
      <sheetName val="Val Input"/>
      <sheetName val="Price Matx"/>
      <sheetName val="Public Val1"/>
      <sheetName val="Public Val Calc"/>
      <sheetName val="Public Val2"/>
      <sheetName val="Public Grph1"/>
      <sheetName val="Public Grph2"/>
      <sheetName val="MA Val1"/>
      <sheetName val="MA Val Calc"/>
      <sheetName val="MA Val2"/>
      <sheetName val="MA Grph1"/>
      <sheetName val="MA Grph2"/>
      <sheetName val="Estm"/>
      <sheetName val="__FDSCACHE__"/>
      <sheetName val="Rev_Estm"/>
      <sheetName val="Rank Menu"/>
      <sheetName val="Macros"/>
      <sheetName val="Macro-Print"/>
      <sheetName val="Macro-Rank"/>
      <sheetName val="Rank1"/>
      <sheetName val="Rank2"/>
      <sheetName val="Rank3"/>
      <sheetName val="Rank4"/>
      <sheetName val="Rank Work"/>
      <sheetName val="Graph_Ranker_Main"/>
      <sheetName val="Graphs_1,2"/>
      <sheetName val="Check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Valuation"/>
      <sheetName val="BS"/>
      <sheetName val="Cubicin"/>
      <sheetName val="Comps"/>
      <sheetName val="heavy borrowers"/>
      <sheetName val="IS"/>
      <sheetName val="Cidecin-U.S. only"/>
    </sheetNames>
    <sheetDataSet>
      <sheetData sheetId="0"/>
      <sheetData sheetId="1"/>
      <sheetData sheetId="2"/>
      <sheetData sheetId="3"/>
      <sheetData sheetId="4"/>
      <sheetData sheetId="5"/>
      <sheetData sheetId="6"/>
      <sheetData sheetId="7"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US_CoreIndustrials"/>
      <sheetName val="Rituxan"/>
      <sheetName val="Lucentis"/>
      <sheetName val="Herceptin"/>
      <sheetName val="Xolair"/>
      <sheetName val="Avastin - 2005"/>
      <sheetName val="Catalysts"/>
      <sheetName val="Revisions"/>
      <sheetName val="MS"/>
      <sheetName val="Sheet1"/>
      <sheetName val="Inputs"/>
      <sheetName val="Revenues (2)"/>
      <sheetName val="CRC_SC"/>
      <sheetName val="P&amp;L (2007)"/>
      <sheetName val="Results Analysis"/>
      <sheetName val="Guidance"/>
      <sheetName val="Herceptin Adjuvant"/>
      <sheetName val="Lucentis 2006"/>
      <sheetName val="AMD"/>
      <sheetName val="Lucentis Q"/>
      <sheetName val="Rituxan 2007"/>
      <sheetName val="Tarceva 2007"/>
      <sheetName val="ODAC"/>
      <sheetName val="mBC PDUFA"/>
      <sheetName val="Avastin 2007"/>
      <sheetName val="Herceptin 2007"/>
      <sheetName val="Japan reimbursement effect"/>
      <sheetName val="Raptiva"/>
      <sheetName val="Revenues"/>
      <sheetName val="CF"/>
      <sheetName val="BS"/>
      <sheetName val="Guidance Revised"/>
      <sheetName val="Guidance-OLD"/>
      <sheetName val="Studies"/>
      <sheetName val="Valuation"/>
      <sheetName val="Updated NPV Valuation"/>
      <sheetName val="Revenues - Theoretical"/>
      <sheetName val="P&amp;L-Theoretical"/>
      <sheetName val="P&amp;L-adj  (adjuvant avastin)"/>
      <sheetName val="Mkt Cap Comps"/>
      <sheetName val="NDC Data"/>
      <sheetName val="P&amp;L-adj "/>
      <sheetName val="Avastin NDC Data"/>
      <sheetName val="Herceptin NDC Data"/>
      <sheetName val="Lucentis NDC Data"/>
      <sheetName val="Delta to Street"/>
      <sheetName val="NPV Valuation (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Financials"/>
      <sheetName val="Changes"/>
      <sheetName val="DNA Call Sheet"/>
      <sheetName val="Valuation"/>
      <sheetName val="DC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Revenue Assumptions"/>
      <sheetName val="Annual Revenue"/>
      <sheetName val="Rev per Biz Day"/>
      <sheetName val="Trend"/>
      <sheetName val="Charts data"/>
      <sheetName val="All-In Annual Trend"/>
      <sheetName val="SS Annual Trend"/>
      <sheetName val="All-In Consolidated 2006"/>
      <sheetName val="SS Consolidated 2006"/>
      <sheetName val="SS Consolidated 2005"/>
      <sheetName val="SS Consolidated 2004"/>
      <sheetName val="Arkansas"/>
      <sheetName val="Rev per Biz Day-AR"/>
      <sheetName val="Atlanta"/>
      <sheetName val="Rev per Biz Day-ATL"/>
      <sheetName val="Cleveland"/>
      <sheetName val="Rev per Biz Day-CLE"/>
      <sheetName val="Dayton"/>
      <sheetName val="Rev per Biz Day-DAY"/>
      <sheetName val="Florida"/>
      <sheetName val="Rev per Biz Day-FL"/>
      <sheetName val="Indiana"/>
      <sheetName val="Rev per Biz Day-IND"/>
      <sheetName val="Philadelphia"/>
      <sheetName val="Rev per Biz Day-PHI"/>
      <sheetName val="Tennessee"/>
      <sheetName val="Rev per Biz Day-TN"/>
      <sheetName val="Virginia"/>
      <sheetName val="Rev per Biz Day-VA"/>
      <sheetName val="Austin"/>
      <sheetName val="Rev per Biz Day-AU"/>
      <sheetName val="Dallas"/>
      <sheetName val="Rev per Biz Day-DFW"/>
      <sheetName val="Houston"/>
      <sheetName val="Rev per Biz Day-HOU"/>
      <sheetName val="San Antonio"/>
      <sheetName val="Rev per Biz Day-SA"/>
      <sheetName val="Arizona"/>
      <sheetName val="Rev per Biz Day-AZ"/>
      <sheetName val="Colorado"/>
      <sheetName val="Rev per Biz Day-CO"/>
      <sheetName val="NCA"/>
      <sheetName val="Rev per Biz Day-NCA"/>
      <sheetName val="SCA"/>
      <sheetName val="Rev per Biz Day-SCA"/>
      <sheetName val="Oregon"/>
      <sheetName val="Rev per Biz Day-OR"/>
      <sheetName val="Utah"/>
      <sheetName val="Rev per Biz Day-UT"/>
      <sheetName val="Washington"/>
      <sheetName val="Rev per Biz Day-WA"/>
      <sheetName val="DN Annual Trend"/>
      <sheetName val="DN Consolidated 2006"/>
      <sheetName val="DN Consolidated 2005"/>
      <sheetName val="All-In Consolidated 2005"/>
      <sheetName val="DN to SS in 2006 Revenue"/>
      <sheetName val="DN Revenue 2006"/>
      <sheetName val="All-In Consolidated 2004"/>
      <sheetName val="DN Consolidated 2004"/>
      <sheetName val="SS Revenue"/>
      <sheetName val="Doctor Days"/>
      <sheetName val="New Patients"/>
      <sheetName val="Patient Visits"/>
      <sheetName val="Revenue-all"/>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refreshError="1"/>
      <sheetData sheetId="17"/>
      <sheetData sheetId="18" refreshError="1"/>
      <sheetData sheetId="19"/>
      <sheetData sheetId="20" refreshError="1"/>
      <sheetData sheetId="21"/>
      <sheetData sheetId="22" refreshError="1"/>
      <sheetData sheetId="23"/>
      <sheetData sheetId="24" refreshError="1"/>
      <sheetData sheetId="25"/>
      <sheetData sheetId="26" refreshError="1"/>
      <sheetData sheetId="27"/>
      <sheetData sheetId="28" refreshError="1"/>
      <sheetData sheetId="29"/>
      <sheetData sheetId="30" refreshError="1"/>
      <sheetData sheetId="31"/>
      <sheetData sheetId="32" refreshError="1"/>
      <sheetData sheetId="33"/>
      <sheetData sheetId="34" refreshError="1"/>
      <sheetData sheetId="35"/>
      <sheetData sheetId="36" refreshError="1"/>
      <sheetData sheetId="37"/>
      <sheetData sheetId="38" refreshError="1"/>
      <sheetData sheetId="39"/>
      <sheetData sheetId="40" refreshError="1"/>
      <sheetData sheetId="41"/>
      <sheetData sheetId="42" refreshError="1"/>
      <sheetData sheetId="43"/>
      <sheetData sheetId="44" refreshError="1"/>
      <sheetData sheetId="45"/>
      <sheetData sheetId="46" refreshError="1"/>
      <sheetData sheetId="47"/>
      <sheetData sheetId="48" refreshError="1"/>
      <sheetData sheetId="49"/>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by Product Summary"/>
      <sheetName val="Branch"/>
      <sheetName val="Major Group Sales PLN78P May 05"/>
      <sheetName val="Sales-24.5% in $"/>
    </sheetNames>
    <sheetDataSet>
      <sheetData sheetId="0" refreshError="1"/>
      <sheetData sheetId="1" refreshError="1"/>
      <sheetData sheetId="2" refreshError="1"/>
      <sheetData sheetId="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sis"/>
      <sheetName val="Sheet1"/>
      <sheetName val="Sepsis Delayed"/>
    </sheetNames>
    <sheetDataSet>
      <sheetData sheetId="0"/>
      <sheetData sheetId="1" refreshError="1"/>
      <sheetData sheetId="2"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O"/>
      <sheetName val="Enbrel"/>
      <sheetName val="RA"/>
      <sheetName val="Psoriasis"/>
      <sheetName val="PsA"/>
      <sheetName val="AS"/>
      <sheetName val="inventory"/>
      <sheetName val="quarterly"/>
      <sheetName val="annual"/>
      <sheetName val="cashflows"/>
      <sheetName val="APCCMP"/>
      <sheetName val="ADK"/>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Data"/>
      <sheetName val="Control"/>
      <sheetName val="Profile"/>
      <sheetName val="Stock"/>
      <sheetName val="Disclosur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sheetName val="FISH"/>
      <sheetName val="IMS-Adj Herceptin"/>
      <sheetName val="Clinical results, plans"/>
      <sheetName val="Margins"/>
      <sheetName val="pipe sheet"/>
      <sheetName val="Roche Sales (from G.Parry)"/>
      <sheetName val="Avastin (2004)"/>
      <sheetName val="Herceptin NDC Data (3)"/>
      <sheetName val="Avastin NDC Data"/>
      <sheetName val="Herceptin NDC Data"/>
      <sheetName val="Herceptin SCRIPS"/>
      <sheetName val="Bosentan"/>
      <sheetName val="Macugen Ph III data"/>
      <sheetName val="Lucentis Data"/>
      <sheetName val="Lucentis comp data"/>
      <sheetName val="Drug Data"/>
      <sheetName val="Sheet1"/>
      <sheetName val="Sheet2"/>
      <sheetName val="Sheet3"/>
      <sheetName val="Roche Sales _from G_Parry_"/>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sheetName val="Executive Summary"/>
      <sheetName val="P+L Stmt"/>
      <sheetName val="Balance Sheet"/>
      <sheetName val="P+L Stmt(2)"/>
      <sheetName val="Marketing"/>
      <sheetName val="CF Stmt "/>
      <sheetName val="CF Stmt(2)"/>
      <sheetName val="Cost of Sales"/>
      <sheetName val="Capital Exp"/>
      <sheetName val="Cost Overview"/>
      <sheetName val="Cover"/>
      <sheetName val="Menu"/>
      <sheetName val="Misc Calcs"/>
      <sheetName val="Inputs-Misc Fields"/>
      <sheetName val="History &amp; Future Values"/>
      <sheetName val="Actual"/>
      <sheetName val="Budget"/>
      <sheetName val="Mar Forecast"/>
      <sheetName val="FY 2002 Actuals"/>
      <sheetName val="Dec Forecast"/>
      <sheetName val="Sep Forecast"/>
      <sheetName val="Peop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Display Income Stmt"/>
      <sheetName val="VRTX"/>
      <sheetName val="Incivek Rx Data update"/>
      <sheetName val="Quarter Compare"/>
      <sheetName val="Current vs. Previous"/>
      <sheetName val="Consensus vs RBC"/>
      <sheetName val="Guidance"/>
      <sheetName val="PE Multiple Valuation"/>
      <sheetName val="DCF Valuation"/>
      <sheetName val="SOPA Valuation Summary"/>
      <sheetName val="New CF build"/>
      <sheetName val="Kalydeco monthly"/>
      <sheetName val="Kalydeco oppty"/>
      <sheetName val="Valuation"/>
      <sheetName val="VRTX Pipeline"/>
      <sheetName val="VRTX Newsflow calendar"/>
      <sheetName val="VRTX Newsflow"/>
      <sheetName val="Fund raising"/>
      <sheetName val="Partnerships and Terms"/>
      <sheetName val="Notes for Assumptions"/>
      <sheetName val="Current vs Previous Telap Sumry"/>
      <sheetName val="OLD_Consensus"/>
      <sheetName val="Incivek pricing"/>
      <sheetName val="OLD_Telaprevir Summary"/>
      <sheetName val="OLD_US Telaprevir Build"/>
      <sheetName val="OLD_EU Telaprevir Build"/>
      <sheetName val="teleprevir gross to net"/>
      <sheetName val="RBCCM_Key_Information"/>
      <sheetName val="RBCCM_Valuation_Measures"/>
      <sheetName val="RBCCM_Quarterly_Estimates_Data"/>
      <sheetName val="RBCCM_Income_Statement"/>
      <sheetName val="RBCCM_Cash_Flow"/>
      <sheetName val="RBCCM_Balance_Sheet"/>
      <sheetName val="RBCCM_Industry_Specif"/>
      <sheetName val="Rx Data update"/>
      <sheetName val="SOPA Valuation Telap Summary"/>
      <sheetName val="gross to net"/>
      <sheetName val="Telaprevir Summary"/>
      <sheetName val="US Telaprevir Build"/>
      <sheetName val="EU Telaprevir Build"/>
      <sheetName val="Draft new CF build"/>
      <sheetName val="Consensus"/>
      <sheetName val="pricing"/>
      <sheetName val="Rx Data"/>
      <sheetName val="CF Bui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若年出産の分析"/>
      <sheetName val="dif_mon"/>
      <sheetName val="dif_yea"/>
      <sheetName val="期間出生率うちわけp_p_4"/>
      <sheetName val="コウホート出生率うちわけp_p_6"/>
      <sheetName val="p_p_5 (2)"/>
      <sheetName val="婚後妊娠の動向"/>
      <sheetName val="婚後妊娠の動向（期間）"/>
      <sheetName val="p_p_5"/>
      <sheetName val="コウホート出生率実績値"/>
      <sheetName val="CohortData"/>
      <sheetName val="中央fx"/>
      <sheetName val="p_p_3"/>
      <sheetName val="p_p_2"/>
      <sheetName val="p_p_1"/>
      <sheetName val="pre_2"/>
      <sheetName val="pre_1"/>
      <sheetName val="pre_pre_final"/>
      <sheetName val="→誤差の分析"/>
      <sheetName val="F1OUT"/>
      <sheetName val="モデル誤差"/>
      <sheetName val="モデル誤差 (累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nticipated Events"/>
      <sheetName val="ACAD"/>
      <sheetName val="ACOR"/>
      <sheetName val="AMAG"/>
      <sheetName val="AMGN"/>
      <sheetName val="ANDS"/>
      <sheetName val="BIIB"/>
      <sheetName val="CHIR"/>
      <sheetName val="CRTX"/>
      <sheetName val="CVTX"/>
      <sheetName val="DYAX"/>
      <sheetName val="DNA"/>
      <sheetName val="ENCY"/>
      <sheetName val="GENZ"/>
      <sheetName val="GILD"/>
      <sheetName val="HGSI"/>
      <sheetName val="IDBE"/>
      <sheetName val="IDIX"/>
      <sheetName val="ITMN"/>
      <sheetName val="MNTA"/>
      <sheetName val="NTMD"/>
      <sheetName val="NUVO"/>
      <sheetName val="PANC"/>
      <sheetName val="PDLI"/>
      <sheetName val="TRGT new"/>
      <sheetName val="UTHR"/>
      <sheetName val="VRTX"/>
      <sheetName val="VIAC"/>
      <sheetName val="Perf"/>
      <sheetName val="ACAD Comp"/>
      <sheetName val="ACAD Target Comp"/>
      <sheetName val="ACOR Comp"/>
      <sheetName val="ACOR Target Comp"/>
      <sheetName val="AMAG Comp "/>
      <sheetName val="AMAG Target Comp"/>
      <sheetName val="AMGN Comp"/>
      <sheetName val="__FDSCACHE__"/>
      <sheetName val="AMGN Target Comp"/>
      <sheetName val="ANDS Comp"/>
      <sheetName val="ANDS Target Comp"/>
      <sheetName val="BIIB Comp"/>
      <sheetName val="BIIB Target Comp"/>
      <sheetName val="CHIR Comp"/>
      <sheetName val="CHIR Target Comp"/>
      <sheetName val="CRTX Comp"/>
      <sheetName val="CRTX Target Comp"/>
      <sheetName val="CVTX Comp"/>
      <sheetName val="CVTX Target Comp"/>
      <sheetName val="DNA Comp"/>
      <sheetName val="DNA Target Comp"/>
      <sheetName val="DYAX Comp"/>
      <sheetName val="DYAX Target Comp"/>
      <sheetName val="DYAX Target Comp (old)"/>
      <sheetName val="ENCY Comp"/>
      <sheetName val="ENCY Target Comp"/>
      <sheetName val="GENZ Comp"/>
      <sheetName val="GENZ Target Comp"/>
      <sheetName val="GILD Comp"/>
      <sheetName val="GILD Target Comp"/>
      <sheetName val="HGSI Comp"/>
      <sheetName val="HGSI Target Comp"/>
      <sheetName val="Big Cap"/>
      <sheetName val="IDBE Comp"/>
      <sheetName val="IDBE Target Comp"/>
      <sheetName val="ITMN Comp"/>
      <sheetName val="ITMN Target Comp"/>
      <sheetName val="MNTA Comp"/>
      <sheetName val="MNTA Target Comp"/>
      <sheetName val="MEDI Comp"/>
      <sheetName val="MEDI Target Comp"/>
      <sheetName val="NTMD Comp"/>
      <sheetName val="NTMD Target Comp"/>
      <sheetName val="NUVO Comp"/>
      <sheetName val="NUVO Target Comp"/>
      <sheetName val="PANC Comp"/>
      <sheetName val="PANC Target Comp"/>
      <sheetName val="PDLI Comp"/>
      <sheetName val="PDLI Target Comp 08"/>
      <sheetName val="TKTX Comp"/>
      <sheetName val="TKTX Target Comp"/>
      <sheetName val="TNOX Comp - IM Practice"/>
      <sheetName val="TRGT Comp"/>
      <sheetName val="TRGT Target Comp"/>
      <sheetName val="UTHR Comp"/>
      <sheetName val="UTHR Target Comp"/>
      <sheetName val="VIAC Comp"/>
      <sheetName val="VIAC Target Comp"/>
      <sheetName val="VIAC PE Comp"/>
      <sheetName val="VRTX Comp"/>
      <sheetName val="VRTX Target 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2003"/>
      <sheetName val="Jan Vat"/>
      <sheetName val="Feb 2003"/>
      <sheetName val="Feb Vat"/>
      <sheetName val="Mar 2003"/>
      <sheetName val="Mar Vat"/>
      <sheetName val="Apr 2003"/>
      <sheetName val="Apr Vat"/>
      <sheetName val="May 2003"/>
      <sheetName val="May Vat"/>
      <sheetName val="Jun 2003"/>
      <sheetName val="Jun Vat"/>
      <sheetName val="Jul 2003"/>
      <sheetName val="Jul Vat"/>
      <sheetName val="Aug 2003"/>
      <sheetName val="Aug Vat"/>
      <sheetName val="Sep 2003"/>
      <sheetName val="Sep Vat"/>
      <sheetName val="Oct 2003"/>
      <sheetName val="Oct Vat"/>
      <sheetName val="Nov 2003"/>
      <sheetName val="Nov Vat"/>
      <sheetName val="Dec 2003"/>
      <sheetName val="Dec V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umptions"/>
      <sheetName val="ENGTOP96"/>
    </sheetNames>
    <sheetDataSet>
      <sheetData sheetId="0" refreshError="1"/>
      <sheetData sheetId="1" refreshError="1"/>
      <sheetData sheetId="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sheetName val="IS Ass."/>
      <sheetName val="BS Ass."/>
      <sheetName val="Debt"/>
      <sheetName val="Dev't"/>
      <sheetName val="possible"/>
      <sheetName val="Imp."/>
      <sheetName val="Corp. Dir."/>
      <sheetName val="AFB comp"/>
      <sheetName val="debt covenants"/>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Forecast Report"/>
    </sheetNames>
    <sheetDataSet>
      <sheetData sheetId="0"/>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CSTF80_00_RWWD_Q (2)"/>
      <sheetName val="FRCSTF65_00_RWWD_Q"/>
      <sheetName val="Sheet2"/>
      <sheetName val="Sheet1"/>
      <sheetName val="FRCSTF75_00_ln_Q"/>
    </sheetNames>
    <sheetDataSet>
      <sheetData sheetId="0"/>
      <sheetData sheetId="1" refreshError="1"/>
      <sheetData sheetId="2"/>
      <sheetData sheetId="3"/>
      <sheetData sheetId="4"/>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CELEXA"/>
      <sheetName val="NAMENDA TRx"/>
      <sheetName val="Benicar TRx"/>
      <sheetName val="BAL-CF"/>
      <sheetName val="MKTD"/>
      <sheetName val="PPLN"/>
      <sheetName val="IMS"/>
      <sheetName val="Taxes"/>
      <sheetName val="VAR"/>
      <sheetName val="Sheet1"/>
      <sheetName val="Sheet2"/>
      <sheetName val="P&amp;L Review"/>
      <sheetName val="SUMMARY"/>
      <sheetName val="iQ_US_CoreIndustrials"/>
      <sheetName val="VAR-June"/>
      <sheetName val="VAR-Mar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NPV"/>
      <sheetName val="YR-REV"/>
      <sheetName val="CELEXA"/>
      <sheetName val="NAMENDA"/>
      <sheetName val="BENICAR"/>
      <sheetName val="BAL-CF"/>
      <sheetName val="MKTD"/>
      <sheetName val="PPLN"/>
      <sheetName val="IMS"/>
      <sheetName val="------"/>
      <sheetName val="VAR"/>
      <sheetName val="Sheet1"/>
      <sheetName val="iQ_Measure_Validations_Errors"/>
      <sheetName val="iQ_US_CoreIndustrials"/>
      <sheetName val="Compare"/>
      <sheetName val="Financial Analysis Table"/>
      <sheetName val="Taxes"/>
      <sheetName val="NPV_B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_Summary"/>
      <sheetName val="2001-2005 Fin plan"/>
      <sheetName val="2002"/>
      <sheetName val="Depr"/>
      <sheetName val="Q1_02_cf"/>
      <sheetName val="2001_2005 Cash Flows_ plan"/>
      <sheetName val="Market Assumptions"/>
      <sheetName val="summary of inputs"/>
      <sheetName val="Sales Assumptions"/>
      <sheetName val="Sales Proj_gradual_ramp_comm_02"/>
      <sheetName val="Sales Proj_gradual_ramp"/>
      <sheetName val="Summary"/>
      <sheetName val=" high level ent 2002"/>
      <sheetName val="ent 2002"/>
      <sheetName val="isp 2002"/>
      <sheetName val="high level ent 2003"/>
      <sheetName val="ent 2003"/>
      <sheetName val="ISP 2003"/>
      <sheetName val="hl ent 2004"/>
      <sheetName val="ent 2004"/>
      <sheetName val="isp 2004"/>
      <sheetName val="hl ent 2005"/>
      <sheetName val="ent 2005"/>
      <sheetName val="isp 2005"/>
      <sheetName val="2001 2002 price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Summary Financials vs Guidance"/>
      <sheetName val="Detailed Financials vs Guidance"/>
      <sheetName val="MasterData"/>
      <sheetName val="Global Backlog Auth"/>
      <sheetName val="Global Backlog Rev"/>
      <sheetName val="700 Plan 2007"/>
      <sheetName val="710 Plan 2007"/>
      <sheetName val="700 Forecast 2007"/>
      <sheetName val="710 Forecast 2007"/>
      <sheetName val="2007 Profitability"/>
      <sheetName val="Executive Summary"/>
      <sheetName val="Visit Data"/>
      <sheetName val="Dashboard Data"/>
      <sheetName val="P&amp;L Comparisons"/>
      <sheetName val="700 Forecast 2006"/>
      <sheetName val="710 Forecast 2005"/>
      <sheetName val="710 Forecast 2006"/>
      <sheetName val="700 Plan 2005"/>
      <sheetName val="700 Plan 2006"/>
      <sheetName val="710 Plan 2005"/>
      <sheetName val="710 Plan 2006"/>
      <sheetName val="P&amp;L Commentary"/>
      <sheetName val="US P&amp;L Fluctuation Analysis"/>
      <sheetName val="P&amp;L Q4 YTD"/>
      <sheetName val="US Balance Sheet Flux Analysis"/>
      <sheetName val="AR Comments"/>
      <sheetName val="Revenue Summary"/>
      <sheetName val="Revenue Detail - 2007"/>
      <sheetName val="US Capital Expenditures 2007"/>
      <sheetName val="US Capital Additions 2006"/>
      <sheetName val="EU Capital Expenditures 2007"/>
      <sheetName val="Color Guide"/>
      <sheetName val="EU Capital Expenditures 2006"/>
      <sheetName val="EU Capital Expenditures 2005"/>
      <sheetName val="Expense Dashboard"/>
      <sheetName val="Expense data"/>
      <sheetName val="Headcount Dashboard"/>
      <sheetName val="Headcount Detail"/>
      <sheetName val="Headcount Data"/>
      <sheetName val="US Lab Supplies"/>
      <sheetName val="lab supplies data"/>
      <sheetName val="Inventory data"/>
      <sheetName val="US Freight"/>
      <sheetName val="Freight Data"/>
      <sheetName val="US Project Management Expense"/>
      <sheetName val="US Lab Operations Expense"/>
      <sheetName val="US Data Management Expense"/>
      <sheetName val="US Lab Support Expense"/>
      <sheetName val="US Shipping Expense"/>
      <sheetName val="US Archives Expense"/>
      <sheetName val="US Executive Expense"/>
      <sheetName val="US Human Resourses Expense"/>
      <sheetName val="US IT Expense"/>
      <sheetName val="US Systems Development Expense"/>
      <sheetName val="US Finance Expense"/>
      <sheetName val="US Facilities Expense"/>
      <sheetName val="US Old Purchasing Expense"/>
      <sheetName val="US Health &amp; Safety Expense"/>
      <sheetName val="US Purchasing Expense"/>
      <sheetName val="US Business Dev Expense"/>
      <sheetName val="US Bids &amp; Contracts Expense"/>
      <sheetName val="EU Project Management Expense"/>
      <sheetName val="EU Lab Operations Expense"/>
      <sheetName val="EU Data Management Expense"/>
      <sheetName val="EU Lab Support Expense"/>
      <sheetName val="EU Shipping Expense"/>
      <sheetName val="EU Archives Expense"/>
      <sheetName val="EU Executive Expense"/>
      <sheetName val="EU Human Resourses Expense"/>
      <sheetName val="EU IT Expense"/>
      <sheetName val="EU Systems Development Expense"/>
      <sheetName val="EU Finance Expense"/>
      <sheetName val="EU Facilities Expense"/>
      <sheetName val="EU Business Dev Expense"/>
      <sheetName val="Functio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Summary Financials vs Guidance"/>
      <sheetName val="Detailed Financials vs Guidance"/>
      <sheetName val="MasterData"/>
      <sheetName val="Global Backlog Auth"/>
      <sheetName val="Global Backlog Rev"/>
      <sheetName val="700 Plan 2007"/>
      <sheetName val="710 Plan 2007"/>
      <sheetName val="700 Forecast 2007"/>
      <sheetName val="710 Forecast 2007"/>
      <sheetName val="2007 Profitability"/>
      <sheetName val="Executive Summary"/>
      <sheetName val="Visit Data"/>
      <sheetName val="Dashboard Data"/>
      <sheetName val="P&amp;L Comparisons"/>
      <sheetName val="700 Forecast 2006"/>
      <sheetName val="710 Forecast 2005"/>
      <sheetName val="710 Forecast 2006"/>
      <sheetName val="700 Plan 2005"/>
      <sheetName val="700 Plan 2006"/>
      <sheetName val="710 Plan 2005"/>
      <sheetName val="710 Plan 2006"/>
      <sheetName val="P&amp;L Commentary"/>
      <sheetName val="US P&amp;L Fluctuation Analysis"/>
      <sheetName val="P&amp;L Q4 YTD"/>
      <sheetName val="US Balance Sheet Flux Analysis"/>
      <sheetName val="AR Comments"/>
      <sheetName val="Revenue Summary"/>
      <sheetName val="Revenue Detail - 2007"/>
      <sheetName val="US Capital Expenditures 2007"/>
      <sheetName val="US Capital Additions 2006"/>
      <sheetName val="EU Capital Expenditures 2007"/>
      <sheetName val="Color Guide"/>
      <sheetName val="EU Capital Expenditures 2006"/>
      <sheetName val="EU Capital Expenditures 2005"/>
      <sheetName val="Expense Dashboard"/>
      <sheetName val="Expense data"/>
      <sheetName val="Headcount Dashboard"/>
      <sheetName val="Headcount Detail"/>
      <sheetName val="Headcount Data"/>
      <sheetName val="US Lab Supplies"/>
      <sheetName val="lab supplies data"/>
      <sheetName val="Inventory data"/>
      <sheetName val="US Freight"/>
      <sheetName val="Freight Data"/>
      <sheetName val="US Project Management Expense"/>
      <sheetName val="US Lab Operations Expense"/>
      <sheetName val="US Data Management Expense"/>
      <sheetName val="US Lab Support Expense"/>
      <sheetName val="US Shipping Expense"/>
      <sheetName val="US Archives Expense"/>
      <sheetName val="US Executive Expense"/>
      <sheetName val="US Human Resourses Expense"/>
      <sheetName val="US IT Expense"/>
      <sheetName val="US Systems Development Expense"/>
      <sheetName val="US Finance Expense"/>
      <sheetName val="US Facilities Expense"/>
      <sheetName val="US Old Purchasing Expense"/>
      <sheetName val="US Health &amp; Safety Expense"/>
      <sheetName val="US Purchasing Expense"/>
      <sheetName val="US Business Dev Expense"/>
      <sheetName val="US Bids &amp; Contracts Expense"/>
      <sheetName val="EU Project Management Expense"/>
      <sheetName val="EU Lab Operations Expense"/>
      <sheetName val="EU Data Management Expense"/>
      <sheetName val="EU Lab Support Expense"/>
      <sheetName val="EU Shipping Expense"/>
      <sheetName val="EU Archives Expense"/>
      <sheetName val="EU Executive Expense"/>
      <sheetName val="EU Human Resourses Expense"/>
      <sheetName val="EU IT Expense"/>
      <sheetName val="EU Systems Development Expense"/>
      <sheetName val="EU Finance Expense"/>
      <sheetName val="EU Facilities Expense"/>
      <sheetName val="EU Business Dev Expense"/>
      <sheetName val=""/>
      <sheetName val="R&amp;O Input Cons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1"/>
      <sheetName val="Summary"/>
      <sheetName val="Sheet10"/>
      <sheetName val="ModsQ4"/>
      <sheetName val="Sheet13"/>
      <sheetName val="Sheet12"/>
      <sheetName val="Sheet9"/>
      <sheetName val="Sheet2"/>
      <sheetName val="Sheet8"/>
      <sheetName val="Sheet1"/>
      <sheetName val="Sheet7"/>
      <sheetName val="Sheet6"/>
      <sheetName val="Sheet4"/>
      <sheetName val="Mods to Review-EOACheck"/>
      <sheetName val="Sheet3"/>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eat"/>
      <sheetName val="P&amp;L"/>
      <sheetName val="CF"/>
      <sheetName val="BS"/>
      <sheetName val="MS"/>
      <sheetName val="Main DCF"/>
      <sheetName val="Price"/>
      <sheetName val="ISIS SMN"/>
      <sheetName val="Rituxan"/>
      <sheetName val="Tecfidera Launch"/>
      <sheetName val="Tysabri"/>
      <sheetName val="Tecfidera weekly IMS"/>
      <sheetName val="Tecfidera monthly IMS"/>
      <sheetName val="MS Weekly IMS Rx"/>
      <sheetName val="Hemophilia Build"/>
      <sheetName val="Factor PriceRx"/>
      <sheetName val="Factor 9 sales"/>
      <sheetName val="Factor 8 sales"/>
      <sheetName val="MS Hist QSales"/>
      <sheetName val="Debt"/>
      <sheetName val="Tecfidera Contingency Payment"/>
      <sheetName val="Tecfidera scenario DCF"/>
      <sheetName val="Tecfidera scenarios"/>
      <sheetName val="Tecfidera Contingency  PMT"/>
      <sheetName val="DCF2 chart"/>
      <sheetName val="Annual ABC-R ROW Data"/>
      <sheetName val="HC Reform Impact"/>
      <sheetName val="Royalty Calculator"/>
      <sheetName val="GIleniaDCF"/>
      <sheetName val="GileniaP&amp;L"/>
      <sheetName val="GileniaMS"/>
      <sheetName val="World Population"/>
      <sheetName val="P&amp;L Detail"/>
      <sheetName val="Debt, etc."/>
      <sheetName val="Weekly Analysis"/>
      <sheetName val="Weekly IMS TRx"/>
      <sheetName val="Monthly Analysis"/>
      <sheetName val="Monthly IMS TRx"/>
      <sheetName val="IMS.Old2"/>
      <sheetName val="IMS.Old"/>
      <sheetName val="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targets"/>
      <sheetName val="Title"/>
      <sheetName val="Auths"/>
      <sheetName val="Fx adjustment"/>
      <sheetName val="Rollforward"/>
      <sheetName val="FCAST EU SUM II-IV 2005"/>
      <sheetName val="Sheet1"/>
      <sheetName val="Backlog USD"/>
      <sheetName val="Backlog CC"/>
      <sheetName val="Raw Data"/>
      <sheetName val="Data Input Control"/>
      <sheetName val="Backlog by Compound"/>
      <sheetName val="Analysis"/>
      <sheetName val="Hotzone"/>
      <sheetName val="Blue Sky PPD"/>
      <sheetName val="Blue Sky Russia"/>
      <sheetName val="5 year forecast"/>
      <sheetName val="Back Exp II-IV"/>
      <sheetName val="Top 25"/>
      <sheetName val="Wtd Ave Dur"/>
      <sheetName val="Main"/>
      <sheetName val="Jul-05"/>
      <sheetName val="Instructions"/>
      <sheetName val="One Week Accrual"/>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
      <sheetName val="Stnd Cost Special Comp Adj"/>
      <sheetName val="Master Control"/>
      <sheetName val="Backlog Check File"/>
      <sheetName val="Bonus Funding Check"/>
      <sheetName val="Content Page"/>
      <sheetName val="CFO Dashboards"/>
      <sheetName val="Monthly Trend"/>
      <sheetName val="FY Key Movements by BU"/>
      <sheetName val="Key Stats"/>
      <sheetName val="Alternate BU RollUp"/>
      <sheetName val="NTM Summary"/>
      <sheetName val="Mth Key Movements by BU"/>
      <sheetName val="CFO Mth Dashboard"/>
      <sheetName val="CFO Mth Dashboard (vs PF)"/>
      <sheetName val="CFO Mth Dashboard (vs AOP)"/>
      <sheetName val="CFO YTD Dashboard vs PF"/>
      <sheetName val="CFO YTD Dashboard vs AOP"/>
      <sheetName val="CFO CQ Dashboard"/>
      <sheetName val="CFO QTD Dashboard vs PF"/>
      <sheetName val="CFO QTD Dashboard vs AOP"/>
      <sheetName val="CFO FY Dashboard vs AOP"/>
      <sheetName val="Dashboards"/>
      <sheetName val="Commercial Dashboard"/>
      <sheetName val="Qrtrly Commercial Dashboard"/>
      <sheetName val="Mthly IS Dashboard"/>
      <sheetName val="YTD IS Dashboard"/>
      <sheetName val="QTD IS Dashboard"/>
      <sheetName val="CQ IS Dashboard"/>
      <sheetName val="FY IS Dashboard"/>
      <sheetName val="Capex"/>
      <sheetName val="FX Proof"/>
      <sheetName val="Key Business Units"/>
      <sheetName val="Consolidated"/>
      <sheetName val="CM Consol IS"/>
      <sheetName val="YTD Consol IS"/>
      <sheetName val="CQ Consol IS"/>
      <sheetName val="QTD Consol IS"/>
      <sheetName val="FY Consol IS"/>
      <sheetName val="Consol Outturn Analysis"/>
      <sheetName val="Consol by Quarter"/>
      <sheetName val="GCD"/>
      <sheetName val="CM GCD IS"/>
      <sheetName val="YTD GCD IS"/>
      <sheetName val="CQ GCD IS"/>
      <sheetName val="QTD GCD IS"/>
      <sheetName val="FY GCD IS"/>
      <sheetName val="GCD Outturn Analysis"/>
      <sheetName val="GCD by Quarter"/>
      <sheetName val="AES"/>
      <sheetName val="CM AES IS"/>
      <sheetName val="YTD AES IS"/>
      <sheetName val="CQ AES IS"/>
      <sheetName val="FY AES IS"/>
      <sheetName val="AES Outturn Analysis"/>
      <sheetName val="AES by Quarter"/>
      <sheetName val="Labs"/>
      <sheetName val="CM Labs IS"/>
      <sheetName val="YTD Labs IS"/>
      <sheetName val="CQ Labs IS"/>
      <sheetName val="FY Labs IS"/>
      <sheetName val="Labs Outturn Analysis"/>
      <sheetName val="Labs by Quarter"/>
      <sheetName val="Corporate"/>
      <sheetName val="CM Corp IS"/>
      <sheetName val="YTD Corp IS"/>
      <sheetName val="CQ Corp IS"/>
      <sheetName val="FY Corp IS"/>
      <sheetName val="Corporate by Function"/>
      <sheetName val="Corporate Mthly Dashboard"/>
      <sheetName val="Corporate YTD Dashboard"/>
      <sheetName val="Check to PPDIS"/>
      <sheetName val="Corporate CQ Dashboard"/>
      <sheetName val="Corporate FY Dashboard"/>
      <sheetName val="Revenue Support"/>
      <sheetName val="2016"/>
      <sheetName val="2017"/>
      <sheetName val="Corporate Qtrly Dashboard"/>
      <sheetName val="2018"/>
      <sheetName val="2019PF"/>
      <sheetName val="2019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EPS"/>
      <sheetName val="1.1.Forecast of pretax profits"/>
      <sheetName val="Subsidiaries"/>
      <sheetName val="Cashflow"/>
      <sheetName val="3.1.Loans and interest expense"/>
      <sheetName val="3.2.Interest and invt income"/>
      <sheetName val="4.Balance Sheet"/>
      <sheetName val="Depreciation and Capex"/>
      <sheetName val="Circulation revenue"/>
      <sheetName val="Newspapers and magazines"/>
      <sheetName val="Turnover breakdown"/>
      <sheetName val="Cost Breakdown"/>
      <sheetName val="New Mediaworks model"/>
      <sheetName val="Standard cashflow"/>
      <sheetName val="Share of nominal GDP chart"/>
      <sheetName val="Investments and divestments"/>
      <sheetName val="Popn, exch rate, newsprint"/>
      <sheetName val="NAV 2003"/>
      <sheetName val="NAV Valuation"/>
      <sheetName val="Old cashflow"/>
      <sheetName val="Share buy back"/>
      <sheetName val="Sensitivity to share buyback"/>
      <sheetName val="Sensitivity"/>
      <sheetName val="Notes"/>
      <sheetName val="Media reach by media"/>
      <sheetName val="Reach"/>
      <sheetName val="Share price"/>
      <sheetName val="Other properties"/>
      <sheetName val="Paragon &amp; Promenade"/>
      <sheetName val="AsiaOne"/>
      <sheetName val="Mediaworks"/>
      <sheetName val="SCV Value"/>
      <sheetName val="Today"/>
      <sheetName val="1H01 expectations"/>
      <sheetName val="Half year results - new"/>
      <sheetName val="Group half year results - old"/>
      <sheetName val="Group full year results"/>
      <sheetName val="Company's half year results"/>
      <sheetName val="Company's full year results"/>
      <sheetName val="Half year segmentals post 1995"/>
      <sheetName val="Full year segmentals pre 1995"/>
      <sheetName val="Full year segmentals post 1996"/>
      <sheetName val="Full year segmentals post 1995"/>
      <sheetName val="Newspaper and mag revenue"/>
      <sheetName val="Cost reconciliation"/>
      <sheetName val="Value added statement"/>
      <sheetName val="Historical data"/>
      <sheetName val="Adex data"/>
      <sheetName val="Times Periodical"/>
      <sheetName val="Multimedia"/>
      <sheetName val="MAS projection"/>
      <sheetName val="Paragon Swettenham exchange"/>
      <sheetName val="Dividend valuation"/>
      <sheetName val="SPH The Company"/>
      <sheetName val="NAV assumptions pre 21 Sep 2001"/>
      <sheetName val="Share Buyback Record"/>
      <sheetName val="Profit data to 1985"/>
      <sheetName val="Effect of evening papers"/>
      <sheetName val="Realisable property portfol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sheetName val="Revenue"/>
      <sheetName val="BS"/>
      <sheetName val="Comps"/>
      <sheetName val="Summary"/>
      <sheetName val="Sheet1"/>
      <sheetName val="Events"/>
    </sheetNames>
    <sheetDataSet>
      <sheetData sheetId="0"/>
      <sheetData sheetId="1"/>
      <sheetData sheetId="2" refreshError="1"/>
      <sheetData sheetId="3"/>
      <sheetData sheetId="4"/>
      <sheetData sheetId="5"/>
      <sheetData sheetId="6"/>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tion BSCF"/>
      <sheetName val="MEDI Distribution Model"/>
      <sheetName val="Synagis Distribution Model"/>
      <sheetName val="Synagis"/>
      <sheetName val="MedImmune"/>
      <sheetName val="CUS Image "/>
      <sheetName val="BSCF"/>
      <sheetName val="HPV"/>
      <sheetName val="Numax"/>
      <sheetName val="co-promotion"/>
      <sheetName val="Annual"/>
      <sheetName val="Quarterly"/>
      <sheetName val="Synagis Amort"/>
      <sheetName val="OLD"/>
      <sheetName val="CUS Image(OLD)"/>
      <sheetName val="FluMist Model"/>
      <sheetName val="CUS Im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RA2 trying"/>
      <sheetName val="ISRA2"/>
    </sheetNames>
    <sheetDataSet>
      <sheetData sheetId="0"/>
      <sheetData sheetId="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ortization Table"/>
      <sheetName val="Data Tbl - Budget - Sales &amp; Rev"/>
      <sheetName val="Data Tbl - Budget - Mtce"/>
      <sheetName val="Data Tbl - Budget - Operns"/>
      <sheetName val="Defn Cont"/>
      <sheetName val="Data Tbl - Act&amp;FC - Mtce"/>
      <sheetName val="Data Tbl - Act&amp;FC - Operns"/>
      <sheetName val="Data Tbl - Budget - CF &amp; Bal Sh"/>
      <sheetName val="Data Tbl - Budget - Cost +  P&amp;L"/>
      <sheetName val="Inputs - Misc Fields"/>
      <sheetName val="Data Tbl - Act&amp;FC - CF &amp; Bal Sh"/>
      <sheetName val="Data Tbl - Act&amp;FC - Cost + P&amp;L"/>
      <sheetName val="Data Tbl - Act&amp;FC - Sales &amp; Rev"/>
      <sheetName val="Calcs - Act &amp; F'cast"/>
      <sheetName val="Calcs - Budget"/>
      <sheetName val="Inputs - Act &amp; F'cast"/>
      <sheetName val="Inputs - Budget"/>
      <sheetName val="Menu"/>
      <sheetName val="Cover"/>
      <sheetName val="TOC"/>
      <sheetName val="Summary KPIs"/>
      <sheetName val="Summary KPIs - Qtr"/>
      <sheetName val="Summary - Comp to Forecast"/>
      <sheetName val="Comments - Mine &amp; Eng"/>
      <sheetName val="Comments - Mill, Port &amp; Ox"/>
      <sheetName val="Comments - HSEC &amp; Op Svc"/>
      <sheetName val="Safety"/>
      <sheetName val="Environmental"/>
      <sheetName val="Mine"/>
      <sheetName val="Mine Cont"/>
      <sheetName val="Mill &amp; Concentrate"/>
      <sheetName val="Mill &amp; Concentrate Cont"/>
      <sheetName val="Filter &amp; Port"/>
      <sheetName val="Oxide"/>
      <sheetName val="Oxide Cont"/>
      <sheetName val="Productivity"/>
      <sheetName val="Comments - Mkting"/>
      <sheetName val="Marketing"/>
      <sheetName val="Comments - Financials"/>
      <sheetName val="Costs"/>
      <sheetName val="Costs Cont"/>
      <sheetName val="Costs by Resp"/>
      <sheetName val="P&amp;L"/>
      <sheetName val="Cash Flow"/>
      <sheetName val="Bal Sheet"/>
      <sheetName val="Capital"/>
      <sheetName val="Inventories"/>
      <sheetName val="Comments - Bus Srvcs"/>
      <sheetName val="HR"/>
      <sheetName val="Defn"/>
      <sheetName val="Inputs - Hist &amp; Future"/>
      <sheetName val="Inputs - Qtrly Forecasts"/>
      <sheetName val="Calcs - Qtrly Forecasts"/>
      <sheetName val="Misc Calcs"/>
      <sheetName val="Calcs  - Qtrly - Budget"/>
      <sheetName val="Calcs  - Qtrly - Act &amp; F'cast"/>
      <sheetName val="Menu Option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 Authorization Forecast"/>
      <sheetName val="Sheet2"/>
      <sheetName val="Sheet7"/>
      <sheetName val="Sheet3"/>
      <sheetName val="Sheet4"/>
      <sheetName val="Sheet1"/>
      <sheetName val="Sheet5"/>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Quarterly "/>
      <sheetName val="Annual"/>
      <sheetName val="balance sheet"/>
      <sheetName val="Elagolix v2"/>
      <sheetName val="NPV"/>
      <sheetName val="NPV Summary"/>
      <sheetName val="Elagolix"/>
      <sheetName val="Diagnosis code"/>
      <sheetName val="Cheat sheet"/>
      <sheetName val="__FDSCACHE__"/>
      <sheetName val="Old quarterlies"/>
      <sheetName val="nbix1"/>
      <sheetName val="Module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ug Delivery"/>
      <sheetName val="NOTES PLEASE READ"/>
      <sheetName val="Title"/>
      <sheetName val="Contents"/>
      <sheetName val="Currency"/>
      <sheetName val="Input"/>
      <sheetName val="Output universe (horizontal)"/>
      <sheetName val="BASF"/>
      <sheetName val="ICN"/>
      <sheetName val="AZLAD"/>
      <sheetName val="Output universe"/>
      <sheetName val="EV -universe"/>
      <sheetName val="Pro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PPLN-generic"/>
      <sheetName val="IMS"/>
      <sheetName val="P&amp;L Review"/>
      <sheetName val="SUMMARY"/>
      <sheetName val="VAR"/>
      <sheetName val="MKTD"/>
      <sheetName val="PPLN-brand"/>
      <sheetName val="iQ_US_CoreIndustrials"/>
      <sheetName val="NPV"/>
      <sheetName val="-----"/>
      <sheetName val="Charts"/>
      <sheetName val="ANDA Filings Tracker"/>
      <sheetName val="iQ_Measure_Validations_Error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brand"/>
      <sheetName val="PPLN-generic"/>
      <sheetName val="IMS"/>
      <sheetName val="-----"/>
      <sheetName val="iQ_Measure_Validations_Errors"/>
      <sheetName val="iQ_US_CoreIndustrials"/>
      <sheetName val="ANDA Filings Tracker"/>
      <sheetName val="V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DEBT"/>
      <sheetName val="MKTD"/>
      <sheetName val="PPLN-brand"/>
      <sheetName val="PPLN-generic"/>
      <sheetName val="IVX"/>
      <sheetName val="P&amp;L Review"/>
      <sheetName val="SUMMARY"/>
      <sheetName val="iQ_US_CoreIndustrials "/>
      <sheetName val="V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 Image"/>
      <sheetName val="I"/>
      <sheetName val="I07"/>
      <sheetName val="I06"/>
      <sheetName val="I05"/>
      <sheetName val="I04"/>
      <sheetName val="Original"/>
      <sheetName val="IS Distribution Model"/>
      <sheetName val="Rituxan_Dist"/>
      <sheetName val="Rituxan"/>
      <sheetName val="Avastin_distrib"/>
      <sheetName val="Avastin"/>
      <sheetName val="Herceptin"/>
      <sheetName val="Lucentis"/>
      <sheetName val="MonthlySales_IMS"/>
      <sheetName val="Month NRX_IMS "/>
      <sheetName val="MonthTRX_IMS"/>
      <sheetName val="DNA_IMS"/>
      <sheetName val="Sheet1"/>
      <sheetName val="BSCF"/>
      <sheetName val="Guidance"/>
      <sheetName val="Leverage"/>
      <sheetName val="Collaboration Split"/>
      <sheetName val="old Annual"/>
      <sheetName val="old Quarterly"/>
      <sheetName val="old Xolair"/>
      <sheetName val="old Rituxan"/>
      <sheetName val="old Pipeline chart"/>
      <sheetName val="old BS"/>
      <sheetName val="CUS Image(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Altace"/>
      <sheetName val="Skelaxin"/>
      <sheetName val="NPV"/>
      <sheetName val="Altace Fee"/>
      <sheetName val="BAL-CF"/>
      <sheetName val="MKTD"/>
      <sheetName val="PPLN"/>
      <sheetName val="IMS"/>
      <sheetName val="-----"/>
      <sheetName val="VAR"/>
      <sheetName val="iQ_Measure_Validations_Errors"/>
      <sheetName val="iQ_US_CoreIndustrials"/>
      <sheetName val="Comparison"/>
      <sheetName val="Product NPV (2)"/>
      <sheetName val="Product NPV (3)"/>
      <sheetName val="QTR-GAAP"/>
      <sheetName val="YR-GA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Niaspan"/>
      <sheetName val="Azmacort"/>
      <sheetName val="Cardizem LA"/>
      <sheetName val="Teveten"/>
      <sheetName val="BAL-CF"/>
      <sheetName val="NPV"/>
      <sheetName val="MKTD"/>
      <sheetName val="PPLN"/>
      <sheetName val="IMS"/>
      <sheetName val="------"/>
      <sheetName val="iQ_Measure_Validations_Errors"/>
      <sheetName val="iQ_US_CoreIndustrials"/>
      <sheetName val="VAR"/>
      <sheetName val="Tables"/>
      <sheetName val="NPV_Target"/>
      <sheetName val="Torcetrapib"/>
      <sheetName val="Scenarios"/>
      <sheetName val="Valuation-Master"/>
      <sheetName val="Valuation-Summary"/>
      <sheetName val="Niaspan Generics"/>
      <sheetName val="QTR-GAAP"/>
      <sheetName val="Pricing"/>
      <sheetName val="Price Block"/>
      <sheetName val="NPV_Bad"/>
      <sheetName val="#REF"/>
      <sheetName val="Sheet1"/>
      <sheetName val="VAR_NEW"/>
      <sheetName val="Charts"/>
      <sheetName val="NPV_TEMP"/>
      <sheetName val="NPV_Down"/>
      <sheetName val="NPV_Current"/>
      <sheetName val="Product 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refreshError="1"/>
      <sheetData sheetId="34" refreshError="1"/>
      <sheetData sheetId="3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3121"/>
      <sheetName val="table"/>
      <sheetName val="JNL"/>
    </sheetNames>
    <sheetDataSet>
      <sheetData sheetId="0" refreshError="1"/>
      <sheetData sheetId="1" refreshError="1"/>
      <sheetData sheetId="2" refreshError="1"/>
      <sheetData sheetId="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 Table"/>
      <sheetName val="Options List_Company_curr_range"/>
      <sheetName val="new grants - bod mtg_curr_range"/>
      <sheetName val="Options List_Company_new_range"/>
      <sheetName val="new grants - bod mtg_new_range"/>
      <sheetName val="Options List_Company_ed_range"/>
      <sheetName val="raw data"/>
      <sheetName val="Options List_Company_042402"/>
      <sheetName val="new grants - bod mtg_042402"/>
      <sheetName val="Options List_Company_Comparison"/>
      <sheetName val="lookup table"/>
      <sheetName val="levels_reqs"/>
      <sheetName val="Sheet1"/>
      <sheetName val="Dec_01_grants"/>
      <sheetName val="Options List_Company_0802"/>
      <sheetName val="new grants - bod mtg_0802"/>
      <sheetName val="Summary"/>
      <sheetName val="BAR"/>
      <sheetName val="SP Export"/>
      <sheetName val="64126-01"/>
      <sheetName val="BAR Proposed"/>
      <sheetName val="Summary of Impact"/>
      <sheetName val="Discuss with Corp"/>
      <sheetName val="Mapping"/>
      <sheetName val="Master"/>
      <sheetName val="Alignment"/>
      <sheetName val="Contract List"/>
      <sheetName val="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yroid"/>
      <sheetName val="Hormone replacement"/>
      <sheetName val="Premarin"/>
      <sheetName val="Osteo"/>
    </sheetNames>
    <sheetDataSet>
      <sheetData sheetId="0"/>
      <sheetData sheetId="1"/>
      <sheetData sheetId="2"/>
      <sheetData sheetId="3"/>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Trial ID &amp; Info"/>
      <sheetName val="Pts &amp; sites"/>
      <sheetName val="AnalyteDB"/>
      <sheetName val="Analyte (CTL)"/>
      <sheetName val="Assumptions"/>
      <sheetName val="Supplies"/>
      <sheetName val="Specimen Mgmt"/>
      <sheetName val="Analyte"/>
      <sheetName val="Transport"/>
      <sheetName val="Data Mgmt"/>
      <sheetName val="Project Mgmt"/>
      <sheetName val="Currency Info"/>
      <sheetName val="FormsLookups"/>
      <sheetName val="Lookups"/>
      <sheetName val="CTL Instructions"/>
      <sheetName val="Vendor Instructions"/>
      <sheetName val="CRO Instructions"/>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ELSA - Globals"/>
      <sheetName val="Sales"/>
      <sheetName val="QPL"/>
      <sheetName val="BS &amp; CF"/>
      <sheetName val="DCF inputs"/>
      <sheetName val="DCF"/>
      <sheetName val="Key Ratios"/>
      <sheetName val="Notes"/>
      <sheetName val="Event Calendar"/>
      <sheetName val="OUT -&gt;&gt;"/>
      <sheetName val="Out1"/>
      <sheetName val="Out2"/>
      <sheetName val="Out3&amp;4"/>
      <sheetName val="Out3"/>
      <sheetName val="Out4"/>
      <sheetName val="Out5"/>
      <sheetName val="OutFix"/>
      <sheetName val="Out6"/>
      <sheetName val="iQ_CoreIndustrials"/>
      <sheetName val="Misc1"/>
      <sheetName val="Disclaimer"/>
      <sheetName val="OLD -&gt;&gt;"/>
      <sheetName val="Err"/>
      <sheetName val="QPL - Old"/>
      <sheetName val="Model -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H to DW Rec"/>
      <sheetName val="DW Report"/>
      <sheetName val="PLH Applied"/>
      <sheetName val="Indo DW"/>
      <sheetName val="Hire DW"/>
      <sheetName val="Rehire DW"/>
      <sheetName val="Add-ons DW"/>
      <sheetName val="Product Class Group (Ref only)"/>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sheetName val="Sheet1"/>
    </sheetNames>
    <sheetDataSet>
      <sheetData sheetId="0" refreshError="1"/>
      <sheetData sheetId="1"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er"/>
      <sheetName val="Group (Cons, Act)"/>
      <sheetName val="Group (Cons, Bud)"/>
      <sheetName val="Group (Cons, Var)"/>
      <sheetName val="Hospital (Cons, Act)"/>
      <sheetName val="Hospital (Cons, Bud)"/>
      <sheetName val="Hospital (Cons, Var)"/>
      <sheetName val="Lab Services (Cons, Act)"/>
      <sheetName val="GCL (Cons, Act)"/>
      <sheetName val="Path (Cons, Act)"/>
      <sheetName val="Path (Cons, Bud)"/>
      <sheetName val="Path (Cons, Var)"/>
      <sheetName val="Design"/>
      <sheetName val="Quarterly Update"/>
      <sheetName val="MD Call"/>
      <sheetName val="HSP DATA &gt;&gt;&gt;"/>
      <sheetName val="Corp OH Actual"/>
      <sheetName val="Corp OH Budget"/>
      <sheetName val="Path OH Actual"/>
      <sheetName val="Path OH Budget"/>
      <sheetName val="Path Aus Act"/>
      <sheetName val="Path Aus Bud"/>
      <sheetName val="MedC Act"/>
      <sheetName val="MedC Bud"/>
      <sheetName val="Path Intl Act"/>
      <sheetName val="Path Intl Bud"/>
      <sheetName val="Path NZ Act"/>
      <sheetName val="Path NZ Bud"/>
      <sheetName val="Path MY Act"/>
      <sheetName val="Path MY Bud"/>
      <sheetName val="Path SG Act"/>
      <sheetName val="Path SG Bud"/>
      <sheetName val="Path VI Act"/>
      <sheetName val="Path VI Bud"/>
      <sheetName val="Head Office OH Actual"/>
      <sheetName val="Head Office OH Budget"/>
      <sheetName val="Acute Actual"/>
      <sheetName val="Acute Budget"/>
      <sheetName val="Rehab Actual"/>
      <sheetName val="Rehab Budget"/>
      <sheetName val="Psych Actual"/>
      <sheetName val="Psych Budget"/>
      <sheetName val="OTHER &gt;&gt;&gt;"/>
      <sheetName val="2011Bud_Cashflow"/>
      <sheetName val="2011Bud_Revenue"/>
      <sheetName val="2011Bud_ProfitLoss"/>
      <sheetName val="2011Bud_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QTR-REV"/>
      <sheetName val="YR-EPS"/>
      <sheetName val="YR-REV"/>
      <sheetName val="BAL-CF"/>
      <sheetName val="MKTD"/>
      <sheetName val="PPLN"/>
      <sheetName val="IMS"/>
      <sheetName val="------"/>
      <sheetName val="VAR"/>
      <sheetName val="iQ_US_CoreIndustrials"/>
      <sheetName val="QTR-GAAP"/>
      <sheetName val="Fin Analysis Table"/>
      <sheetName val="P&amp;L Review"/>
      <sheetName val="SUMMARY"/>
      <sheetName val="Financial Analysis Table"/>
      <sheetName val="DEBT"/>
      <sheetName val="Sheet1"/>
      <sheetName val="AGNwk"/>
      <sheetName val=""/>
      <sheetName val="#REF"/>
      <sheetName val="Balance Sheet "/>
      <sheetName val="factset"/>
      <sheetName val="main"/>
      <sheetName val="Qtr Income"/>
      <sheetName val="Qtr Sales"/>
      <sheetName val="INPUT"/>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Q4 Forecast - High"/>
      <sheetName val="Q4 Forecast - Base"/>
      <sheetName val="Q4 Forecast - Low"/>
      <sheetName val="Q1 Opportunities"/>
      <sheetName val="Boulders 12-1"/>
      <sheetName val="Mod Summary"/>
      <sheetName val="ModsQ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
      <sheetName val="HospMthly"/>
      <sheetName val="GL-LM"/>
      <sheetName val="NPAT Rec"/>
      <sheetName val="Mappings"/>
      <sheetName val="FADisposals2"/>
      <sheetName val="Control Sheet"/>
      <sheetName val="CY"/>
      <sheetName val="Report"/>
      <sheetName val="Summary"/>
      <sheetName val="LY"/>
      <sheetName val="Bud"/>
      <sheetName val="3280x charges"/>
      <sheetName val="Interco Rental Elims"/>
      <sheetName val="Bfield Norwest"/>
      <sheetName val="Template"/>
      <sheetName val="Template LM"/>
      <sheetName val="Jnl support"/>
      <sheetName val="Disposal Template"/>
      <sheetName val="XLONE Mthly Orig"/>
      <sheetName val="XLONE Mthly L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
      <sheetName val="Revenue"/>
      <sheetName val="EBIT"/>
      <sheetName val="EBITDA"/>
      <sheetName val="SoFPos"/>
      <sheetName val="SoFPos detail"/>
      <sheetName val="SoCF"/>
      <sheetName val="CF Rec"/>
      <sheetName val="Board Capex"/>
      <sheetName val="Debtors"/>
      <sheetName val="Debtors by month"/>
      <sheetName val="Creditors"/>
      <sheetName val="Creditors by month"/>
      <sheetName val="OEI"/>
      <sheetName val="FX"/>
      <sheetName val="RE"/>
      <sheetName val="DA report 1"/>
      <sheetName val="DA report 1 YTD"/>
      <sheetName val="DA report 2"/>
      <sheetName val="Margins"/>
      <sheetName val="EBITDA by type"/>
      <sheetName val="EBIT by type"/>
      <sheetName val="EBITDAL by type"/>
      <sheetName val="REV by type"/>
      <sheetName val="EBITDA by GrpManagers"/>
      <sheetName val="EBIT by GrpMgr"/>
      <sheetName val="EBITDAL by GrpMgr"/>
      <sheetName val="REV by GrpMgr"/>
      <sheetName val="Stats"/>
      <sheetName val="Stats YTD"/>
      <sheetName val="Capex"/>
      <sheetName val="Minor Capex"/>
      <sheetName val="Minor Capex by GrpMgr"/>
      <sheetName val="Ratio"/>
      <sheetName val="Sheet1"/>
      <sheetName val="CY Profit"/>
      <sheetName val="CY Rev"/>
      <sheetName val="CY Pros"/>
      <sheetName val="CY Labour"/>
      <sheetName val="CY Depn"/>
      <sheetName val="CY NR"/>
      <sheetName val="NR support"/>
      <sheetName val="CY Cashflow"/>
      <sheetName val="LY Profit"/>
      <sheetName val="LY Depn"/>
      <sheetName val="LY Labour"/>
      <sheetName val="LY Rev"/>
      <sheetName val="LY Pros"/>
      <sheetName val="LY NR"/>
      <sheetName val="LY Cashflow"/>
      <sheetName val="BUDGET Profit"/>
      <sheetName val="BUDGET Rev"/>
      <sheetName val="BUDGET Pros"/>
      <sheetName val="BUDGET Labour"/>
      <sheetName val="BUDGET Depn"/>
      <sheetName val="BUD BS"/>
      <sheetName val="BUDGET Capex"/>
      <sheetName val="BUDGET Cashflow"/>
      <sheetName val="Ver 3 Forecast EBITDA for '06"/>
      <sheetName val="Ver 3 Forecast EBIT for '06"/>
      <sheetName val="ACHA CY"/>
      <sheetName val="ACHA 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US_CoreIndustrials"/>
      <sheetName val="QTR-EPS"/>
      <sheetName val="YR-EPS"/>
      <sheetName val="QTR-REV"/>
      <sheetName val="NPV"/>
      <sheetName val="YR-REV"/>
      <sheetName val="Restylane"/>
      <sheetName val="BAL-CF"/>
      <sheetName val="MKTD"/>
      <sheetName val="PPLN"/>
      <sheetName val="IMS"/>
      <sheetName val="-----"/>
      <sheetName val="QTR-GAAP"/>
      <sheetName val="VAR"/>
      <sheetName val="NPV_Bad"/>
      <sheetName val="------"/>
      <sheetName val="Financial Analysis Table"/>
      <sheetName val="Compare"/>
      <sheetName val="Vanos Analysis"/>
      <sheetName val="Dynacin Analysis"/>
      <sheetName val="Q-Med"/>
      <sheetName val="Loprox Analysis"/>
      <sheetName val="Sheet1"/>
      <sheetName val="Meetings"/>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brand"/>
      <sheetName val="PPLN-generic"/>
      <sheetName val="IMS"/>
      <sheetName val="iQ_US_CoreIndustrials"/>
      <sheetName val="P&amp;L Review"/>
      <sheetName val="SUMMARY"/>
      <sheetName val="V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Summary Page_VDF"/>
      <sheetName val="Charts_VDF"/>
      <sheetName val="Forecasts_VDF"/>
      <sheetName val="Balance Sheet_VDF"/>
      <sheetName val="Income Statement_VDF"/>
      <sheetName val="WACC_VDF"/>
      <sheetName val="Invested capital_VDF"/>
      <sheetName val="NOPAT_VDF"/>
      <sheetName val="DCF_VDF"/>
      <sheetName val="Annual ESO grants"/>
      <sheetName val="Table for FOF6"/>
      <sheetName val="Outstanding ESO Liability"/>
      <sheetName val="Churn"/>
      <sheetName val="Put Warrant Liability"/>
      <sheetName val="PV of Op Leases_VDF"/>
    </sheetNames>
    <sheetDataSet>
      <sheetData sheetId="0" refreshError="1"/>
      <sheetData sheetId="1"/>
      <sheetData sheetId="2"/>
      <sheetData sheetId="3"/>
      <sheetData sheetId="4" refreshError="1"/>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Call Tables"/>
      <sheetName val="Qearn"/>
      <sheetName val="Qmargin"/>
      <sheetName val="Cashflow"/>
      <sheetName val="Balance sheet"/>
      <sheetName val="Product Pipeline"/>
      <sheetName val="Comment P&amp;L"/>
      <sheetName val="Sheet1"/>
      <sheetName val="Dilution"/>
      <sheetName val="RenaGel JV"/>
      <sheetName val="RenaGel Launch"/>
      <sheetName val="RenaGel Rx's"/>
      <sheetName val="iQ_US_CoreIndust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Gen."/>
      <sheetName val="MTD-Gen."/>
      <sheetName val="Projection-General Only"/>
      <sheetName val="Proj. Gen-Spec Combined"/>
      <sheetName val="Bad Debt,Adj's, NP &amp; Spec. Ref."/>
      <sheetName val="Daily-Ortho_City-Newport"/>
      <sheetName val="Daily-Ortho_Castle"/>
      <sheetName val="MTD-Ortho_City-Newport"/>
      <sheetName val="MTD-Ortho_Castle"/>
      <sheetName val="Projection-Ortho_City-Newport"/>
      <sheetName val="Projection-Ortho_Castle"/>
      <sheetName val="Non-QSI Data"/>
      <sheetName val="Daily Data"/>
      <sheetName val="MTD Data"/>
      <sheetName val="Non-QSI-Data SP"/>
      <sheetName val="Spec Daily "/>
      <sheetName val="Spec MT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ion"/>
      <sheetName val="Daily"/>
      <sheetName val="MTD"/>
      <sheetName val="Projection-Ortho"/>
      <sheetName val="Daily Goals"/>
      <sheetName val="Daily-Ortho"/>
      <sheetName val="MTD-Ortho"/>
      <sheetName val="Non-QSI Data"/>
      <sheetName val="Daily Data"/>
      <sheetName val="MTD Data"/>
      <sheetName val="Ortho Data-Daily"/>
      <sheetName val="Ortho Data-M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dLBO"/>
      <sheetName val="LBO Summary"/>
      <sheetName val="LBO Fins"/>
      <sheetName val="Quick Merge Summary"/>
      <sheetName val="Quick Merge"/>
      <sheetName val="__FDSCACHE__"/>
      <sheetName val="Quick Buyer Info"/>
      <sheetName val="Model Assumptions"/>
      <sheetName val="Deal Summary"/>
      <sheetName val="Deal"/>
      <sheetName val="Acquiror"/>
      <sheetName val="Acquiror1"/>
      <sheetName val="Acquiror2"/>
      <sheetName val="Target"/>
      <sheetName val="Target1"/>
      <sheetName val="Target2"/>
      <sheetName val="ValTar1"/>
      <sheetName val="ValTar2"/>
      <sheetName val="ValTar"/>
      <sheetName val="ValAcq1"/>
      <sheetName val="ValAcq2"/>
      <sheetName val="ValAcq"/>
      <sheetName val="Contribution"/>
      <sheetName val="XRatio"/>
      <sheetName val="ValMatrix"/>
      <sheetName val="ValMatrix (2)"/>
      <sheetName val="Sensitivities"/>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et data"/>
      <sheetName val="__FDSCACHE__"/>
      <sheetName val="Biotech-Pharma_Master"/>
      <sheetName val="Vaccines_Master"/>
      <sheetName val="Vaccine_Comps"/>
      <sheetName val="Coverage_Univrse_Master"/>
      <sheetName val="Genitope_teachin_Comps"/>
      <sheetName val="Biotech-Pharma_905"/>
      <sheetName val="Coverage_Univrse_Master90503"/>
      <sheetName val="Biotech-Pharma_Master905"/>
      <sheetName val="Cover"/>
      <sheetName val="Anti-infective"/>
      <sheetName val="Stock price data"/>
      <sheetName val="Expense data"/>
      <sheetName val="WRH inputs"/>
      <sheetName val="Biotech-Pharma_Master905v2"/>
      <sheetName val="Biotech-Pharma_9_03"/>
      <sheetName val="Biotech-Pharma8_08"/>
      <sheetName val="GTOP_Comp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linked"/>
      <sheetName val="MAT"/>
      <sheetName val="B"/>
      <sheetName val="Data"/>
      <sheetName val="LTFplots"/>
      <sheetName val="OldServData"/>
      <sheetName val="qtr data"/>
      <sheetName val="table"/>
      <sheetName val="EXTNL"/>
      <sheetName val="Main: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21"/>
      <sheetName val="3096"/>
      <sheetName val="3096A"/>
      <sheetName val="Control"/>
      <sheetName val="table"/>
      <sheetName val="FTE Summary"/>
      <sheetName val="Consol Summary"/>
      <sheetName val="Consol"/>
      <sheetName val="Clinical"/>
      <sheetName val="Biometrics"/>
      <sheetName val="SIA"/>
      <sheetName val="PM"/>
      <sheetName val="RA"/>
      <sheetName val="Quality"/>
      <sheetName val="PVG"/>
      <sheetName val="High Level"/>
      <sheetName val="Other Ops"/>
      <sheetName val="Support"/>
      <sheetName val="Other Diff"/>
      <sheetName val="P&amp;L Bridge"/>
      <sheetName val="Master"/>
      <sheetName val="Other"/>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3121"/>
      <sheetName val="table"/>
      <sheetName val="JNL"/>
    </sheetNames>
    <sheetDataSet>
      <sheetData sheetId="0" refreshError="1"/>
      <sheetData sheetId="1" refreshError="1"/>
      <sheetData sheetId="2" refreshError="1"/>
      <sheetData sheetId="3"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_NonOp."/>
      <sheetName val="Summary_Operating"/>
      <sheetName val="Market Valuation"/>
      <sheetName val="Operating Multiples"/>
      <sheetName val="Earnings Per Share Multiples"/>
      <sheetName val="PE to Growth Rates"/>
      <sheetName val="LTM Operating Results"/>
      <sheetName val="LQA Operating Results"/>
      <sheetName val="Earnings Per Share"/>
      <sheetName val="Cash Burn"/>
      <sheetName val="Book Capitalization Other"/>
      <sheetName val="Book Capitalization Services"/>
      <sheetName val="Debt Ratios"/>
      <sheetName val="Summary_NonOp.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sheetName val="Summary4Q"/>
      <sheetName val="Summary"/>
      <sheetName val="3Q01PipeMile"/>
      <sheetName val="Comps"/>
      <sheetName val="Target"/>
      <sheetName val="2Q01SumCharts"/>
      <sheetName val="Revenues "/>
      <sheetName val="OldPipe"/>
      <sheetName val="Upcoming"/>
      <sheetName val="Upcoming2"/>
      <sheetName val="Balance Shee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ots"/>
      <sheetName val="Data"/>
      <sheetName val="Weekly"/>
      <sheetName val="Monthly"/>
      <sheetName val="Variances"/>
      <sheetName val="SVF Reconciliation"/>
      <sheetName val="Summary Reports"/>
      <sheetName val="Diamond Distribution"/>
      <sheetName val="Size Distribution vs Value"/>
      <sheetName val="Sheet1"/>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W_O Fuller_Len"/>
      <sheetName val="Summary - SA w_exp"/>
      <sheetName val="Summary - SA only"/>
      <sheetName val="Subscription Revenue"/>
      <sheetName val="Spring 2000 memberships"/>
      <sheetName val="Fall 2000 memberships"/>
      <sheetName val="Voice FX"/>
      <sheetName val="Fans Only Q2_Q4 (2)"/>
      <sheetName val="RailConn (2)"/>
      <sheetName val="TCA (2)"/>
      <sheetName val="Acquisitioning"/>
      <sheetName val="ATT_eVT-mKTG"/>
      <sheetName val="U-Wire"/>
      <sheetName val="E&amp;P"/>
      <sheetName val="Magazine"/>
      <sheetName val="Media Placement (2)"/>
      <sheetName val="One Card"/>
      <sheetName val="Online Advertising (2)"/>
      <sheetName val="Commerce"/>
      <sheetName val="Travel"/>
      <sheetName val="Don't need to print"/>
      <sheetName val="Summary with Acquisitions"/>
      <sheetName val="Synopsis"/>
      <sheetName val="Subscription Rev"/>
      <sheetName val="Spring 2000 numbers 1_28_00_kl"/>
      <sheetName val=" Fall 2000 membershi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udget Numbers"/>
      <sheetName val="Std Cost"/>
      <sheetName val="Check Sheet"/>
      <sheetName val="Control Sheet"/>
      <sheetName val="Index"/>
      <sheetName val="Summary Results"/>
      <sheetName val="1. Consolidated Summary"/>
      <sheetName val="title page"/>
      <sheetName val="1.a. Mthly Recap"/>
      <sheetName val="1.b. YTD Recap"/>
      <sheetName val="1.c. Qtrly Recap"/>
      <sheetName val="1.d. Full Year Recap"/>
      <sheetName val="1.e. Auths By BU"/>
      <sheetName val="1.f. Backlog Conversion"/>
      <sheetName val="1.g. Capex Summary"/>
      <sheetName val="1.h. Bonus Achievement"/>
      <sheetName val="Sheet1"/>
      <sheetName val="1.i. FX Proof"/>
      <sheetName val="1.j. Consolidated NWC"/>
      <sheetName val="1.k. FR131 Tracker"/>
      <sheetName val="2. Monthly P&amp;Ls"/>
      <sheetName val="2.a. Mthly P&amp;L- Consol"/>
      <sheetName val="2.b. Mthly P&amp;L- GCD Consol"/>
      <sheetName val="2.c. Mthly P&amp;L- GCD (ex JV&amp;FSP)"/>
      <sheetName val="2.d. Mthly P&amp;L- FSP"/>
      <sheetName val="2.e. Mthly P&amp;L- JV"/>
      <sheetName val="2.f. Mthly P&amp;L- Enrollment"/>
      <sheetName val="2.g. Mthly P&amp;L- Acurian"/>
      <sheetName val="2.h. Mthly P&amp;L- Synexus US"/>
      <sheetName val="2.i. Mthly P&amp;L- Synexus EMEA"/>
      <sheetName val="2.j. Mthly P&amp;L- Optimal DRC"/>
      <sheetName val="2.k. Mthly P&amp;L- AES ELIM"/>
      <sheetName val="2.k. Mthly P&amp;L- Evidera"/>
      <sheetName val="2.l. Mthly P&amp;L- MedCom"/>
      <sheetName val="2.m. Mthly P&amp;L- Phase 1 Clinic"/>
      <sheetName val="2.n. Mthly P&amp;L- Optimal Clinic"/>
      <sheetName val="2.o. Mthly P&amp;L- ELIM"/>
      <sheetName val="2.p. Mthly P&amp;L-Consol Labs"/>
      <sheetName val="2.q. Mthly P&amp;L- GMP"/>
      <sheetName val="2.r. Mthly P&amp;L- GCL"/>
      <sheetName val="2.s. Mthly P&amp;L- Biolabs"/>
      <sheetName val="2.t. Mthly P&amp;L- Lab Executives"/>
      <sheetName val="2.u. Mthly P&amp;L- Corporate"/>
      <sheetName val="2.v. Mthly P&amp;L- Corp Support"/>
      <sheetName val="2.w. Mthly P&amp;L - Total Support "/>
      <sheetName val="3. YTD P&amp;Ls"/>
      <sheetName val="3.a. YTD P&amp;L- Consol"/>
      <sheetName val="3.b. YTD P&amp;L- GCD Consol"/>
      <sheetName val="3.c. YTD P&amp;L- GCD (ex JV&amp;FSP)"/>
      <sheetName val="3.d. YTD P&amp;L- FSP"/>
      <sheetName val="3.e. YTD P&amp;L- JV"/>
      <sheetName val="3.f. YTD P&amp;L- Enrollment"/>
      <sheetName val="3.g. YTD P&amp;L- Acurian"/>
      <sheetName val="3.h. YTD P&amp;L- Synexus US"/>
      <sheetName val="3.i. YTD P&amp;L- Synexus EMEA"/>
      <sheetName val="3.j. YTD P&amp;L- Optimal DRC"/>
      <sheetName val="3.k. YTD P&amp;L- AES ELIM"/>
      <sheetName val="3.k. YTD P&amp;L- Evidera"/>
      <sheetName val="3.l. YTD P&amp;L- MedCom"/>
      <sheetName val="3.m. YTD P&amp;L- Phase 1 Clinic"/>
      <sheetName val="3.n. YTD P&amp;L- Optimal Clinic"/>
      <sheetName val="3.o. YTD P&amp;L- ELIM"/>
      <sheetName val="3.p. YTD P&amp;L-Consol Labs"/>
      <sheetName val="3.q. YTD P&amp;L- GMP"/>
      <sheetName val="3.r. YTD P&amp;L- GCL"/>
      <sheetName val="3.s. YTD P&amp;L- Biolabs"/>
      <sheetName val="3.t. YTD P&amp;L- Lab Executives"/>
      <sheetName val="3.u. YTD P&amp;L- Corporate"/>
      <sheetName val="3.v. YTD P&amp;L- Corp Support"/>
      <sheetName val="3.w. YTD P&amp;L - Total Support"/>
      <sheetName val="4. Qtrly P&amp;Ls"/>
      <sheetName val="4.a. QTR P&amp;L- Consol"/>
      <sheetName val="4.b. QTR P&amp;L- GCD Consol"/>
      <sheetName val="4.c. QTR P&amp;L- GCD (ex JV&amp;FSP)"/>
      <sheetName val="4.d. QTR P&amp;L- FSP"/>
      <sheetName val="4.e. QTR P&amp;L- JV"/>
      <sheetName val="4.f. QTR P&amp;L- Enrollment"/>
      <sheetName val="4.g. QTR P&amp;L- Acurian"/>
      <sheetName val="4.h. QTR P&amp;L- Synexus US"/>
      <sheetName val="4.i. QTR P&amp;L- Synexus EMEA"/>
      <sheetName val="4.j. QTR P&amp;L- Optimal DRC"/>
      <sheetName val="4.k. QTR P&amp;L- AES ELIM"/>
      <sheetName val="4.k. QTR P&amp;L- Evidera"/>
      <sheetName val="4.l. QTR P&amp;L- MedCom"/>
      <sheetName val="4.m. QTR P&amp;L- Phase 1 Clinic"/>
      <sheetName val="4.n. QTR P&amp;L- Optimal Clinic"/>
      <sheetName val="4.o. QTR P&amp;L- ELIM"/>
      <sheetName val="4.p. QTR P&amp;L-Consol Labs"/>
      <sheetName val="4.q. QTR P&amp;L- GMP"/>
      <sheetName val="4.r. QTR P&amp;L- GCL"/>
      <sheetName val="4.s. QTR P&amp;L- Biolabs"/>
      <sheetName val="4.t. QTR P&amp;L- Lab Executives"/>
      <sheetName val="4.u. QTR P&amp;L- Corporate"/>
      <sheetName val="4.v. QTR P&amp;L- Corp Support"/>
      <sheetName val="4.w. QTR P&amp;L - Total Support"/>
      <sheetName val="5. Full Year P&amp;Ls"/>
      <sheetName val="5.a. FY P&amp;L- Consol"/>
      <sheetName val="5.b. FY P&amp;L- GCD Consol"/>
      <sheetName val="5.c. FY P&amp;L- GCD (ex JV&amp;FSP)"/>
      <sheetName val="5.d. FY P&amp;L- FSP"/>
      <sheetName val="5.e. FY P&amp;L- JV"/>
      <sheetName val="5.f. FY P&amp;L- Enrollment"/>
      <sheetName val="5.g. FY P&amp;L- Acurian"/>
      <sheetName val="5.h. FY P&amp;L- Synexus US"/>
      <sheetName val="5.i. FY P&amp;L- Synexus EMEA"/>
      <sheetName val="5.j. FY P&amp;L- Optimal DRC"/>
      <sheetName val="5.k. FY P&amp;L- AES ELIM"/>
      <sheetName val="5.k. FY P&amp;L- Evidera"/>
      <sheetName val="5.l. FY P&amp;L- MedCom"/>
      <sheetName val="5.m. FY P&amp;L- Phase 1 Clin"/>
      <sheetName val="5.n. FY P&amp;L- Optimal Clin"/>
      <sheetName val="5.o. FY P&amp;L- ELIM"/>
      <sheetName val="5.p. FY P&amp;L-Consol Labs"/>
      <sheetName val="5.q. FY P&amp;L- GMP"/>
      <sheetName val="5.r. FY P&amp;L- GCL"/>
      <sheetName val="5.s. FY P&amp;L- Biolabs"/>
      <sheetName val="5.t. FY P&amp;L- Lab Executive"/>
      <sheetName val="5.u. FY P&amp;L- Corporate"/>
      <sheetName val="5.v. FY P&amp;L- Corp Support"/>
      <sheetName val="5.w. FY P&amp;L - Total Support"/>
      <sheetName val="6. Outturn Analysis"/>
      <sheetName val="6.a. CONSOL Outturn"/>
      <sheetName val="6.b. GCD Outturn"/>
      <sheetName val="6.b. FSP Outturn"/>
      <sheetName val="6.c. JV Outturn"/>
      <sheetName val="6.d. Acurian Outturn"/>
      <sheetName val="6.e. Medcom Outturn"/>
      <sheetName val="6.f. Phase 1 Outturn"/>
      <sheetName val="6.g. Synexus US Outturn"/>
      <sheetName val="6.h. Synexus EMEA Outturn"/>
      <sheetName val="6.i. Evidera Outturn"/>
      <sheetName val="6.j. GMP Outturn"/>
      <sheetName val="6.k. GCL Outturn"/>
      <sheetName val="6.l. Bio A Labs Outturn"/>
      <sheetName val="7. Qtrly Trend P&amp;Ls"/>
      <sheetName val="7.a. Trend P&amp;L- Consol"/>
      <sheetName val="7.b. Trend P&amp;L- GCD"/>
      <sheetName val="7.c. Trend P&amp;L- Consol Labs"/>
      <sheetName val="Revenue Restatements --&gt; HIDE"/>
      <sheetName val="Revenue CYACT"/>
      <sheetName val="Revenue CYACT (JV)"/>
      <sheetName val="Revenue CYACT (FSP)"/>
      <sheetName val="Revenue CYPF"/>
      <sheetName val="Revenue CYPF (JV)"/>
      <sheetName val="Revenue CYPF (FSP)"/>
      <sheetName val="Revenue PYACT"/>
      <sheetName val="Revenue PYACT (JV)"/>
      <sheetName val="Revenue PYACT (FSP)"/>
      <sheetName val="CHECKS"/>
      <sheetName val="Fx Rates"/>
      <sheetName val="CHECKS &gt;&gt;MONTH&gt;&gt;"/>
      <sheetName val="CHECKS&gt;&gt;QT&gt;&gt;"/>
      <sheetName val="CHECKS&gt;&gt;YTD&gt;&gt;"/>
      <sheetName val="Exec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eat Sheet"/>
      <sheetName val="Quarterly"/>
      <sheetName val="Annual"/>
      <sheetName val="balance sheet"/>
      <sheetName val="DCF"/>
      <sheetName val="Products"/>
      <sheetName val="Check"/>
      <sheetName val="DLBCL Market Model"/>
      <sheetName val="PriceRx"/>
      <sheetName val="Debt"/>
      <sheetName val="Excise tax"/>
      <sheetName val="Launch dates"/>
      <sheetName val="Rev ROW pricing"/>
      <sheetName val="GED-301"/>
      <sheetName val="Thalomid"/>
      <sheetName val="__FDSCACHE__"/>
      <sheetName val="Module1"/>
      <sheetName val="Istodax"/>
      <sheetName val="PTCL"/>
      <sheetName val="CTCL"/>
      <sheetName val="Products.old"/>
      <sheetName val="Stelara price calc"/>
      <sheetName val="IMS Monthly RX NEW"/>
      <sheetName val="IMS Monthly Sales NEW"/>
      <sheetName val="IMS Monthly Rx"/>
      <sheetName val="IMS Monthly Sales"/>
      <sheetName val="Otezla"/>
      <sheetName val="Otezla IMS"/>
      <sheetName val="Pat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Lexapro"/>
      <sheetName val="Namenda"/>
      <sheetName val="Benicar"/>
      <sheetName val="Azor"/>
      <sheetName val="Nebivolol"/>
      <sheetName val="BAL-CF"/>
      <sheetName val="MKTD"/>
      <sheetName val="PPLN"/>
      <sheetName val="IMS"/>
      <sheetName val="------"/>
      <sheetName val="Compare"/>
      <sheetName val="VAR"/>
      <sheetName val="DCF"/>
      <sheetName val="DCF_1yr"/>
      <sheetName val="Milestones"/>
      <sheetName val="Orapem"/>
      <sheetName val="Charts"/>
      <sheetName val="Sheet1"/>
      <sheetName val="Taxes"/>
      <sheetName val="iQ_Measure_Validations_Errors"/>
      <sheetName val="iQ_US_CoreIndustrials"/>
      <sheetName val="NPV_Bad"/>
      <sheetName val="Financial Analysis Table"/>
      <sheetName val="NPV"/>
      <sheetName val="Celexa"/>
      <sheetName val="NPV_Down"/>
      <sheetName val="Product NPV"/>
      <sheetName val="Sheet2"/>
      <sheetName val="SUMMARY"/>
      <sheetName val="P&amp;L Review"/>
      <sheetName val="NAMENDA TRx"/>
      <sheetName val="Benicar TRx"/>
      <sheetName val="VAR-June"/>
      <sheetName val="VAR-March"/>
      <sheetName val="IMS (2)"/>
      <sheetName val="Faropenem"/>
      <sheetName val="FRX"/>
      <sheetName val="#REF"/>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sheetData sheetId="10"/>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Cover"/>
      <sheetName val="TOC"/>
      <sheetName val="Overview"/>
      <sheetName val="Transaction Summary"/>
      <sheetName val="Det_Trans_Sum"/>
      <sheetName val="Earnings Impact"/>
      <sheetName val="Pro Forma  PE"/>
      <sheetName val="accretion dilution"/>
      <sheetName val="TaintedShares"/>
      <sheetName val="Has-Gets"/>
      <sheetName val="Pro Forma Income Statement"/>
      <sheetName val="Contribution_Analysis"/>
      <sheetName val="Pro Forma Balance Sheet"/>
      <sheetName val="Acquirer"/>
      <sheetName val="Target"/>
      <sheetName val="Pooling"/>
      <sheetName val="Corp1"/>
      <sheetName val="Corp2"/>
      <sheetName val="Corp3"/>
      <sheetName val="Corp4"/>
      <sheetName val="Corp5"/>
      <sheetName val="Corp6"/>
      <sheetName val="Corp7"/>
      <sheetName val="Corp8"/>
      <sheetName val="Dialog2"/>
      <sheetName val="Dialog1"/>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go Q3"/>
      <sheetName val="2000 analysis"/>
      <sheetName val="TCA_9_1"/>
      <sheetName val="Banner Ad Rev"/>
      <sheetName val="Corp. Cust List"/>
      <sheetName val="Corp. Cust  Rev Bud."/>
      <sheetName val="Sponsorship Rev Alloc"/>
      <sheetName val="Scaledown 75% Event Days"/>
    </sheetNames>
    <sheetDataSet>
      <sheetData sheetId="0"/>
      <sheetData sheetId="1"/>
      <sheetData sheetId="2"/>
      <sheetData sheetId="3"/>
      <sheetData sheetId="4"/>
      <sheetData sheetId="5"/>
      <sheetData sheetId="6"/>
      <sheetData sheetId="7"/>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 08"/>
      <sheetName val="BU Mar 08"/>
      <sheetName val="Corp Mar 08"/>
      <sheetName val="Sheet1"/>
    </sheetNames>
    <sheetDataSet>
      <sheetData sheetId="0" refreshError="1"/>
      <sheetData sheetId="1" refreshError="1"/>
      <sheetData sheetId="2" refreshError="1"/>
      <sheetData sheetId="3"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Annual Model"/>
      <sheetName val="Annual Income"/>
      <sheetName val="Quarterly Income"/>
      <sheetName val="Annual Income (USD)"/>
      <sheetName val="Annual Balance"/>
      <sheetName val="Annual Balance (USD)"/>
      <sheetName val="DCF Firm"/>
      <sheetName val="Quarterly model"/>
      <sheetName val="Quarterly Balance"/>
      <sheetName val="Charts"/>
      <sheetName val="Valuations"/>
      <sheetName val="Accounts"/>
      <sheetName val="UP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e to Akamai 2001"/>
      <sheetName val="2001"/>
      <sheetName val="Depreciation 2001"/>
      <sheetName val="Compare to Akamai 2002"/>
      <sheetName val="2002"/>
      <sheetName val="Depreciation 2002"/>
      <sheetName val="2001-2005 $10M plan"/>
      <sheetName val="Q4 cf by month"/>
      <sheetName val="2001_2002 Cash Flows_$10M plan"/>
      <sheetName val="2001-2005 Moderate scenario"/>
      <sheetName val="2001_2002 Cash Flows_Moderate"/>
      <sheetName val="Depr_moderate"/>
      <sheetName val="Revenue tables"/>
    </sheetNames>
    <sheetDataSet>
      <sheetData sheetId="0" refreshError="1"/>
      <sheetData sheetId="1"/>
      <sheetData sheetId="2"/>
      <sheetData sheetId="3" refreshError="1"/>
      <sheetData sheetId="4"/>
      <sheetData sheetId="5"/>
      <sheetData sheetId="6" refreshError="1"/>
      <sheetData sheetId="7" refreshError="1"/>
      <sheetData sheetId="8"/>
      <sheetData sheetId="9" refreshError="1"/>
      <sheetData sheetId="10" refreshError="1"/>
      <sheetData sheetId="11" refreshError="1"/>
      <sheetData sheetId="12"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F"/>
      <sheetName val="Buildup"/>
      <sheetName val="FormAnnual"/>
      <sheetName val="SeprTRG"/>
      <sheetName val="old"/>
      <sheetName val="Table8 Anti Hist"/>
      <sheetName val="altval_product chart"/>
      <sheetName val="Product Chart"/>
      <sheetName val="Table5 BronchoDil"/>
      <sheetName val="Propulsid Royalties"/>
      <sheetName val="Respirdal Royalties"/>
      <sheetName val="Sporanox Royalties"/>
      <sheetName val="Prozac Royalties"/>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nsation UNH"/>
      <sheetName val="Compensation Burlington"/>
      <sheetName val="Sponsor as Beneficiary (Burl)"/>
      <sheetName val="Duke.is"/>
      <sheetName val="Duke.is Summary"/>
      <sheetName val="Burlington Spon Milestone (2)"/>
      <sheetName val="Durham Spon Milestone"/>
      <sheetName val="Hanover Chamber Spon Milestone"/>
    </sheetNames>
    <sheetDataSet>
      <sheetData sheetId="0" refreshError="1"/>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
      <sheetName val="QC"/>
      <sheetName val="UPDATE"/>
      <sheetName val="consolidated"/>
      <sheetName val="FOR WORD"/>
      <sheetName val="ACE-IN"/>
      <sheetName val="DCF for word"/>
      <sheetName val="NOPLAT"/>
      <sheetName val="DCF_ANLAYSIS"/>
      <sheetName val="WACC_CALCULATION"/>
      <sheetName val="UNLEVERED_&amp;_FCF"/>
      <sheetName val="NOPLAT_&amp;_FCF ANALYSIS"/>
      <sheetName val="Rights_Offer_Details"/>
      <sheetName val="per sq ft economics"/>
      <sheetName val="per sq ft analysis"/>
      <sheetName val="main assumption sheet"/>
      <sheetName val="ASSUMPTIONS-WESTSIDE "/>
      <sheetName val="DB word sheet"/>
      <sheetName val="invested capital"/>
      <sheetName val="Implied price"/>
      <sheetName val="REVENUE FORMAT"/>
      <sheetName val="ASSUMPTIONS-Hypermarket"/>
      <sheetName val="ASSUMPTIONS-food "/>
      <sheetName val="ASSUMPTIONS - OTHER COSTS"/>
      <sheetName val="Qtrly model"/>
      <sheetName val="Chart10"/>
      <sheetName val="Valuation"/>
      <sheetName val="peer comps"/>
      <sheetName val="Chart9"/>
      <sheetName val="NOA,NFA"/>
      <sheetName val="ASSUMPTIONS-CENTRAL"/>
      <sheetName val="sum-of-parts"/>
      <sheetName val="Chart4"/>
      <sheetName val="Chart5"/>
      <sheetName val="Chart6"/>
      <sheetName val="Chart1"/>
      <sheetName val="Chart2"/>
      <sheetName val="Chart3"/>
      <sheetName val="Chart7"/>
      <sheetName val="Sheet3"/>
      <sheetName val="Chart8"/>
      <sheetName val="Sheet2"/>
      <sheetName val="iQ_APR_CoreIndustrials"/>
      <sheetName val="SUMMARY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Deal"/>
      <sheetName val="Acquiror"/>
      <sheetName val="Acq_Cover"/>
      <sheetName val="Acq_TOC"/>
      <sheetName val="Disposal"/>
      <sheetName val="US_Summary"/>
      <sheetName val="BLS_Total"/>
      <sheetName val="V_P_Rev"/>
      <sheetName val="V_P_COGS"/>
      <sheetName val="Non_VP_Cat_Rev"/>
      <sheetName val="Non_VP_Ref_Rev"/>
      <sheetName val="Non_VP_Ret_Rev"/>
      <sheetName val="Non_VP_Royalty"/>
      <sheetName val="ROW_Surgical"/>
      <sheetName val="Surg_PL"/>
      <sheetName val="Scen_Summ"/>
      <sheetName val="Carpenter"/>
      <sheetName val="VuittonNums"/>
      <sheetName val="VuittonNums(2)"/>
      <sheetName val="License_Sum"/>
      <sheetName val="Target"/>
      <sheetName val="Synergies"/>
      <sheetName val="Targ_Cover"/>
      <sheetName val="Targ_TOC"/>
      <sheetName val="RevSummary"/>
      <sheetName val="MarketData"/>
      <sheetName val="DCF"/>
      <sheetName val="Gross Profit"/>
      <sheetName val="Implied Valuati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BAL-CF"/>
      <sheetName val="MKTD"/>
      <sheetName val="PPLN-brand"/>
      <sheetName val="PPLN-generic"/>
      <sheetName val="IMS"/>
      <sheetName val="P&amp;L Review"/>
      <sheetName val="SUMMARY"/>
      <sheetName val="VAR"/>
      <sheetName val="iQ_US_CoreIndustrial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anation"/>
      <sheetName val="Sheet1"/>
      <sheetName val="directions"/>
      <sheetName val="TA lookup"/>
      <sheetName val="Celtic"/>
      <sheetName val="Revenue Input"/>
      <sheetName val="Top 30 Rev YTD Q3"/>
      <sheetName val="Rev by client type &amp; TA Q3"/>
      <sheetName val="Rev by client type &amp; TA YTD"/>
      <sheetName val="Backlog Q3 input"/>
      <sheetName val="Top 30 Backlog Q3"/>
      <sheetName val="Backlog by client type &amp; TA Q3"/>
      <sheetName val="Backlog by BU Q2"/>
      <sheetName val="Backlog by BU Q3"/>
      <sheetName val="Rev by BU Q2"/>
      <sheetName val="Rev by BU Q3"/>
      <sheetName val="Strategic Accounts"/>
      <sheetName val="Backlog Q1"/>
      <sheetName val="Backlog Q2"/>
      <sheetName val="Backlog Q4"/>
      <sheetName val="Top 30 Rev YTD Q2"/>
      <sheetName val="Rev by client type &amp; TA Q2"/>
      <sheetName val="Top 25 YTD"/>
      <sheetName val="Top 10 by B.U. Rev"/>
      <sheetName val="Client Location"/>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sheetName val="@A"/>
      <sheetName val="@Q"/>
      <sheetName val="Guid vs Est"/>
      <sheetName val="@REVENUES"/>
      <sheetName val="CF"/>
      <sheetName val="Sheet1"/>
      <sheetName val="Europe Rev per Patient"/>
      <sheetName val="Valuation EPS"/>
      <sheetName val="9 wk Script"/>
      <sheetName val="11 wk script"/>
      <sheetName val="12 wk script"/>
      <sheetName val="Time and Events"/>
      <sheetName val="..."/>
      <sheetName val="F A"/>
      <sheetName val="F Q"/>
      <sheetName val="CASH FLO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__FDSCACHE__"/>
      <sheetName val="summary"/>
      <sheetName val="_QP_MNTA"/>
      <sheetName val="QP_MNTA"/>
      <sheetName val="is"/>
      <sheetName val="_QP_AMGN"/>
      <sheetName val="bs"/>
      <sheetName val="cf"/>
      <sheetName val="M-enoxaparin"/>
      <sheetName val="seso"/>
      <sheetName val="da"/>
      <sheetName val="debt"/>
      <sheetName val="m&amp;a"/>
      <sheetName val="dcf"/>
      <sheetName val="_QP_TLCR"/>
      <sheetName val="_QP_CELG"/>
      <sheetName val="regAC"/>
    </sheetNames>
    <sheetDataSet>
      <sheetData sheetId="0"/>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over"/>
      <sheetName val="TOC"/>
      <sheetName val="Summary KPIs"/>
      <sheetName val="Summary KPIs - Qtr"/>
      <sheetName val="Summary - Comp to Forecast"/>
      <sheetName val="Comments - Mine &amp; Eng"/>
      <sheetName val="Comments - Mill, Port &amp; Ox"/>
      <sheetName val="Comments - HSEC &amp; Op Svc"/>
      <sheetName val="Safety"/>
      <sheetName val="Environmental"/>
      <sheetName val="Mine"/>
      <sheetName val="Mine Cont"/>
      <sheetName val="Mill &amp; Concentrate"/>
      <sheetName val="Mill &amp; Concentrate Cont"/>
      <sheetName val="Filter &amp; Port"/>
      <sheetName val="Oxide"/>
      <sheetName val="Oxide Cont"/>
      <sheetName val="Productivity"/>
      <sheetName val="Comments - Mkting"/>
      <sheetName val="Marketing"/>
      <sheetName val="Comments - Financials"/>
      <sheetName val="Costs"/>
      <sheetName val="Costs Cont"/>
      <sheetName val="Costs by Resp"/>
      <sheetName val="P&amp;L"/>
      <sheetName val="Cash Flow"/>
      <sheetName val="Bal Sheet"/>
      <sheetName val="Capital"/>
      <sheetName val="Inventories"/>
      <sheetName val="Comments - Bus Srvcs"/>
      <sheetName val="HR"/>
      <sheetName val="Defn"/>
      <sheetName val="Defn Cont"/>
      <sheetName val="Data Tbl - Budget - Operns"/>
      <sheetName val="Data Tbl - Budget - Mtce"/>
      <sheetName val="Data Tbl - Budget - Sales &amp; Rev"/>
      <sheetName val="Data Tbl - Budget - Cost +  P&amp;L"/>
      <sheetName val="Data Tbl - Budget - CF &amp; Bal Sh"/>
      <sheetName val="Data Tbl - Act&amp;FC - Operns"/>
      <sheetName val="Data Tbl - Act&amp;FC - Mtce"/>
      <sheetName val="Data Tbl - Act&amp;FC - Sales &amp; Rev"/>
      <sheetName val="Data Tbl - Act&amp;FC - Cost + P&amp;L"/>
      <sheetName val="Data Tbl - Act&amp;FC - CF &amp; Bal Sh"/>
      <sheetName val="Inputs - Misc Fields"/>
      <sheetName val="Inputs - Hist &amp; Future"/>
      <sheetName val="Inputs - Budget"/>
      <sheetName val="Inputs - Act &amp; F'cast"/>
      <sheetName val="Calcs - Budget"/>
      <sheetName val="Calcs - Act &amp; F'cast"/>
      <sheetName val="Inputs - Qtrly Forecasts"/>
      <sheetName val="Calcs - Qtrly Forecasts"/>
      <sheetName val="Misc Calcs"/>
      <sheetName val="Calcs  - Qtrly - Budget"/>
      <sheetName val="Calcs  - Qtrly - Act &amp; F'cast"/>
      <sheetName val="Menu Option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s"/>
      <sheetName val="Quarterly"/>
      <sheetName val="Qtr"/>
      <sheetName val="Annual"/>
      <sheetName val="CF"/>
      <sheetName val="BS"/>
      <sheetName val="GSCOPE"/>
      <sheetName val="Note"/>
      <sheetName val="Revisions"/>
    </sheetNames>
    <sheetDataSet>
      <sheetData sheetId="0"/>
      <sheetData sheetId="1" refreshError="1"/>
      <sheetData sheetId="2"/>
      <sheetData sheetId="3"/>
      <sheetData sheetId="4"/>
      <sheetData sheetId="5"/>
      <sheetData sheetId="6"/>
      <sheetData sheetId="7"/>
      <sheetData sheetId="8"/>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neXion"/>
      <sheetName val="SYS2000"/>
      <sheetName val="Sheet3"/>
    </sheetNames>
    <sheetDataSet>
      <sheetData sheetId="0" refreshError="1"/>
      <sheetData sheetId="1" refreshError="1"/>
      <sheetData sheetId="2"/>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eat"/>
      <sheetName val="P&amp;L"/>
      <sheetName val="CF"/>
      <sheetName val="BS"/>
      <sheetName val="MS"/>
      <sheetName val="Main DCF"/>
      <sheetName val="Price"/>
      <sheetName val="Rituxan"/>
      <sheetName val="Hemophilia Build"/>
      <sheetName val="Factor PriceRx"/>
      <sheetName val="Factor 9 sales"/>
      <sheetName val="Factor 8 sales"/>
      <sheetName val="MS Hist QSales"/>
      <sheetName val="Debt"/>
      <sheetName val="Tysabri"/>
      <sheetName val="Tecfidera Contingency Payment"/>
      <sheetName val="Tecfidera scenario DCF"/>
      <sheetName val="Tecfidera scenarios"/>
      <sheetName val="Tecfidera Contingency  PMT"/>
      <sheetName val="DCF2 chart"/>
      <sheetName val="Annual ABC-R ROW Data"/>
      <sheetName val="HC Reform Impact"/>
      <sheetName val="Royalty Calculator"/>
      <sheetName val="GIleniaDCF"/>
      <sheetName val="GileniaP&amp;L"/>
      <sheetName val="GileniaMS"/>
      <sheetName val="World Population"/>
      <sheetName val="P&amp;L Detail"/>
      <sheetName val="Debt, etc."/>
      <sheetName val="Weekly Analysis"/>
      <sheetName val="Tecfidera Launch"/>
      <sheetName val="Tecfidera Launch 2"/>
      <sheetName val="Avonex analysis"/>
      <sheetName val="Weekly IMS Rx"/>
      <sheetName val="Weekly IMS Rx (2)"/>
      <sheetName val="Monthly Analysis"/>
      <sheetName val="Monthly IMS TRx"/>
      <sheetName val="Monthly IMS NRx"/>
      <sheetName val="Monthly IMS Sales &amp; Units"/>
      <sheetName val="IMS.Old2"/>
      <sheetName val="IMS.Old"/>
      <sheetName val="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Rx Master List"/>
      <sheetName val="WeeklyTRx"/>
      <sheetName val="WeeklyNRx"/>
    </sheetNames>
    <sheetDataSet>
      <sheetData sheetId="0"/>
      <sheetData sheetId="1"/>
      <sheetData sheetId="2"/>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EDEN"/>
      <sheetName val="DENMARK"/>
      <sheetName val="SPAIN"/>
      <sheetName val="GERMANY"/>
      <sheetName val="France"/>
      <sheetName val="United Kingdom"/>
      <sheetName val="Ital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brand"/>
      <sheetName val="PPLN-generic"/>
      <sheetName val="IMS"/>
      <sheetName val="-----"/>
      <sheetName val="VAR"/>
      <sheetName val="iQ_Measure_Validations_Errors"/>
      <sheetName val="iQ_US_CoreIndustrials"/>
      <sheetName val="Oxy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heetName val="PM"/>
      <sheetName val="Valuation"/>
      <sheetName val="dvt table"/>
      <sheetName val="Breakout"/>
      <sheetName val="BS"/>
    </sheetNames>
    <sheetDataSet>
      <sheetData sheetId="0"/>
      <sheetData sheetId="1"/>
      <sheetData sheetId="2"/>
      <sheetData sheetId="3"/>
      <sheetData sheetId="4"/>
      <sheetData sheetId="5"/>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H"/>
      <sheetName val="Pipeline"/>
      <sheetName val="Sheet3"/>
    </sheetNames>
    <sheetDataSet>
      <sheetData sheetId="0"/>
      <sheetData sheetId="1"/>
      <sheetData sheetId="2"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1"/>
      <sheetName val="Graph-5Q"/>
      <sheetName val="Graph-NC&amp;All"/>
      <sheetName val="Graph-NC"/>
      <sheetName val="GraphData"/>
      <sheetName val="Table"/>
      <sheetName val="ConsolDSO YTD"/>
      <sheetName val="ConcolDso 3 mon"/>
      <sheetName val="ConsolDSO YTD by PT &amp; Direct"/>
      <sheetName val="ConsolDSO 3 mos by PT &amp; Direct "/>
      <sheetName val="RTPPh1"/>
      <sheetName val="aus2-4"/>
      <sheetName val="nc2-4"/>
      <sheetName val="AusPh1"/>
      <sheetName val="RichLab"/>
      <sheetName val="MadLab"/>
      <sheetName val="Discovery"/>
      <sheetName val="GCL"/>
      <sheetName val="PRC"/>
      <sheetName val="Informatics-CSS"/>
      <sheetName val="Europe"/>
      <sheetName val="Asia"/>
      <sheetName val="LatinAm"/>
      <sheetName val="Belmont - Remove"/>
      <sheetName val="CSS - Remove"/>
      <sheetName val="PPGx - Remove"/>
      <sheetName val="Medical Device"/>
      <sheetName val="OnLineMkt"/>
      <sheetName val="Biomarker"/>
      <sheetName val="MedCom"/>
      <sheetName val="Summary"/>
      <sheetName val="5QTRS"/>
      <sheetName val="July Rev for DSO purposes"/>
      <sheetName val="Forecast sen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WEDEN"/>
      <sheetName val="DENMARK"/>
      <sheetName val="SPAIN"/>
      <sheetName val="GERMANY"/>
      <sheetName val="France"/>
      <sheetName val="United Kingdom"/>
      <sheetName val="Ital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s://www.forbes.com/sites/simonking/2013/01/28/the-best-selling-drugs-of-all-time-humira-joins-the-elite/" TargetMode="External"/><Relationship Id="rId13" Type="http://schemas.openxmlformats.org/officeDocument/2006/relationships/hyperlink" Target="https://www.accessdata.fda.gov/drugsatfda_docs/label/2016/022192s017lbl.pdf" TargetMode="External"/><Relationship Id="rId18" Type="http://schemas.openxmlformats.org/officeDocument/2006/relationships/comments" Target="../comments11.xml"/><Relationship Id="rId3" Type="http://schemas.openxmlformats.org/officeDocument/2006/relationships/hyperlink" Target="http://labeling.pfizer.com/ShowLabeling.aspx?format=PDF&amp;id=584" TargetMode="External"/><Relationship Id="rId7" Type="http://schemas.openxmlformats.org/officeDocument/2006/relationships/hyperlink" Target="https://www.accessdata.fda.gov/drugsatfda_docs/label/2014/020592s062021086s040021253s048lbl.pdf" TargetMode="External"/><Relationship Id="rId12" Type="http://schemas.openxmlformats.org/officeDocument/2006/relationships/hyperlink" Target="https://www.allergan.com/assets/pdf/vraylar_pi" TargetMode="External"/><Relationship Id="rId17" Type="http://schemas.openxmlformats.org/officeDocument/2006/relationships/vmlDrawing" Target="../drawings/vmlDrawing11.vml"/><Relationship Id="rId2" Type="http://schemas.openxmlformats.org/officeDocument/2006/relationships/hyperlink" Target="https://www.accessdata.fda.gov/drugsatfda_docs/label/2017/019758s084lbl.pdf" TargetMode="External"/><Relationship Id="rId16" Type="http://schemas.openxmlformats.org/officeDocument/2006/relationships/drawing" Target="../drawings/drawing1.xml"/><Relationship Id="rId1" Type="http://schemas.openxmlformats.org/officeDocument/2006/relationships/hyperlink" Target="https://www.accessdata.fda.gov/drugsatfda_docs/label/2014/021436s038,021713s030,021729s022,021866s023lbl.pdf" TargetMode="External"/><Relationship Id="rId6" Type="http://schemas.openxmlformats.org/officeDocument/2006/relationships/hyperlink" Target="https://www.accessdata.fda.gov/drugsatfda_docs/label/2013/020639s061lbl.pdf" TargetMode="External"/><Relationship Id="rId11" Type="http://schemas.openxmlformats.org/officeDocument/2006/relationships/hyperlink" Target="https://www.otsuka-us.com/media/static/Rexulti-PI.pdf" TargetMode="External"/><Relationship Id="rId5" Type="http://schemas.openxmlformats.org/officeDocument/2006/relationships/hyperlink" Target="http://www.janssenlabels.com/package-insert/product-monograph/prescribing-information/RISPERDAL-pi.pdf" TargetMode="External"/><Relationship Id="rId15" Type="http://schemas.openxmlformats.org/officeDocument/2006/relationships/printerSettings" Target="../printerSettings/printerSettings12.bin"/><Relationship Id="rId10" Type="http://schemas.openxmlformats.org/officeDocument/2006/relationships/hyperlink" Target="https://www.accessdata.fda.gov/drugsatfda_docs/label/2017/022117s020s021lbl.pdf" TargetMode="External"/><Relationship Id="rId4" Type="http://schemas.openxmlformats.org/officeDocument/2006/relationships/hyperlink" Target="https://www.accessdata.fda.gov/drugsatfda_docs/label/2017/022264s023lbl.pdf" TargetMode="External"/><Relationship Id="rId9" Type="http://schemas.openxmlformats.org/officeDocument/2006/relationships/hyperlink" Target="https://www.justice.gov/sites/default/files/usao-edpa/legacy/2014/02/11/JanssenPharma_information.pdf" TargetMode="External"/><Relationship Id="rId14" Type="http://schemas.openxmlformats.org/officeDocument/2006/relationships/hyperlink" Target="https://www.latuda.com/LatudaPrescribingInformation.pdf"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3.vml"/><Relationship Id="rId3" Type="http://schemas.openxmlformats.org/officeDocument/2006/relationships/hyperlink" Target="https://www.nejm.org/doi/10.1056/NEJMoa013171?url_ver=Z39.88-2003&amp;rfr_id=ori:rid:crossref.org&amp;rfr_dat=cr_pub%3dwww.ncbi.nlm.nih.gov" TargetMode="External"/><Relationship Id="rId7" Type="http://schemas.openxmlformats.org/officeDocument/2006/relationships/drawing" Target="../drawings/drawing5.xml"/><Relationship Id="rId2" Type="http://schemas.openxmlformats.org/officeDocument/2006/relationships/hyperlink" Target="https://www.accessdata.fda.gov/drugsatfda_docs/label/2009/020272s056,020588s044,021346s033,021444s03lbl.pdf" TargetMode="External"/><Relationship Id="rId1" Type="http://schemas.openxmlformats.org/officeDocument/2006/relationships/hyperlink" Target="https://www.accessdata.fda.gov/drugsatfda_docs/label/2014/021436s038,021713s030,021729s022,021866s023lbl.pdf" TargetMode="External"/><Relationship Id="rId6" Type="http://schemas.openxmlformats.org/officeDocument/2006/relationships/printerSettings" Target="../printerSettings/printerSettings13.bin"/><Relationship Id="rId5" Type="http://schemas.openxmlformats.org/officeDocument/2006/relationships/hyperlink" Target="https://zynerba.com/zynerba-pharmaceuticals-announces-achievement-of-enrollment-target-in-phase-2-trial-of-zygel-in-autism-spectrum-disorder/" TargetMode="External"/><Relationship Id="rId4" Type="http://schemas.openxmlformats.org/officeDocument/2006/relationships/hyperlink" Target="https://pediatrics.aappublications.org/content/pediatrics/114/5/e634.full.pdf?download=true" TargetMode="External"/><Relationship Id="rId9"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795D-7253-4C9F-9AD6-6F45F72ABC16}">
  <dimension ref="A1:B1"/>
  <sheetViews>
    <sheetView workbookViewId="0"/>
  </sheetViews>
  <sheetFormatPr defaultRowHeight="15"/>
  <sheetData>
    <row r="1" spans="1:2">
      <c r="B1" t="s">
        <v>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C699-1CDD-4CBA-9D17-2D60F366B8E5}">
  <sheetPr>
    <tabColor rgb="FFFF0000"/>
  </sheetPr>
  <dimension ref="B1:AK43"/>
  <sheetViews>
    <sheetView showGridLines="0" tabSelected="1" zoomScale="85" zoomScaleNormal="85" workbookViewId="0">
      <pane xSplit="3" ySplit="7" topLeftCell="D8" activePane="bottomRight" state="frozen"/>
      <selection pane="bottomRight" activeCell="E39" sqref="E39"/>
      <selection pane="bottomLeft" activeCell="A8" sqref="A8"/>
      <selection pane="topRight" activeCell="D1" sqref="D1"/>
    </sheetView>
  </sheetViews>
  <sheetFormatPr defaultRowHeight="15"/>
  <cols>
    <col min="1" max="1" width="1.7109375" customWidth="1"/>
    <col min="2" max="2" width="44.28515625" customWidth="1"/>
    <col min="3" max="3" width="2.5703125" customWidth="1"/>
  </cols>
  <sheetData>
    <row r="1" spans="2:23" ht="21">
      <c r="B1" s="1" t="str">
        <f>IS!B1</f>
        <v>Maplight Therapeutics, Inc.</v>
      </c>
      <c r="C1" s="1"/>
      <c r="S1" s="121"/>
      <c r="W1" s="121" t="s">
        <v>1</v>
      </c>
    </row>
    <row r="2" spans="2:23" ht="15.75">
      <c r="B2" s="626" t="s">
        <v>2</v>
      </c>
      <c r="C2" s="626"/>
      <c r="S2" s="627"/>
      <c r="W2" s="627" t="s">
        <v>3</v>
      </c>
    </row>
    <row r="3" spans="2:23" ht="15.75">
      <c r="S3" s="627"/>
      <c r="W3" s="627" t="s">
        <v>4</v>
      </c>
    </row>
    <row r="4" spans="2:23" ht="15.75" thickBot="1"/>
    <row r="5" spans="2:23">
      <c r="B5" s="5" t="str">
        <f>IS!B5</f>
        <v>Fiscal Year (Ending in December)</v>
      </c>
      <c r="C5" s="11"/>
      <c r="D5" s="981" t="str">
        <f>IS!D5</f>
        <v>FY23</v>
      </c>
      <c r="E5" s="12" t="str">
        <f>IS!E5</f>
        <v>1Q24</v>
      </c>
      <c r="F5" s="12" t="str">
        <f>IS!F5</f>
        <v>2Q24</v>
      </c>
      <c r="G5" s="12" t="str">
        <f>IS!G5</f>
        <v>3Q24</v>
      </c>
      <c r="H5" s="12" t="str">
        <f>IS!H5</f>
        <v>4Q24</v>
      </c>
      <c r="I5" s="981" t="str">
        <f>IS!I5</f>
        <v>FY24</v>
      </c>
      <c r="J5" s="12" t="str">
        <f>IS!J5</f>
        <v>1Q25</v>
      </c>
      <c r="K5" s="12" t="str">
        <f>IS!K5</f>
        <v>2Q25</v>
      </c>
      <c r="L5" s="12" t="str">
        <f>IS!L5</f>
        <v>3Q25E</v>
      </c>
      <c r="M5" s="12" t="str">
        <f>IS!M5</f>
        <v>4Q25E</v>
      </c>
      <c r="N5" s="981" t="str">
        <f>IS!N5</f>
        <v>FY25E</v>
      </c>
      <c r="O5" s="12" t="str">
        <f>IS!O5</f>
        <v>1Q26E</v>
      </c>
      <c r="P5" s="12" t="str">
        <f>IS!P5</f>
        <v>2Q26E</v>
      </c>
      <c r="Q5" s="12" t="str">
        <f>IS!Q5</f>
        <v>3Q26E</v>
      </c>
      <c r="R5" s="12" t="str">
        <f>IS!R5</f>
        <v>4Q26E</v>
      </c>
      <c r="S5" s="981" t="str">
        <f>IS!S5</f>
        <v>FY26E</v>
      </c>
      <c r="T5" s="981" t="str">
        <f>IS!T5</f>
        <v>FY27E</v>
      </c>
      <c r="U5" s="985" t="str">
        <f>IS!U5</f>
        <v>FY28E</v>
      </c>
      <c r="V5" s="983" t="str">
        <f>IS!V5</f>
        <v>FY29E</v>
      </c>
      <c r="W5" s="983" t="str">
        <f>IS!W5</f>
        <v>FY30E</v>
      </c>
    </row>
    <row r="6" spans="2:23">
      <c r="B6" s="13" t="str">
        <f>IS!B6</f>
        <v>($ figures in MM, except per share)</v>
      </c>
      <c r="C6" s="33"/>
      <c r="D6" s="982">
        <f>IS!D6</f>
        <v>0</v>
      </c>
      <c r="E6" s="6">
        <f>IS!E6</f>
        <v>45352</v>
      </c>
      <c r="F6" s="6">
        <f>IS!F6</f>
        <v>45444</v>
      </c>
      <c r="G6" s="6">
        <f>IS!G6</f>
        <v>45536</v>
      </c>
      <c r="H6" s="6">
        <f>IS!H6</f>
        <v>45627</v>
      </c>
      <c r="I6" s="982">
        <f>IS!I6</f>
        <v>0</v>
      </c>
      <c r="J6" s="6">
        <f>IS!J6</f>
        <v>45717</v>
      </c>
      <c r="K6" s="6">
        <f>IS!K6</f>
        <v>45809</v>
      </c>
      <c r="L6" s="6">
        <f>IS!L6</f>
        <v>45901</v>
      </c>
      <c r="M6" s="6">
        <f>IS!M6</f>
        <v>45992</v>
      </c>
      <c r="N6" s="982">
        <f>IS!N6</f>
        <v>0</v>
      </c>
      <c r="O6" s="6">
        <f>IS!O6</f>
        <v>46082</v>
      </c>
      <c r="P6" s="6">
        <f>IS!P6</f>
        <v>46174</v>
      </c>
      <c r="Q6" s="6">
        <f>IS!Q6</f>
        <v>46266</v>
      </c>
      <c r="R6" s="6">
        <f>IS!R6</f>
        <v>46357</v>
      </c>
      <c r="S6" s="982">
        <f>IS!S6</f>
        <v>0</v>
      </c>
      <c r="T6" s="982">
        <f>IS!T6</f>
        <v>0</v>
      </c>
      <c r="U6" s="986">
        <f>IS!U6</f>
        <v>0</v>
      </c>
      <c r="V6" s="984">
        <f>IS!V6</f>
        <v>0</v>
      </c>
      <c r="W6" s="984">
        <f>IS!W6</f>
        <v>0</v>
      </c>
    </row>
    <row r="7" spans="2:23">
      <c r="B7" s="14" t="str">
        <f>IS!B7</f>
        <v>GAAP Income Statement</v>
      </c>
      <c r="C7" s="34"/>
      <c r="D7" s="34"/>
      <c r="E7" s="34"/>
      <c r="F7" s="34"/>
      <c r="G7" s="34"/>
      <c r="H7" s="34"/>
      <c r="I7" s="34"/>
      <c r="J7" s="34"/>
      <c r="K7" s="34"/>
      <c r="L7" s="34"/>
      <c r="M7" s="34"/>
      <c r="N7" s="34"/>
      <c r="O7" s="34"/>
      <c r="P7" s="34"/>
      <c r="Q7" s="34"/>
      <c r="R7" s="34"/>
      <c r="S7" s="34"/>
      <c r="T7" s="34"/>
      <c r="U7" s="761"/>
      <c r="V7" s="343"/>
      <c r="W7" s="343"/>
    </row>
    <row r="8" spans="2:23" s="38" customFormat="1">
      <c r="B8" s="35" t="str">
        <f>IS!B8</f>
        <v>Revenue</v>
      </c>
      <c r="C8" s="36"/>
      <c r="D8" s="233"/>
      <c r="E8" s="234"/>
      <c r="F8" s="234"/>
      <c r="G8" s="367"/>
      <c r="H8" s="536"/>
      <c r="I8" s="233"/>
      <c r="J8" s="234"/>
      <c r="K8" s="234"/>
      <c r="L8" s="234"/>
      <c r="M8" s="950"/>
      <c r="N8" s="233"/>
      <c r="O8" s="234"/>
      <c r="P8" s="234"/>
      <c r="Q8" s="234"/>
      <c r="R8" s="235"/>
      <c r="S8" s="233"/>
      <c r="T8" s="233"/>
      <c r="U8" s="233"/>
      <c r="V8" s="746"/>
      <c r="W8" s="344"/>
    </row>
    <row r="9" spans="2:23" s="38" customFormat="1">
      <c r="B9" s="39" t="str">
        <f>IS!B9</f>
        <v>Net Product Revenue</v>
      </c>
      <c r="C9" s="40"/>
      <c r="D9" s="94">
        <f>IS!D9</f>
        <v>0</v>
      </c>
      <c r="E9" s="126">
        <f>IS!E9</f>
        <v>0</v>
      </c>
      <c r="F9" s="126">
        <f>IS!F9</f>
        <v>0</v>
      </c>
      <c r="G9" s="368">
        <f>IS!G9</f>
        <v>0</v>
      </c>
      <c r="H9" s="526">
        <f>IS!H9</f>
        <v>0</v>
      </c>
      <c r="I9" s="94">
        <f>IS!I9</f>
        <v>0</v>
      </c>
      <c r="J9" s="126">
        <f>IS!J9</f>
        <v>0</v>
      </c>
      <c r="K9" s="126">
        <f>IS!K9</f>
        <v>0</v>
      </c>
      <c r="L9" s="126">
        <f>IS!L9</f>
        <v>0</v>
      </c>
      <c r="M9" s="951">
        <f>IS!M9</f>
        <v>0</v>
      </c>
      <c r="N9" s="94">
        <f>IS!N9</f>
        <v>0</v>
      </c>
      <c r="O9" s="126">
        <f>IS!O9</f>
        <v>0</v>
      </c>
      <c r="P9" s="126">
        <f>IS!P9</f>
        <v>0</v>
      </c>
      <c r="Q9" s="126">
        <f>IS!Q9</f>
        <v>0</v>
      </c>
      <c r="R9" s="127">
        <f>IS!R9</f>
        <v>0</v>
      </c>
      <c r="S9" s="94">
        <f>IS!S9</f>
        <v>0</v>
      </c>
      <c r="T9" s="94">
        <f>IS!T9</f>
        <v>0</v>
      </c>
      <c r="U9" s="94">
        <f>IS!U9</f>
        <v>0</v>
      </c>
      <c r="V9" s="747">
        <f>IS!V9</f>
        <v>0</v>
      </c>
      <c r="W9" s="345">
        <f>IS!W9</f>
        <v>35</v>
      </c>
    </row>
    <row r="10" spans="2:23" s="38" customFormat="1">
      <c r="B10" s="41" t="str">
        <f>IS!B10</f>
        <v>ML-007C-MA - Total</v>
      </c>
      <c r="C10" s="40"/>
      <c r="D10" s="93">
        <f>IS!D10</f>
        <v>0</v>
      </c>
      <c r="E10" s="20">
        <f>IS!E10</f>
        <v>0</v>
      </c>
      <c r="F10" s="20">
        <f>IS!F10</f>
        <v>0</v>
      </c>
      <c r="G10" s="369">
        <f>IS!G10</f>
        <v>0</v>
      </c>
      <c r="H10" s="528">
        <f>IS!H10</f>
        <v>0</v>
      </c>
      <c r="I10" s="93">
        <f>IS!I10</f>
        <v>0</v>
      </c>
      <c r="J10" s="20">
        <f>IS!J10</f>
        <v>0</v>
      </c>
      <c r="K10" s="20">
        <f>IS!K10</f>
        <v>0</v>
      </c>
      <c r="L10" s="20">
        <f>IS!L10</f>
        <v>0</v>
      </c>
      <c r="M10" s="952">
        <f>IS!M10</f>
        <v>0</v>
      </c>
      <c r="N10" s="93">
        <f>IS!N10</f>
        <v>0</v>
      </c>
      <c r="O10" s="20">
        <f>IS!O10</f>
        <v>0</v>
      </c>
      <c r="P10" s="20">
        <f>IS!P10</f>
        <v>0</v>
      </c>
      <c r="Q10" s="20">
        <f>IS!Q10</f>
        <v>0</v>
      </c>
      <c r="R10" s="129">
        <f>IS!R10</f>
        <v>0</v>
      </c>
      <c r="S10" s="93">
        <f>IS!S10</f>
        <v>0</v>
      </c>
      <c r="T10" s="93">
        <f>IS!T10</f>
        <v>0</v>
      </c>
      <c r="U10" s="93">
        <f>IS!U10</f>
        <v>0</v>
      </c>
      <c r="V10" s="748">
        <f>IS!V10</f>
        <v>0</v>
      </c>
      <c r="W10" s="346">
        <f>IS!W10</f>
        <v>35</v>
      </c>
    </row>
    <row r="11" spans="2:23" s="38" customFormat="1">
      <c r="B11" s="575" t="str">
        <f>IS!B11</f>
        <v>Schizophrenia</v>
      </c>
      <c r="C11" s="40"/>
      <c r="D11" s="93">
        <f>IS!D11</f>
        <v>0</v>
      </c>
      <c r="E11" s="20">
        <f>IS!E11</f>
        <v>0</v>
      </c>
      <c r="F11" s="20">
        <f>IS!F11</f>
        <v>0</v>
      </c>
      <c r="G11" s="369">
        <f>IS!G11</f>
        <v>0</v>
      </c>
      <c r="H11" s="528">
        <f>IS!H11</f>
        <v>0</v>
      </c>
      <c r="I11" s="93">
        <f>IS!I11</f>
        <v>0</v>
      </c>
      <c r="J11" s="20">
        <f>IS!J11</f>
        <v>0</v>
      </c>
      <c r="K11" s="20">
        <f>IS!K11</f>
        <v>0</v>
      </c>
      <c r="L11" s="20">
        <f>IS!L11</f>
        <v>0</v>
      </c>
      <c r="M11" s="952">
        <f>IS!M11</f>
        <v>0</v>
      </c>
      <c r="N11" s="93">
        <f>IS!N11</f>
        <v>0</v>
      </c>
      <c r="O11" s="20">
        <f>IS!O11</f>
        <v>0</v>
      </c>
      <c r="P11" s="20">
        <f>IS!P11</f>
        <v>0</v>
      </c>
      <c r="Q11" s="20">
        <f>IS!Q11</f>
        <v>0</v>
      </c>
      <c r="R11" s="129">
        <f>IS!R11</f>
        <v>0</v>
      </c>
      <c r="S11" s="93">
        <f>IS!S11</f>
        <v>0</v>
      </c>
      <c r="T11" s="93">
        <f>IS!T11</f>
        <v>0</v>
      </c>
      <c r="U11" s="93">
        <f>IS!U11</f>
        <v>0</v>
      </c>
      <c r="V11" s="748">
        <f>IS!V11</f>
        <v>0</v>
      </c>
      <c r="W11" s="346">
        <f>IS!W11</f>
        <v>35</v>
      </c>
    </row>
    <row r="12" spans="2:23" s="38" customFormat="1">
      <c r="B12" s="575" t="str">
        <f>IS!B12</f>
        <v>Alzheimer's Disease Psychosis</v>
      </c>
      <c r="C12" s="40"/>
      <c r="D12" s="93">
        <f>IS!D12</f>
        <v>0</v>
      </c>
      <c r="E12" s="20">
        <f>IS!E12</f>
        <v>0</v>
      </c>
      <c r="F12" s="20">
        <f>IS!F12</f>
        <v>0</v>
      </c>
      <c r="G12" s="369">
        <f>IS!G12</f>
        <v>0</v>
      </c>
      <c r="H12" s="528">
        <f>IS!H12</f>
        <v>0</v>
      </c>
      <c r="I12" s="93">
        <f>IS!I12</f>
        <v>0</v>
      </c>
      <c r="J12" s="20">
        <f>IS!J12</f>
        <v>0</v>
      </c>
      <c r="K12" s="20">
        <f>IS!K12</f>
        <v>0</v>
      </c>
      <c r="L12" s="20">
        <f>IS!L12</f>
        <v>0</v>
      </c>
      <c r="M12" s="952">
        <f>IS!M12</f>
        <v>0</v>
      </c>
      <c r="N12" s="93">
        <f>IS!N12</f>
        <v>0</v>
      </c>
      <c r="O12" s="20">
        <f>IS!O12</f>
        <v>0</v>
      </c>
      <c r="P12" s="20">
        <f>IS!P12</f>
        <v>0</v>
      </c>
      <c r="Q12" s="20">
        <f>IS!Q12</f>
        <v>0</v>
      </c>
      <c r="R12" s="129">
        <f>IS!R12</f>
        <v>0</v>
      </c>
      <c r="S12" s="93">
        <f>IS!S12</f>
        <v>0</v>
      </c>
      <c r="T12" s="93">
        <f>IS!T12</f>
        <v>0</v>
      </c>
      <c r="U12" s="93">
        <f>IS!U12</f>
        <v>0</v>
      </c>
      <c r="V12" s="748">
        <f>IS!V12</f>
        <v>0</v>
      </c>
      <c r="W12" s="346">
        <f>IS!W12</f>
        <v>0</v>
      </c>
    </row>
    <row r="13" spans="2:23" s="38" customFormat="1">
      <c r="B13" s="41" t="str">
        <f>IS!B13</f>
        <v>ML-004 - Autism Spectrum Disorder</v>
      </c>
      <c r="C13" s="40"/>
      <c r="D13" s="93">
        <f>IS!D13</f>
        <v>0</v>
      </c>
      <c r="E13" s="20">
        <f>IS!E13</f>
        <v>0</v>
      </c>
      <c r="F13" s="20">
        <f>IS!F13</f>
        <v>0</v>
      </c>
      <c r="G13" s="369">
        <f>IS!G13</f>
        <v>0</v>
      </c>
      <c r="H13" s="528">
        <f>IS!H13</f>
        <v>0</v>
      </c>
      <c r="I13" s="93">
        <f>IS!I13</f>
        <v>0</v>
      </c>
      <c r="J13" s="20">
        <f>IS!J13</f>
        <v>0</v>
      </c>
      <c r="K13" s="20">
        <f>IS!K13</f>
        <v>0</v>
      </c>
      <c r="L13" s="20">
        <f>IS!L13</f>
        <v>0</v>
      </c>
      <c r="M13" s="952">
        <f>IS!M13</f>
        <v>0</v>
      </c>
      <c r="N13" s="93">
        <f>IS!N13</f>
        <v>0</v>
      </c>
      <c r="O13" s="20">
        <f>IS!O13</f>
        <v>0</v>
      </c>
      <c r="P13" s="20">
        <f>IS!P13</f>
        <v>0</v>
      </c>
      <c r="Q13" s="20">
        <f>IS!Q13</f>
        <v>0</v>
      </c>
      <c r="R13" s="129">
        <f>IS!R13</f>
        <v>0</v>
      </c>
      <c r="S13" s="93">
        <f>IS!S13</f>
        <v>0</v>
      </c>
      <c r="T13" s="93">
        <f>IS!T13</f>
        <v>0</v>
      </c>
      <c r="U13" s="93">
        <f>IS!U13</f>
        <v>0</v>
      </c>
      <c r="V13" s="748">
        <f>IS!V13</f>
        <v>0</v>
      </c>
      <c r="W13" s="346">
        <f>IS!W13</f>
        <v>0</v>
      </c>
    </row>
    <row r="14" spans="2:23" s="38" customFormat="1">
      <c r="B14" s="41" t="str">
        <f>IS!B14</f>
        <v>ML-021 - Parkinson's Disease</v>
      </c>
      <c r="C14" s="40"/>
      <c r="D14" s="93">
        <f>IS!D14</f>
        <v>0</v>
      </c>
      <c r="E14" s="20">
        <f>IS!E14</f>
        <v>0</v>
      </c>
      <c r="F14" s="20">
        <f>IS!F14</f>
        <v>0</v>
      </c>
      <c r="G14" s="369">
        <f>IS!G14</f>
        <v>0</v>
      </c>
      <c r="H14" s="528">
        <f>IS!H14</f>
        <v>0</v>
      </c>
      <c r="I14" s="93">
        <f>IS!I14</f>
        <v>0</v>
      </c>
      <c r="J14" s="20">
        <f>IS!J14</f>
        <v>0</v>
      </c>
      <c r="K14" s="20">
        <f>IS!K14</f>
        <v>0</v>
      </c>
      <c r="L14" s="20">
        <f>IS!L14</f>
        <v>0</v>
      </c>
      <c r="M14" s="952">
        <f>IS!M14</f>
        <v>0</v>
      </c>
      <c r="N14" s="93">
        <f>IS!N14</f>
        <v>0</v>
      </c>
      <c r="O14" s="20">
        <f>IS!O14</f>
        <v>0</v>
      </c>
      <c r="P14" s="20">
        <f>IS!P14</f>
        <v>0</v>
      </c>
      <c r="Q14" s="20">
        <f>IS!Q14</f>
        <v>0</v>
      </c>
      <c r="R14" s="129">
        <f>IS!R14</f>
        <v>0</v>
      </c>
      <c r="S14" s="93">
        <f>IS!S14</f>
        <v>0</v>
      </c>
      <c r="T14" s="93">
        <f>IS!T14</f>
        <v>0</v>
      </c>
      <c r="U14" s="93">
        <f>IS!U14</f>
        <v>0</v>
      </c>
      <c r="V14" s="748">
        <f>IS!V14</f>
        <v>0</v>
      </c>
      <c r="W14" s="346">
        <f>IS!W14</f>
        <v>0</v>
      </c>
    </row>
    <row r="15" spans="2:23" s="38" customFormat="1">
      <c r="B15" s="41" t="str">
        <f>IS!B15</f>
        <v>ML-009 - Hyperactivity/Impulsivity</v>
      </c>
      <c r="C15" s="40"/>
      <c r="D15" s="93"/>
      <c r="E15" s="20"/>
      <c r="F15" s="20"/>
      <c r="G15" s="369"/>
      <c r="H15" s="528"/>
      <c r="I15" s="93"/>
      <c r="J15" s="20"/>
      <c r="K15" s="20"/>
      <c r="L15" s="20"/>
      <c r="M15" s="952"/>
      <c r="N15" s="93"/>
      <c r="O15" s="20"/>
      <c r="P15" s="20"/>
      <c r="Q15" s="20"/>
      <c r="R15" s="129"/>
      <c r="S15" s="93"/>
      <c r="T15" s="93"/>
      <c r="U15" s="93"/>
      <c r="V15" s="748"/>
      <c r="W15" s="346"/>
    </row>
    <row r="16" spans="2:23" s="38" customFormat="1">
      <c r="B16" s="39" t="str">
        <f>IS!B16</f>
        <v>Other Revenue</v>
      </c>
      <c r="C16" s="40"/>
      <c r="D16" s="94">
        <f>IS!D16</f>
        <v>0</v>
      </c>
      <c r="E16" s="126">
        <f>IS!E16</f>
        <v>0</v>
      </c>
      <c r="F16" s="126">
        <f>IS!F16</f>
        <v>0</v>
      </c>
      <c r="G16" s="368">
        <f>IS!G16</f>
        <v>0</v>
      </c>
      <c r="H16" s="526">
        <f>IS!H16</f>
        <v>0</v>
      </c>
      <c r="I16" s="94">
        <f>IS!I16</f>
        <v>0</v>
      </c>
      <c r="J16" s="126">
        <f>IS!J16</f>
        <v>0</v>
      </c>
      <c r="K16" s="126">
        <f>IS!K16</f>
        <v>0</v>
      </c>
      <c r="L16" s="126">
        <f>IS!L16</f>
        <v>0</v>
      </c>
      <c r="M16" s="951">
        <f>IS!M16</f>
        <v>0</v>
      </c>
      <c r="N16" s="94">
        <f>IS!N16</f>
        <v>0</v>
      </c>
      <c r="O16" s="126">
        <f>IS!O16</f>
        <v>0</v>
      </c>
      <c r="P16" s="126">
        <f>IS!P16</f>
        <v>0</v>
      </c>
      <c r="Q16" s="126">
        <f>IS!Q16</f>
        <v>0</v>
      </c>
      <c r="R16" s="127">
        <f>IS!R16</f>
        <v>0</v>
      </c>
      <c r="S16" s="94">
        <f>IS!S16</f>
        <v>0</v>
      </c>
      <c r="T16" s="94">
        <f>IS!T16</f>
        <v>0</v>
      </c>
      <c r="U16" s="94">
        <f>IS!U16</f>
        <v>0</v>
      </c>
      <c r="V16" s="747">
        <f>IS!V16</f>
        <v>0</v>
      </c>
      <c r="W16" s="345">
        <f>IS!W16</f>
        <v>0</v>
      </c>
    </row>
    <row r="17" spans="2:37" s="38" customFormat="1">
      <c r="B17" s="41" t="str">
        <f>IS!B17</f>
        <v>Licensing revenue</v>
      </c>
      <c r="C17" s="40"/>
      <c r="D17" s="93">
        <f>IS!D17</f>
        <v>0</v>
      </c>
      <c r="E17" s="20">
        <f>IS!E17</f>
        <v>0</v>
      </c>
      <c r="F17" s="20">
        <f>IS!F17</f>
        <v>0</v>
      </c>
      <c r="G17" s="369">
        <f>IS!G17</f>
        <v>0</v>
      </c>
      <c r="H17" s="528">
        <f>IS!H17</f>
        <v>0</v>
      </c>
      <c r="I17" s="93">
        <f>IS!I17</f>
        <v>0</v>
      </c>
      <c r="J17" s="20">
        <f>IS!J17</f>
        <v>0</v>
      </c>
      <c r="K17" s="20">
        <f>IS!K17</f>
        <v>0</v>
      </c>
      <c r="L17" s="20">
        <f>IS!L17</f>
        <v>0</v>
      </c>
      <c r="M17" s="952">
        <f>IS!M17</f>
        <v>0</v>
      </c>
      <c r="N17" s="93">
        <f>IS!N17</f>
        <v>0</v>
      </c>
      <c r="O17" s="20">
        <f>IS!O17</f>
        <v>0</v>
      </c>
      <c r="P17" s="20">
        <f>IS!P17</f>
        <v>0</v>
      </c>
      <c r="Q17" s="20">
        <f>IS!Q17</f>
        <v>0</v>
      </c>
      <c r="R17" s="129">
        <f>IS!R17</f>
        <v>0</v>
      </c>
      <c r="S17" s="93">
        <f>IS!S17</f>
        <v>0</v>
      </c>
      <c r="T17" s="93">
        <f>IS!T17</f>
        <v>0</v>
      </c>
      <c r="U17" s="93">
        <f>IS!U17</f>
        <v>0</v>
      </c>
      <c r="V17" s="748">
        <f>IS!V17</f>
        <v>0</v>
      </c>
      <c r="W17" s="346">
        <f>IS!W17</f>
        <v>0</v>
      </c>
      <c r="X17" s="42"/>
    </row>
    <row r="18" spans="2:37" s="38" customFormat="1">
      <c r="B18" s="41" t="str">
        <f>IS!B18</f>
        <v>Other revenue</v>
      </c>
      <c r="C18" s="40"/>
      <c r="D18" s="93">
        <f>IS!D18</f>
        <v>0</v>
      </c>
      <c r="E18" s="20">
        <f>IS!E18</f>
        <v>0</v>
      </c>
      <c r="F18" s="20">
        <f>IS!F18</f>
        <v>0</v>
      </c>
      <c r="G18" s="369">
        <f>IS!G18</f>
        <v>0</v>
      </c>
      <c r="H18" s="528">
        <f>IS!H18</f>
        <v>0</v>
      </c>
      <c r="I18" s="93">
        <f>IS!I18</f>
        <v>0</v>
      </c>
      <c r="J18" s="20">
        <f>IS!J18</f>
        <v>0</v>
      </c>
      <c r="K18" s="20">
        <f>IS!K18</f>
        <v>0</v>
      </c>
      <c r="L18" s="20">
        <f>IS!L18</f>
        <v>0</v>
      </c>
      <c r="M18" s="952">
        <f>IS!M18</f>
        <v>0</v>
      </c>
      <c r="N18" s="93">
        <f>IS!N18</f>
        <v>0</v>
      </c>
      <c r="O18" s="20">
        <f>IS!O18</f>
        <v>0</v>
      </c>
      <c r="P18" s="20">
        <f>IS!P18</f>
        <v>0</v>
      </c>
      <c r="Q18" s="20">
        <f>IS!Q18</f>
        <v>0</v>
      </c>
      <c r="R18" s="129">
        <f>IS!R18</f>
        <v>0</v>
      </c>
      <c r="S18" s="93">
        <f>IS!S18</f>
        <v>0</v>
      </c>
      <c r="T18" s="93">
        <f>IS!T18</f>
        <v>0</v>
      </c>
      <c r="U18" s="93">
        <f>IS!U18</f>
        <v>0</v>
      </c>
      <c r="V18" s="748">
        <f>IS!V18</f>
        <v>0</v>
      </c>
      <c r="W18" s="346">
        <f>IS!W18</f>
        <v>0</v>
      </c>
      <c r="X18" s="42"/>
    </row>
    <row r="19" spans="2:37" s="38" customFormat="1" ht="15.75" thickBot="1">
      <c r="B19" s="44" t="str">
        <f>IS!B19</f>
        <v xml:space="preserve">Total Revenues </v>
      </c>
      <c r="C19" s="45"/>
      <c r="D19" s="95">
        <f>IS!D19</f>
        <v>0</v>
      </c>
      <c r="E19" s="131">
        <f>IS!E19</f>
        <v>0</v>
      </c>
      <c r="F19" s="131">
        <f>IS!F19</f>
        <v>0</v>
      </c>
      <c r="G19" s="370">
        <f>IS!G19</f>
        <v>0</v>
      </c>
      <c r="H19" s="527">
        <f>IS!H19</f>
        <v>0</v>
      </c>
      <c r="I19" s="95">
        <f>IS!I19</f>
        <v>0</v>
      </c>
      <c r="J19" s="131">
        <f>IS!J19</f>
        <v>0</v>
      </c>
      <c r="K19" s="131">
        <f>IS!K19</f>
        <v>0</v>
      </c>
      <c r="L19" s="131">
        <f>IS!L19</f>
        <v>0</v>
      </c>
      <c r="M19" s="953">
        <f>IS!M19</f>
        <v>0</v>
      </c>
      <c r="N19" s="95">
        <f>IS!N19</f>
        <v>0</v>
      </c>
      <c r="O19" s="131">
        <f>IS!O19</f>
        <v>0</v>
      </c>
      <c r="P19" s="131">
        <f>IS!P19</f>
        <v>0</v>
      </c>
      <c r="Q19" s="131">
        <f>IS!Q19</f>
        <v>0</v>
      </c>
      <c r="R19" s="132">
        <f>IS!R19</f>
        <v>0</v>
      </c>
      <c r="S19" s="95">
        <f>IS!S19</f>
        <v>0</v>
      </c>
      <c r="T19" s="95">
        <f>IS!T19</f>
        <v>0</v>
      </c>
      <c r="U19" s="95">
        <f>IS!U19</f>
        <v>0</v>
      </c>
      <c r="V19" s="749">
        <f>IS!V19</f>
        <v>0</v>
      </c>
      <c r="W19" s="347">
        <f>IS!W19</f>
        <v>35</v>
      </c>
    </row>
    <row r="20" spans="2:37" s="38" customFormat="1" ht="15.75" thickTop="1">
      <c r="B20" s="39" t="str">
        <f>IS!B20</f>
        <v>Cost of Sales</v>
      </c>
      <c r="C20" s="46"/>
      <c r="D20" s="93">
        <f>IS!D20</f>
        <v>0</v>
      </c>
      <c r="E20" s="20">
        <f>IS!E20</f>
        <v>0</v>
      </c>
      <c r="F20" s="20">
        <f>IS!F20</f>
        <v>0</v>
      </c>
      <c r="G20" s="369">
        <f>IS!G20</f>
        <v>0</v>
      </c>
      <c r="H20" s="528">
        <f>IS!H20</f>
        <v>0</v>
      </c>
      <c r="I20" s="93">
        <f>IS!I20</f>
        <v>0</v>
      </c>
      <c r="J20" s="20">
        <f>IS!J20</f>
        <v>0</v>
      </c>
      <c r="K20" s="20">
        <f>IS!K20</f>
        <v>0</v>
      </c>
      <c r="L20" s="20">
        <f>IS!L20</f>
        <v>0</v>
      </c>
      <c r="M20" s="952">
        <f>IS!M20</f>
        <v>0</v>
      </c>
      <c r="N20" s="93">
        <f>IS!N20</f>
        <v>0</v>
      </c>
      <c r="O20" s="20">
        <f>IS!O20</f>
        <v>0</v>
      </c>
      <c r="P20" s="20">
        <f>IS!P20</f>
        <v>0</v>
      </c>
      <c r="Q20" s="20">
        <f>IS!Q20</f>
        <v>0</v>
      </c>
      <c r="R20" s="129">
        <f>IS!R20</f>
        <v>0</v>
      </c>
      <c r="S20" s="93">
        <f>IS!S20</f>
        <v>0</v>
      </c>
      <c r="T20" s="93">
        <f>IS!T20</f>
        <v>0</v>
      </c>
      <c r="U20" s="93">
        <f>IS!U20</f>
        <v>0</v>
      </c>
      <c r="V20" s="748">
        <f>IS!V20</f>
        <v>0</v>
      </c>
      <c r="W20" s="346">
        <f>IS!W20</f>
        <v>1.75</v>
      </c>
    </row>
    <row r="21" spans="2:37" s="38" customFormat="1">
      <c r="B21" s="47" t="str">
        <f>IS!B21</f>
        <v>% of Product Revenue</v>
      </c>
      <c r="C21" s="48"/>
      <c r="D21" s="96">
        <f>IS!D21</f>
        <v>0</v>
      </c>
      <c r="E21" s="134">
        <f>IS!E21</f>
        <v>0</v>
      </c>
      <c r="F21" s="134">
        <f>IS!F21</f>
        <v>0</v>
      </c>
      <c r="G21" s="371">
        <f>IS!G21</f>
        <v>0</v>
      </c>
      <c r="H21" s="537">
        <f>IS!H21</f>
        <v>0</v>
      </c>
      <c r="I21" s="96">
        <f>IS!I21</f>
        <v>0</v>
      </c>
      <c r="J21" s="134">
        <f>IS!J21</f>
        <v>0</v>
      </c>
      <c r="K21" s="134">
        <f>IS!K21</f>
        <v>0</v>
      </c>
      <c r="L21" s="134">
        <f>IS!L21</f>
        <v>0</v>
      </c>
      <c r="M21" s="954">
        <f>IS!M21</f>
        <v>0</v>
      </c>
      <c r="N21" s="96">
        <f>IS!N21</f>
        <v>0</v>
      </c>
      <c r="O21" s="134">
        <f>IS!O21</f>
        <v>0</v>
      </c>
      <c r="P21" s="134">
        <f>IS!P21</f>
        <v>0</v>
      </c>
      <c r="Q21" s="134">
        <f>IS!Q21</f>
        <v>0</v>
      </c>
      <c r="R21" s="135">
        <f>IS!R21</f>
        <v>0</v>
      </c>
      <c r="S21" s="96">
        <f>IS!S21</f>
        <v>0</v>
      </c>
      <c r="T21" s="96">
        <f>IS!T21</f>
        <v>0</v>
      </c>
      <c r="U21" s="96">
        <f>IS!U21</f>
        <v>0</v>
      </c>
      <c r="V21" s="750">
        <f>IS!V21</f>
        <v>0</v>
      </c>
      <c r="W21" s="348">
        <f>IS!W21</f>
        <v>0.05</v>
      </c>
    </row>
    <row r="22" spans="2:37" s="38" customFormat="1">
      <c r="B22" s="39" t="str">
        <f>IS!B22</f>
        <v>Operating Expenses</v>
      </c>
      <c r="C22" s="46"/>
      <c r="D22" s="94">
        <f>IS!D22</f>
        <v>57.281999999999996</v>
      </c>
      <c r="E22" s="126">
        <f>IS!E22</f>
        <v>19.291</v>
      </c>
      <c r="F22" s="126">
        <f>IS!F22</f>
        <v>19.985000000000003</v>
      </c>
      <c r="G22" s="368">
        <f>IS!G22</f>
        <v>20.893999999999998</v>
      </c>
      <c r="H22" s="526">
        <f>IS!H22</f>
        <v>22.775999999999996</v>
      </c>
      <c r="I22" s="94">
        <f>IS!I22</f>
        <v>82.945999999999998</v>
      </c>
      <c r="J22" s="126">
        <f>IS!J22</f>
        <v>23.542000000000002</v>
      </c>
      <c r="K22" s="126">
        <f>IS!K22</f>
        <v>30.664000000000001</v>
      </c>
      <c r="L22" s="126">
        <f>IS!L22</f>
        <v>31.498000000000001</v>
      </c>
      <c r="M22" s="951">
        <f>IS!M22</f>
        <v>38.799999999999997</v>
      </c>
      <c r="N22" s="94">
        <f>IS!N22</f>
        <v>124.504</v>
      </c>
      <c r="O22" s="126">
        <f>IS!O22</f>
        <v>43.4</v>
      </c>
      <c r="P22" s="126">
        <f>IS!P22</f>
        <v>48</v>
      </c>
      <c r="Q22" s="126">
        <f>IS!Q22</f>
        <v>53.6</v>
      </c>
      <c r="R22" s="127">
        <f>IS!R22</f>
        <v>60.2</v>
      </c>
      <c r="S22" s="94">
        <f>IS!S22</f>
        <v>205.2</v>
      </c>
      <c r="T22" s="94">
        <f>IS!T22</f>
        <v>302.03000000000003</v>
      </c>
      <c r="U22" s="94">
        <f>IS!U22</f>
        <v>341.21449999999993</v>
      </c>
      <c r="V22" s="747">
        <f>IS!V22</f>
        <v>385.80267500000002</v>
      </c>
      <c r="W22" s="345">
        <f>IS!W22</f>
        <v>436.58527624999994</v>
      </c>
    </row>
    <row r="23" spans="2:37" s="38" customFormat="1">
      <c r="B23" s="41" t="str">
        <f>IS!B23</f>
        <v>Research and Development (R&amp;D)</v>
      </c>
      <c r="C23" s="49"/>
      <c r="D23" s="93">
        <f>IS!D23</f>
        <v>49.674999999999997</v>
      </c>
      <c r="E23" s="20">
        <f>IS!E23</f>
        <v>15.347</v>
      </c>
      <c r="F23" s="20">
        <f>IS!F23</f>
        <v>15.642000000000001</v>
      </c>
      <c r="G23" s="369">
        <f>IS!G23</f>
        <v>16.814</v>
      </c>
      <c r="H23" s="528">
        <f>IS!H23</f>
        <v>20.72</v>
      </c>
      <c r="I23" s="93">
        <f>IS!I23</f>
        <v>68.522999999999996</v>
      </c>
      <c r="J23" s="20">
        <f>IS!J23</f>
        <v>19.786000000000001</v>
      </c>
      <c r="K23" s="20">
        <f>IS!K23</f>
        <v>26.847000000000001</v>
      </c>
      <c r="L23" s="20">
        <f>IS!L23</f>
        <v>27.094000000000001</v>
      </c>
      <c r="M23" s="952">
        <f>IS!M23</f>
        <v>34</v>
      </c>
      <c r="N23" s="93">
        <f>IS!N23</f>
        <v>107.727</v>
      </c>
      <c r="O23" s="20">
        <f>IS!O23</f>
        <v>38</v>
      </c>
      <c r="P23" s="20">
        <f>IS!P23</f>
        <v>42</v>
      </c>
      <c r="Q23" s="20">
        <f>IS!Q23</f>
        <v>47</v>
      </c>
      <c r="R23" s="129">
        <f>IS!R23</f>
        <v>53</v>
      </c>
      <c r="S23" s="93">
        <f>IS!S23</f>
        <v>180</v>
      </c>
      <c r="T23" s="93">
        <f>IS!T23</f>
        <v>271.90000000000003</v>
      </c>
      <c r="U23" s="93">
        <f>IS!U23</f>
        <v>305.18499999999995</v>
      </c>
      <c r="V23" s="748">
        <f>IS!V23</f>
        <v>342.71275000000003</v>
      </c>
      <c r="W23" s="346">
        <f>IS!W23</f>
        <v>385.04466249999996</v>
      </c>
    </row>
    <row r="24" spans="2:37" s="38" customFormat="1">
      <c r="B24" s="41" t="str">
        <f>IS!B24</f>
        <v>Sales, General, and Administrative (SG&amp;A)</v>
      </c>
      <c r="C24" s="49"/>
      <c r="D24" s="93">
        <f>IS!D24</f>
        <v>7.6070000000000002</v>
      </c>
      <c r="E24" s="20">
        <f>IS!E24</f>
        <v>3.944</v>
      </c>
      <c r="F24" s="20">
        <f>IS!F24</f>
        <v>4.3430000000000009</v>
      </c>
      <c r="G24" s="369">
        <f>IS!G24</f>
        <v>4.08</v>
      </c>
      <c r="H24" s="528">
        <f>IS!H24</f>
        <v>2.0559999999999992</v>
      </c>
      <c r="I24" s="93">
        <f>IS!I24</f>
        <v>14.423</v>
      </c>
      <c r="J24" s="20">
        <f>IS!J24</f>
        <v>3.7559999999999998</v>
      </c>
      <c r="K24" s="20">
        <f>IS!K24</f>
        <v>3.8170000000000006</v>
      </c>
      <c r="L24" s="20">
        <f>IS!L24</f>
        <v>4.4039999999999999</v>
      </c>
      <c r="M24" s="952">
        <f>IS!M24</f>
        <v>4.8</v>
      </c>
      <c r="N24" s="93">
        <f>IS!N24</f>
        <v>16.777000000000001</v>
      </c>
      <c r="O24" s="20">
        <f>IS!O24</f>
        <v>5.4</v>
      </c>
      <c r="P24" s="20">
        <f>IS!P24</f>
        <v>6</v>
      </c>
      <c r="Q24" s="20">
        <f>IS!Q24</f>
        <v>6.6</v>
      </c>
      <c r="R24" s="129">
        <f>IS!R24</f>
        <v>7.2</v>
      </c>
      <c r="S24" s="93">
        <f>IS!S24</f>
        <v>25.2</v>
      </c>
      <c r="T24" s="93">
        <f>IS!T24</f>
        <v>30.13</v>
      </c>
      <c r="U24" s="93">
        <f>IS!U24</f>
        <v>36.029499999999999</v>
      </c>
      <c r="V24" s="748">
        <f>IS!V24</f>
        <v>43.089924999999994</v>
      </c>
      <c r="W24" s="346">
        <f>IS!W24</f>
        <v>51.540613749999991</v>
      </c>
    </row>
    <row r="25" spans="2:37" s="38" customFormat="1">
      <c r="B25" s="41" t="str">
        <f>IS!B25</f>
        <v>Other Expenses</v>
      </c>
      <c r="C25" s="49"/>
      <c r="D25" s="93">
        <f>IS!D25</f>
        <v>0</v>
      </c>
      <c r="E25" s="20">
        <f>IS!E25</f>
        <v>0</v>
      </c>
      <c r="F25" s="20">
        <f>IS!F25</f>
        <v>0</v>
      </c>
      <c r="G25" s="369">
        <f>IS!G25</f>
        <v>0</v>
      </c>
      <c r="H25" s="528">
        <f>IS!H25</f>
        <v>0</v>
      </c>
      <c r="I25" s="93">
        <f>IS!I25</f>
        <v>0</v>
      </c>
      <c r="J25" s="20">
        <f>IS!J25</f>
        <v>0</v>
      </c>
      <c r="K25" s="20">
        <f>IS!K25</f>
        <v>0</v>
      </c>
      <c r="L25" s="20">
        <f>IS!L25</f>
        <v>0</v>
      </c>
      <c r="M25" s="952">
        <f>IS!M25</f>
        <v>0</v>
      </c>
      <c r="N25" s="93">
        <f>IS!N25</f>
        <v>0</v>
      </c>
      <c r="O25" s="20">
        <f>IS!O25</f>
        <v>0</v>
      </c>
      <c r="P25" s="20">
        <f>IS!P25</f>
        <v>0</v>
      </c>
      <c r="Q25" s="20">
        <f>IS!Q25</f>
        <v>0</v>
      </c>
      <c r="R25" s="129">
        <f>IS!R25</f>
        <v>0</v>
      </c>
      <c r="S25" s="93">
        <f>IS!S25</f>
        <v>0</v>
      </c>
      <c r="T25" s="93">
        <f>IS!T25</f>
        <v>0</v>
      </c>
      <c r="U25" s="93">
        <f>IS!U25</f>
        <v>0</v>
      </c>
      <c r="V25" s="748">
        <f>IS!V25</f>
        <v>0</v>
      </c>
      <c r="W25" s="346">
        <f>IS!W25</f>
        <v>0</v>
      </c>
      <c r="AK25" s="38" t="s">
        <v>5</v>
      </c>
    </row>
    <row r="26" spans="2:37" s="38" customFormat="1">
      <c r="B26" s="50" t="str">
        <f>IS!B26</f>
        <v>Total Expenses</v>
      </c>
      <c r="C26" s="51"/>
      <c r="D26" s="94">
        <f>IS!D26</f>
        <v>57.281999999999996</v>
      </c>
      <c r="E26" s="126">
        <f>IS!E26</f>
        <v>19.291</v>
      </c>
      <c r="F26" s="126">
        <f>IS!F26</f>
        <v>19.985000000000003</v>
      </c>
      <c r="G26" s="368">
        <f>IS!G26</f>
        <v>20.893999999999998</v>
      </c>
      <c r="H26" s="526">
        <f>IS!H26</f>
        <v>22.775999999999996</v>
      </c>
      <c r="I26" s="94">
        <f>IS!I26</f>
        <v>82.945999999999998</v>
      </c>
      <c r="J26" s="126">
        <f>IS!J26</f>
        <v>23.542000000000002</v>
      </c>
      <c r="K26" s="126">
        <f>IS!K26</f>
        <v>30.664000000000001</v>
      </c>
      <c r="L26" s="126">
        <f>IS!L26</f>
        <v>31.498000000000001</v>
      </c>
      <c r="M26" s="951">
        <f>IS!M26</f>
        <v>38.799999999999997</v>
      </c>
      <c r="N26" s="94">
        <f>IS!N26</f>
        <v>124.504</v>
      </c>
      <c r="O26" s="126">
        <f>IS!O26</f>
        <v>43.4</v>
      </c>
      <c r="P26" s="126">
        <f>IS!P26</f>
        <v>48</v>
      </c>
      <c r="Q26" s="126">
        <f>IS!Q26</f>
        <v>53.6</v>
      </c>
      <c r="R26" s="127">
        <f>IS!R26</f>
        <v>60.2</v>
      </c>
      <c r="S26" s="94">
        <f>IS!S26</f>
        <v>205.2</v>
      </c>
      <c r="T26" s="94">
        <f>IS!T26</f>
        <v>302.03000000000003</v>
      </c>
      <c r="U26" s="94">
        <f>IS!U26</f>
        <v>341.21449999999993</v>
      </c>
      <c r="V26" s="747">
        <f>IS!V26</f>
        <v>385.80267500000002</v>
      </c>
      <c r="W26" s="345">
        <f>IS!W26</f>
        <v>438.33527624999994</v>
      </c>
    </row>
    <row r="27" spans="2:37" s="38" customFormat="1">
      <c r="B27" s="52" t="str">
        <f>IS!B27</f>
        <v>Operating Income (EBIT)</v>
      </c>
      <c r="C27" s="53"/>
      <c r="D27" s="97">
        <f>IS!D27</f>
        <v>-57.281999999999996</v>
      </c>
      <c r="E27" s="137">
        <f>IS!E27</f>
        <v>-19.291</v>
      </c>
      <c r="F27" s="137">
        <f>IS!F27</f>
        <v>-19.985000000000003</v>
      </c>
      <c r="G27" s="372">
        <f>IS!G27</f>
        <v>-20.893999999999998</v>
      </c>
      <c r="H27" s="529">
        <f>IS!H27</f>
        <v>-22.775999999999996</v>
      </c>
      <c r="I27" s="97">
        <f>IS!I27</f>
        <v>-82.945999999999998</v>
      </c>
      <c r="J27" s="137">
        <f>IS!J27</f>
        <v>-23.542000000000002</v>
      </c>
      <c r="K27" s="137">
        <f>IS!K27</f>
        <v>-30.664000000000001</v>
      </c>
      <c r="L27" s="137">
        <f>IS!L27</f>
        <v>-31.498000000000001</v>
      </c>
      <c r="M27" s="955">
        <f>IS!M27</f>
        <v>-38.799999999999997</v>
      </c>
      <c r="N27" s="97">
        <f>IS!N27</f>
        <v>-124.504</v>
      </c>
      <c r="O27" s="137">
        <f>IS!O27</f>
        <v>-43.4</v>
      </c>
      <c r="P27" s="137">
        <f>IS!P27</f>
        <v>-48</v>
      </c>
      <c r="Q27" s="137">
        <f>IS!Q27</f>
        <v>-53.6</v>
      </c>
      <c r="R27" s="138">
        <f>IS!R27</f>
        <v>-60.2</v>
      </c>
      <c r="S27" s="97">
        <f>IS!S27</f>
        <v>-205.2</v>
      </c>
      <c r="T27" s="97">
        <f>IS!T27</f>
        <v>-302.03000000000003</v>
      </c>
      <c r="U27" s="97">
        <f>IS!U27</f>
        <v>-341.21449999999993</v>
      </c>
      <c r="V27" s="751">
        <f>IS!V27</f>
        <v>-385.80267500000002</v>
      </c>
      <c r="W27" s="349">
        <f>IS!W27</f>
        <v>-403.33527624999994</v>
      </c>
    </row>
    <row r="28" spans="2:37" s="38" customFormat="1">
      <c r="B28" s="50" t="str">
        <f>IS!B28</f>
        <v>Total Other Income</v>
      </c>
      <c r="C28" s="51"/>
      <c r="D28" s="98">
        <f>IS!D28</f>
        <v>1.573</v>
      </c>
      <c r="E28" s="140">
        <f>IS!E28</f>
        <v>0.35599999999999998</v>
      </c>
      <c r="F28" s="140">
        <f>IS!F28</f>
        <v>1.585</v>
      </c>
      <c r="G28" s="373">
        <f>IS!G28</f>
        <v>1.8780000000000001</v>
      </c>
      <c r="H28" s="530">
        <f>IS!H28</f>
        <v>1.5469999999999997</v>
      </c>
      <c r="I28" s="98">
        <f>IS!I28</f>
        <v>5.3659999999999997</v>
      </c>
      <c r="J28" s="140">
        <f>IS!J28</f>
        <v>1.2030000000000001</v>
      </c>
      <c r="K28" s="140">
        <f>IS!K28</f>
        <v>0.81800000000000006</v>
      </c>
      <c r="L28" s="140">
        <f>IS!L28</f>
        <v>2.08</v>
      </c>
      <c r="M28" s="956">
        <f>IS!M28</f>
        <v>1.79775</v>
      </c>
      <c r="N28" s="98">
        <f>IS!N28</f>
        <v>5.8987499999999997</v>
      </c>
      <c r="O28" s="140">
        <f>IS!O28</f>
        <v>4.4627081196864884</v>
      </c>
      <c r="P28" s="140">
        <f>IS!P28</f>
        <v>5.8468331651210166</v>
      </c>
      <c r="Q28" s="140">
        <f>IS!Q28</f>
        <v>5.3500177981510637</v>
      </c>
      <c r="R28" s="141">
        <f>IS!R28</f>
        <v>6.0099981166715146</v>
      </c>
      <c r="S28" s="98">
        <f>IS!S28</f>
        <v>21.669557199630084</v>
      </c>
      <c r="T28" s="98">
        <f>IS!T28</f>
        <v>24.70250388748266</v>
      </c>
      <c r="U28" s="98">
        <f>IS!U28</f>
        <v>26.070384187661887</v>
      </c>
      <c r="V28" s="752">
        <f>IS!V28</f>
        <v>17.353189621481459</v>
      </c>
      <c r="W28" s="350">
        <f>IS!W28</f>
        <v>24.165851056972272</v>
      </c>
    </row>
    <row r="29" spans="2:37" s="38" customFormat="1">
      <c r="B29" s="43" t="str">
        <f>IS!B29</f>
        <v>Interest income</v>
      </c>
      <c r="C29" s="40"/>
      <c r="D29" s="93">
        <f>IS!D29</f>
        <v>1.099</v>
      </c>
      <c r="E29" s="20">
        <f>IS!E29</f>
        <v>0.89</v>
      </c>
      <c r="F29" s="20">
        <f>IS!F29</f>
        <v>1.6339999999999999</v>
      </c>
      <c r="G29" s="369">
        <f>IS!G29</f>
        <v>1.081</v>
      </c>
      <c r="H29" s="528">
        <f>IS!H29</f>
        <v>0.89899999999999958</v>
      </c>
      <c r="I29" s="93">
        <f>IS!I29</f>
        <v>4.5039999999999996</v>
      </c>
      <c r="J29" s="20">
        <f>IS!J29</f>
        <v>0.81100000000000005</v>
      </c>
      <c r="K29" s="20">
        <f>IS!K29</f>
        <v>0.68800000000000006</v>
      </c>
      <c r="L29" s="20">
        <f>IS!L29</f>
        <v>1.5489999999999999</v>
      </c>
      <c r="M29" s="952">
        <f>IS!M29</f>
        <v>1.79775</v>
      </c>
      <c r="N29" s="93">
        <f>IS!N29</f>
        <v>4.8457499999999998</v>
      </c>
      <c r="O29" s="20">
        <f>IS!O29</f>
        <v>4.4627081196864884</v>
      </c>
      <c r="P29" s="20">
        <f>IS!P29</f>
        <v>5.8468331651210166</v>
      </c>
      <c r="Q29" s="20">
        <f>IS!Q29</f>
        <v>5.3500177981510637</v>
      </c>
      <c r="R29" s="129">
        <f>IS!R29</f>
        <v>6.0099981166715146</v>
      </c>
      <c r="S29" s="93">
        <f>IS!S29</f>
        <v>21.669557199630084</v>
      </c>
      <c r="T29" s="93">
        <f>IS!T29</f>
        <v>24.70250388748266</v>
      </c>
      <c r="U29" s="93">
        <f>IS!U29</f>
        <v>26.070384187661887</v>
      </c>
      <c r="V29" s="748">
        <f>IS!V29</f>
        <v>17.353189621481459</v>
      </c>
      <c r="W29" s="346">
        <f>IS!W29</f>
        <v>24.165851056972272</v>
      </c>
    </row>
    <row r="30" spans="2:37" s="38" customFormat="1">
      <c r="B30" s="43" t="str">
        <f>IS!B30</f>
        <v>Interest expense</v>
      </c>
      <c r="C30" s="40"/>
      <c r="D30" s="93">
        <f>IS!D30</f>
        <v>0</v>
      </c>
      <c r="E30" s="20">
        <f>IS!E30</f>
        <v>0</v>
      </c>
      <c r="F30" s="20">
        <f>IS!F30</f>
        <v>0</v>
      </c>
      <c r="G30" s="369">
        <f>IS!G30</f>
        <v>0</v>
      </c>
      <c r="H30" s="528">
        <f>IS!H30</f>
        <v>0</v>
      </c>
      <c r="I30" s="93">
        <f>IS!I30</f>
        <v>0</v>
      </c>
      <c r="J30" s="20">
        <f>IS!J30</f>
        <v>0</v>
      </c>
      <c r="K30" s="20">
        <f>IS!K30</f>
        <v>0</v>
      </c>
      <c r="L30" s="20">
        <f>IS!L30</f>
        <v>0</v>
      </c>
      <c r="M30" s="952">
        <f>IS!M30</f>
        <v>0</v>
      </c>
      <c r="N30" s="93">
        <f>IS!N30</f>
        <v>0</v>
      </c>
      <c r="O30" s="20">
        <f>IS!O30</f>
        <v>0</v>
      </c>
      <c r="P30" s="20">
        <f>IS!P30</f>
        <v>0</v>
      </c>
      <c r="Q30" s="20">
        <f>IS!Q30</f>
        <v>0</v>
      </c>
      <c r="R30" s="129">
        <f>IS!R30</f>
        <v>0</v>
      </c>
      <c r="S30" s="93">
        <f>IS!S30</f>
        <v>0</v>
      </c>
      <c r="T30" s="93">
        <f>IS!T30</f>
        <v>0</v>
      </c>
      <c r="U30" s="93">
        <f>IS!U30</f>
        <v>0</v>
      </c>
      <c r="V30" s="748">
        <f>IS!V30</f>
        <v>0</v>
      </c>
      <c r="W30" s="346">
        <f>IS!W30</f>
        <v>0</v>
      </c>
    </row>
    <row r="31" spans="2:37" s="38" customFormat="1">
      <c r="B31" s="43" t="str">
        <f>IS!B31</f>
        <v>Other income, net</v>
      </c>
      <c r="C31" s="40"/>
      <c r="D31" s="93">
        <f>IS!D31</f>
        <v>0.47399999999999998</v>
      </c>
      <c r="E31" s="20">
        <f>IS!E31</f>
        <v>-0.53400000000000003</v>
      </c>
      <c r="F31" s="20">
        <f>IS!F31</f>
        <v>-4.8999999999999932E-2</v>
      </c>
      <c r="G31" s="369">
        <f>IS!G31</f>
        <v>0.79700000000000004</v>
      </c>
      <c r="H31" s="528">
        <f>IS!H31</f>
        <v>0.64800000000000002</v>
      </c>
      <c r="I31" s="93">
        <f>IS!I31</f>
        <v>0.8620000000000001</v>
      </c>
      <c r="J31" s="20">
        <f>IS!J31</f>
        <v>0.39200000000000002</v>
      </c>
      <c r="K31" s="20">
        <f>IS!K31</f>
        <v>0.13</v>
      </c>
      <c r="L31" s="20">
        <f>IS!L31</f>
        <v>0.53100000000000003</v>
      </c>
      <c r="M31" s="952">
        <f>IS!M31</f>
        <v>0</v>
      </c>
      <c r="N31" s="93">
        <f>IS!N31</f>
        <v>1.0529999999999999</v>
      </c>
      <c r="O31" s="20">
        <f>IS!O31</f>
        <v>0</v>
      </c>
      <c r="P31" s="20">
        <f>IS!P31</f>
        <v>0</v>
      </c>
      <c r="Q31" s="20">
        <f>IS!Q31</f>
        <v>0</v>
      </c>
      <c r="R31" s="129">
        <f>IS!R31</f>
        <v>0</v>
      </c>
      <c r="S31" s="93">
        <f>IS!S31</f>
        <v>0</v>
      </c>
      <c r="T31" s="93">
        <f>IS!T31</f>
        <v>0</v>
      </c>
      <c r="U31" s="93">
        <f>IS!U31</f>
        <v>0</v>
      </c>
      <c r="V31" s="748">
        <f>IS!V31</f>
        <v>0</v>
      </c>
      <c r="W31" s="346">
        <f>IS!W31</f>
        <v>0</v>
      </c>
    </row>
    <row r="32" spans="2:37" s="38" customFormat="1">
      <c r="B32" s="50" t="str">
        <f>IS!B32</f>
        <v>Pre-Tax Income</v>
      </c>
      <c r="C32" s="51"/>
      <c r="D32" s="98">
        <f>IS!D32</f>
        <v>-55.708999999999996</v>
      </c>
      <c r="E32" s="140">
        <f>IS!E32</f>
        <v>-18.934999999999999</v>
      </c>
      <c r="F32" s="140">
        <f>IS!F32</f>
        <v>-18.400000000000002</v>
      </c>
      <c r="G32" s="373">
        <f>IS!G32</f>
        <v>-19.015999999999998</v>
      </c>
      <c r="H32" s="530">
        <f>IS!H32</f>
        <v>-21.228999999999996</v>
      </c>
      <c r="I32" s="98">
        <f>IS!I32</f>
        <v>-77.58</v>
      </c>
      <c r="J32" s="140">
        <f>IS!J32</f>
        <v>-22.339000000000002</v>
      </c>
      <c r="K32" s="140">
        <f>IS!K32</f>
        <v>-29.846</v>
      </c>
      <c r="L32" s="140">
        <f>IS!L32</f>
        <v>-29.417999999999999</v>
      </c>
      <c r="M32" s="956">
        <f>IS!M32</f>
        <v>-37.002249999999997</v>
      </c>
      <c r="N32" s="98">
        <f>IS!N32</f>
        <v>-118.60525000000001</v>
      </c>
      <c r="O32" s="140">
        <f>IS!O32</f>
        <v>-38.937291880313509</v>
      </c>
      <c r="P32" s="140">
        <f>IS!P32</f>
        <v>-42.153166834878981</v>
      </c>
      <c r="Q32" s="140">
        <f>IS!Q32</f>
        <v>-48.249982201848937</v>
      </c>
      <c r="R32" s="141">
        <f>IS!R32</f>
        <v>-54.190001883328492</v>
      </c>
      <c r="S32" s="98">
        <f>IS!S32</f>
        <v>-183.53044280036991</v>
      </c>
      <c r="T32" s="98">
        <f>IS!T32</f>
        <v>-277.32749611251739</v>
      </c>
      <c r="U32" s="98">
        <f>IS!U32</f>
        <v>-315.14411581233804</v>
      </c>
      <c r="V32" s="752">
        <f>IS!V32</f>
        <v>-368.44948537851855</v>
      </c>
      <c r="W32" s="350">
        <f>IS!W32</f>
        <v>-379.16942519302768</v>
      </c>
    </row>
    <row r="33" spans="2:23" s="38" customFormat="1">
      <c r="B33" s="43" t="str">
        <f>IS!B33</f>
        <v>Provision for taxes (benefit)</v>
      </c>
      <c r="C33" s="40"/>
      <c r="D33" s="93">
        <f>IS!D33</f>
        <v>0</v>
      </c>
      <c r="E33" s="20">
        <f>IS!E33</f>
        <v>0</v>
      </c>
      <c r="F33" s="20">
        <f>IS!F33</f>
        <v>0</v>
      </c>
      <c r="G33" s="369">
        <f>IS!G33</f>
        <v>0</v>
      </c>
      <c r="H33" s="528">
        <f>IS!H33</f>
        <v>0</v>
      </c>
      <c r="I33" s="93">
        <f>IS!I33</f>
        <v>0</v>
      </c>
      <c r="J33" s="20">
        <f>IS!J33</f>
        <v>0</v>
      </c>
      <c r="K33" s="20">
        <f>IS!K33</f>
        <v>0</v>
      </c>
      <c r="L33" s="20">
        <f>IS!L33</f>
        <v>0</v>
      </c>
      <c r="M33" s="952">
        <f>IS!M33</f>
        <v>0</v>
      </c>
      <c r="N33" s="93">
        <f>IS!N33</f>
        <v>0</v>
      </c>
      <c r="O33" s="20">
        <f>IS!O33</f>
        <v>0</v>
      </c>
      <c r="P33" s="20">
        <f>IS!P33</f>
        <v>0</v>
      </c>
      <c r="Q33" s="20">
        <f>IS!Q33</f>
        <v>0</v>
      </c>
      <c r="R33" s="129">
        <f>IS!R33</f>
        <v>0</v>
      </c>
      <c r="S33" s="93">
        <f>IS!S33</f>
        <v>0</v>
      </c>
      <c r="T33" s="93">
        <f>IS!T33</f>
        <v>0</v>
      </c>
      <c r="U33" s="93">
        <f>IS!U33</f>
        <v>0</v>
      </c>
      <c r="V33" s="748">
        <f>IS!V33</f>
        <v>0</v>
      </c>
      <c r="W33" s="346">
        <f>IS!W33</f>
        <v>0</v>
      </c>
    </row>
    <row r="34" spans="2:23" s="38" customFormat="1">
      <c r="B34" s="47" t="str">
        <f>IS!B34</f>
        <v>Tax rate</v>
      </c>
      <c r="C34" s="48"/>
      <c r="D34" s="99">
        <f>IS!D34</f>
        <v>0</v>
      </c>
      <c r="E34" s="143">
        <f>IS!E34</f>
        <v>0</v>
      </c>
      <c r="F34" s="143">
        <f>IS!F34</f>
        <v>0</v>
      </c>
      <c r="G34" s="374">
        <f>IS!G34</f>
        <v>0</v>
      </c>
      <c r="H34" s="531">
        <f>IS!H34</f>
        <v>0</v>
      </c>
      <c r="I34" s="99">
        <f>IS!I34</f>
        <v>0</v>
      </c>
      <c r="J34" s="143">
        <f>IS!J34</f>
        <v>0</v>
      </c>
      <c r="K34" s="143">
        <f>IS!K34</f>
        <v>0</v>
      </c>
      <c r="L34" s="143">
        <f>IS!L34</f>
        <v>0</v>
      </c>
      <c r="M34" s="957">
        <f>IS!M34</f>
        <v>0</v>
      </c>
      <c r="N34" s="99">
        <f>IS!N34</f>
        <v>0</v>
      </c>
      <c r="O34" s="143">
        <f>IS!O34</f>
        <v>0</v>
      </c>
      <c r="P34" s="143">
        <f>IS!P34</f>
        <v>0</v>
      </c>
      <c r="Q34" s="143">
        <f>IS!Q34</f>
        <v>0</v>
      </c>
      <c r="R34" s="144">
        <f>IS!R34</f>
        <v>0</v>
      </c>
      <c r="S34" s="99">
        <f>IS!S34</f>
        <v>0</v>
      </c>
      <c r="T34" s="99">
        <f>IS!T34</f>
        <v>0</v>
      </c>
      <c r="U34" s="99">
        <f>IS!U34</f>
        <v>0</v>
      </c>
      <c r="V34" s="753">
        <f>IS!V34</f>
        <v>0</v>
      </c>
      <c r="W34" s="351">
        <f>IS!W34</f>
        <v>0</v>
      </c>
    </row>
    <row r="35" spans="2:23" s="38" customFormat="1">
      <c r="B35" s="50" t="str">
        <f>IS!B35</f>
        <v>Net Income</v>
      </c>
      <c r="C35" s="51"/>
      <c r="D35" s="98">
        <f>IS!D35</f>
        <v>-55.708999999999996</v>
      </c>
      <c r="E35" s="140">
        <f>IS!E35</f>
        <v>-18.934999999999999</v>
      </c>
      <c r="F35" s="140">
        <f>IS!F35</f>
        <v>-18.400000000000002</v>
      </c>
      <c r="G35" s="373">
        <f>IS!G35</f>
        <v>-19.015999999999998</v>
      </c>
      <c r="H35" s="530">
        <f>IS!H35</f>
        <v>-21.228999999999996</v>
      </c>
      <c r="I35" s="98">
        <f>IS!I35</f>
        <v>-77.58</v>
      </c>
      <c r="J35" s="140">
        <f>IS!J35</f>
        <v>-22.339000000000002</v>
      </c>
      <c r="K35" s="140">
        <f>IS!K35</f>
        <v>-29.846</v>
      </c>
      <c r="L35" s="140">
        <f>IS!L35</f>
        <v>-29.417999999999999</v>
      </c>
      <c r="M35" s="956">
        <f>IS!M35</f>
        <v>-37.002249999999997</v>
      </c>
      <c r="N35" s="98">
        <f>IS!N35</f>
        <v>-118.60525000000001</v>
      </c>
      <c r="O35" s="140">
        <f>IS!O35</f>
        <v>-38.937291880313509</v>
      </c>
      <c r="P35" s="140">
        <f>IS!P35</f>
        <v>-42.153166834878981</v>
      </c>
      <c r="Q35" s="140">
        <f>IS!Q35</f>
        <v>-48.249982201848937</v>
      </c>
      <c r="R35" s="141">
        <f>IS!R35</f>
        <v>-54.190001883328492</v>
      </c>
      <c r="S35" s="98">
        <f>IS!S35</f>
        <v>-183.53044280036991</v>
      </c>
      <c r="T35" s="98">
        <f>IS!T35</f>
        <v>-277.32749611251739</v>
      </c>
      <c r="U35" s="98">
        <f>IS!U35</f>
        <v>-315.14411581233804</v>
      </c>
      <c r="V35" s="752">
        <f>IS!V35</f>
        <v>-368.44948537851855</v>
      </c>
      <c r="W35" s="350">
        <f>IS!W35</f>
        <v>-379.16942519302768</v>
      </c>
    </row>
    <row r="36" spans="2:23" s="38" customFormat="1">
      <c r="B36" s="54" t="str">
        <f>IS!B36</f>
        <v>Other</v>
      </c>
      <c r="C36" s="55"/>
      <c r="D36" s="93">
        <f>IS!D36</f>
        <v>0</v>
      </c>
      <c r="E36" s="20">
        <f>IS!E36</f>
        <v>0</v>
      </c>
      <c r="F36" s="20">
        <f>IS!F36</f>
        <v>0</v>
      </c>
      <c r="G36" s="369">
        <f>IS!G36</f>
        <v>0</v>
      </c>
      <c r="H36" s="528">
        <f>IS!H36</f>
        <v>0</v>
      </c>
      <c r="I36" s="93">
        <f>IS!I36</f>
        <v>0</v>
      </c>
      <c r="J36" s="20">
        <f>IS!J36</f>
        <v>0</v>
      </c>
      <c r="K36" s="20">
        <f>IS!K36</f>
        <v>0</v>
      </c>
      <c r="L36" s="20">
        <f>IS!L36</f>
        <v>0</v>
      </c>
      <c r="M36" s="952">
        <f>IS!M36</f>
        <v>0</v>
      </c>
      <c r="N36" s="93">
        <f>IS!N36</f>
        <v>0</v>
      </c>
      <c r="O36" s="20">
        <f>IS!O36</f>
        <v>0</v>
      </c>
      <c r="P36" s="20">
        <f>IS!P36</f>
        <v>0</v>
      </c>
      <c r="Q36" s="20">
        <f>IS!Q36</f>
        <v>0</v>
      </c>
      <c r="R36" s="129">
        <f>IS!R36</f>
        <v>0</v>
      </c>
      <c r="S36" s="93">
        <f>IS!S36</f>
        <v>0</v>
      </c>
      <c r="T36" s="93">
        <f>IS!T36</f>
        <v>0</v>
      </c>
      <c r="U36" s="93">
        <f>IS!U36</f>
        <v>0</v>
      </c>
      <c r="V36" s="748">
        <f>IS!V36</f>
        <v>0</v>
      </c>
      <c r="W36" s="346">
        <f>IS!W36</f>
        <v>0</v>
      </c>
    </row>
    <row r="37" spans="2:23" s="38" customFormat="1">
      <c r="B37" s="158" t="str">
        <f>IS!B37</f>
        <v>Net Income attributable to common stockholders</v>
      </c>
      <c r="C37" s="104"/>
      <c r="D37" s="105">
        <f>IS!D37</f>
        <v>-55.708999999999996</v>
      </c>
      <c r="E37" s="146">
        <f>IS!E37</f>
        <v>-18.934999999999999</v>
      </c>
      <c r="F37" s="146">
        <f>IS!F37</f>
        <v>-18.400000000000002</v>
      </c>
      <c r="G37" s="375">
        <f>IS!G37</f>
        <v>-19.015999999999998</v>
      </c>
      <c r="H37" s="532">
        <f>IS!H37</f>
        <v>-21.228999999999996</v>
      </c>
      <c r="I37" s="105">
        <f>IS!I37</f>
        <v>-77.58</v>
      </c>
      <c r="J37" s="146">
        <f>IS!J37</f>
        <v>-22.339000000000002</v>
      </c>
      <c r="K37" s="146">
        <f>IS!K37</f>
        <v>-29.846</v>
      </c>
      <c r="L37" s="146">
        <f>IS!L37</f>
        <v>-29.417999999999999</v>
      </c>
      <c r="M37" s="958">
        <f>IS!M37</f>
        <v>-37.002249999999997</v>
      </c>
      <c r="N37" s="105">
        <f>IS!N37</f>
        <v>-118.60525000000001</v>
      </c>
      <c r="O37" s="146">
        <f>IS!O37</f>
        <v>-38.937291880313509</v>
      </c>
      <c r="P37" s="146">
        <f>IS!P37</f>
        <v>-42.153166834878981</v>
      </c>
      <c r="Q37" s="146">
        <f>IS!Q37</f>
        <v>-48.249982201848937</v>
      </c>
      <c r="R37" s="147">
        <f>IS!R37</f>
        <v>-54.190001883328492</v>
      </c>
      <c r="S37" s="105">
        <f>IS!S37</f>
        <v>-183.53044280036991</v>
      </c>
      <c r="T37" s="105">
        <f>IS!T37</f>
        <v>-277.32749611251739</v>
      </c>
      <c r="U37" s="105">
        <f>IS!U37</f>
        <v>-315.14411581233804</v>
      </c>
      <c r="V37" s="754">
        <f>IS!V37</f>
        <v>-368.44948537851855</v>
      </c>
      <c r="W37" s="352">
        <f>IS!W37</f>
        <v>-379.16942519302768</v>
      </c>
    </row>
    <row r="38" spans="2:23" s="56" customFormat="1">
      <c r="B38" s="102" t="str">
        <f>IS!B38</f>
        <v>EPS (Basic)</v>
      </c>
      <c r="C38" s="103"/>
      <c r="D38" s="106">
        <f>IS!D38</f>
        <v>-5.0267724879469435</v>
      </c>
      <c r="E38" s="149">
        <f>IS!E38</f>
        <v>-27.05</v>
      </c>
      <c r="F38" s="149">
        <f>IS!F38</f>
        <v>-25.315584906958346</v>
      </c>
      <c r="G38" s="376">
        <f>IS!G38</f>
        <v>-25.080321391076804</v>
      </c>
      <c r="H38" s="533">
        <f>IS!H38</f>
        <v>-27.932894736842098</v>
      </c>
      <c r="I38" s="106">
        <f>IS!I38</f>
        <v>-105.37077903137796</v>
      </c>
      <c r="J38" s="149">
        <f>IS!J38</f>
        <v>-29.011688311688314</v>
      </c>
      <c r="K38" s="149">
        <f>IS!K38</f>
        <v>-39.532906117626489</v>
      </c>
      <c r="L38" s="149">
        <f>IS!L38</f>
        <v>-37.184927325195574</v>
      </c>
      <c r="M38" s="959">
        <f>IS!M38</f>
        <v>-0.81551193635214991</v>
      </c>
      <c r="N38" s="106">
        <f>IS!N38</f>
        <v>-9.9482007701294428</v>
      </c>
      <c r="O38" s="149">
        <f>IS!O38</f>
        <v>-0.85730203415819006</v>
      </c>
      <c r="P38" s="149">
        <f>IS!P38</f>
        <v>-0.92718039793168738</v>
      </c>
      <c r="Q38" s="149">
        <f>IS!Q38</f>
        <v>-0.95526949321008359</v>
      </c>
      <c r="R38" s="150">
        <f>IS!R38</f>
        <v>-1.0718002149410979</v>
      </c>
      <c r="S38" s="106">
        <f>IS!S38</f>
        <v>-3.8245206409677461</v>
      </c>
      <c r="T38" s="106">
        <f>IS!T38</f>
        <v>-4.9869756162621037</v>
      </c>
      <c r="U38" s="106">
        <f>IS!U38</f>
        <v>-5.6613426263092981</v>
      </c>
      <c r="V38" s="755">
        <f>IS!V38</f>
        <v>-6.0678453968243691</v>
      </c>
      <c r="W38" s="353">
        <f>IS!W38</f>
        <v>-6.2381495957431836</v>
      </c>
    </row>
    <row r="39" spans="2:23" s="56" customFormat="1">
      <c r="B39" s="100" t="str">
        <f>IS!B39</f>
        <v>EPS (Diluted, as reported)</v>
      </c>
      <c r="C39" s="101"/>
      <c r="D39" s="107">
        <f>IS!D39</f>
        <v>-5.0267724879469435</v>
      </c>
      <c r="E39" s="152">
        <f>IS!E39</f>
        <v>-27.05</v>
      </c>
      <c r="F39" s="152">
        <f>IS!F39</f>
        <v>-25.315584906958346</v>
      </c>
      <c r="G39" s="377">
        <f>IS!G39</f>
        <v>-25.080321391076804</v>
      </c>
      <c r="H39" s="534">
        <f>IS!H39</f>
        <v>-27.932894736842098</v>
      </c>
      <c r="I39" s="107">
        <f>IS!I39</f>
        <v>-105.37077903137796</v>
      </c>
      <c r="J39" s="152">
        <f>IS!J39</f>
        <v>-29.011688311688314</v>
      </c>
      <c r="K39" s="152">
        <f>IS!K39</f>
        <v>-39.532906117626489</v>
      </c>
      <c r="L39" s="152">
        <f>IS!L39</f>
        <v>-37.184927325195574</v>
      </c>
      <c r="M39" s="960">
        <f>IS!M39</f>
        <v>-0.81551193635214991</v>
      </c>
      <c r="N39" s="107">
        <f>IS!N39</f>
        <v>-9.9482007701294428</v>
      </c>
      <c r="O39" s="152">
        <f>IS!O39</f>
        <v>-0.85730203415819006</v>
      </c>
      <c r="P39" s="152">
        <f>IS!P39</f>
        <v>-0.92718039793168738</v>
      </c>
      <c r="Q39" s="152">
        <f>IS!Q39</f>
        <v>-0.95526949321008359</v>
      </c>
      <c r="R39" s="153">
        <f>IS!R39</f>
        <v>-1.0718002149410979</v>
      </c>
      <c r="S39" s="107">
        <f>IS!S39</f>
        <v>-3.8245206409677461</v>
      </c>
      <c r="T39" s="107">
        <f>IS!T39</f>
        <v>-4.9869756162621037</v>
      </c>
      <c r="U39" s="107">
        <f>IS!U39</f>
        <v>-5.6613426263092981</v>
      </c>
      <c r="V39" s="756">
        <f>IS!V39</f>
        <v>-6.0678453968243691</v>
      </c>
      <c r="W39" s="354">
        <f>IS!W39</f>
        <v>-6.2381495957431836</v>
      </c>
    </row>
    <row r="40" spans="2:23" s="38" customFormat="1">
      <c r="B40" s="57" t="str">
        <f>IS!B40</f>
        <v>Shares Outstanding - Basic</v>
      </c>
      <c r="D40" s="111">
        <f>IS!D40</f>
        <v>11.082459</v>
      </c>
      <c r="E40" s="331">
        <f>IS!E40</f>
        <v>0.7</v>
      </c>
      <c r="F40" s="331">
        <f>IS!F40</f>
        <v>0.72682500000000005</v>
      </c>
      <c r="G40" s="355">
        <f>IS!G40</f>
        <v>0.75820399999999999</v>
      </c>
      <c r="H40" s="355">
        <f>IS!H40</f>
        <v>0.76</v>
      </c>
      <c r="I40" s="111">
        <f>IS!I40</f>
        <v>0.73625724999999997</v>
      </c>
      <c r="J40" s="331">
        <f>IS!J40</f>
        <v>0.77</v>
      </c>
      <c r="K40" s="331">
        <f>IS!K40</f>
        <v>0.75496600000000003</v>
      </c>
      <c r="L40" s="331">
        <f>IS!L40</f>
        <v>0.79112700000000002</v>
      </c>
      <c r="M40" s="332">
        <f>IS!M40</f>
        <v>45.373033</v>
      </c>
      <c r="N40" s="111">
        <f>IS!N40</f>
        <v>11.9222815</v>
      </c>
      <c r="O40" s="331">
        <f>IS!O40</f>
        <v>45.418406032999997</v>
      </c>
      <c r="P40" s="265">
        <f>IS!P40</f>
        <v>45.46382443903299</v>
      </c>
      <c r="Q40" s="265">
        <f>IS!Q40</f>
        <v>50.509288263472016</v>
      </c>
      <c r="R40" s="265">
        <f>IS!R40</f>
        <v>50.559797551735485</v>
      </c>
      <c r="S40" s="111">
        <f>IS!S40</f>
        <v>47.987829071810125</v>
      </c>
      <c r="T40" s="111">
        <f>IS!T40</f>
        <v>55.610357349287213</v>
      </c>
      <c r="U40" s="111">
        <f>IS!U40</f>
        <v>55.665967706636494</v>
      </c>
      <c r="V40" s="757">
        <f>IS!V40</f>
        <v>60.721633674343124</v>
      </c>
      <c r="W40" s="356">
        <f>IS!W40</f>
        <v>60.782355308017458</v>
      </c>
    </row>
    <row r="41" spans="2:23" s="38" customFormat="1">
      <c r="B41" s="157" t="str">
        <f>IS!B41</f>
        <v>Shares Outstanding - Diluted (as reported)</v>
      </c>
      <c r="C41" s="58"/>
      <c r="D41" s="118">
        <f>IS!D41</f>
        <v>11.082459</v>
      </c>
      <c r="E41" s="120">
        <f>IS!E41</f>
        <v>0.7</v>
      </c>
      <c r="F41" s="120">
        <f>IS!F41</f>
        <v>0.72682500000000005</v>
      </c>
      <c r="G41" s="338">
        <f>IS!G41</f>
        <v>0.75820399999999999</v>
      </c>
      <c r="H41" s="338">
        <f>IS!H41</f>
        <v>0.76</v>
      </c>
      <c r="I41" s="118">
        <f>IS!I41</f>
        <v>0.73625724999999997</v>
      </c>
      <c r="J41" s="120">
        <f>IS!J41</f>
        <v>0.77</v>
      </c>
      <c r="K41" s="120">
        <f>IS!K41</f>
        <v>0.75496600000000003</v>
      </c>
      <c r="L41" s="120">
        <f>IS!L41</f>
        <v>0.79112700000000002</v>
      </c>
      <c r="M41" s="236">
        <f>IS!M41</f>
        <v>45.373033</v>
      </c>
      <c r="N41" s="118">
        <f>IS!N41</f>
        <v>11.9222815</v>
      </c>
      <c r="O41" s="120">
        <f>IS!O41</f>
        <v>45.418406032999997</v>
      </c>
      <c r="P41" s="120">
        <f>IS!P41</f>
        <v>45.46382443903299</v>
      </c>
      <c r="Q41" s="120">
        <f>IS!Q41</f>
        <v>50.509288263472016</v>
      </c>
      <c r="R41" s="120">
        <f>IS!R41</f>
        <v>50.559797551735485</v>
      </c>
      <c r="S41" s="118">
        <f>IS!S41</f>
        <v>47.987829071810125</v>
      </c>
      <c r="T41" s="118">
        <f>IS!T41</f>
        <v>55.610357349287213</v>
      </c>
      <c r="U41" s="118">
        <f>IS!U41</f>
        <v>55.665967706636494</v>
      </c>
      <c r="V41" s="758">
        <f>IS!V41</f>
        <v>60.721633674343124</v>
      </c>
      <c r="W41" s="357">
        <f>IS!W41</f>
        <v>60.782355308017458</v>
      </c>
    </row>
    <row r="42" spans="2:23" s="38" customFormat="1">
      <c r="B42" s="333" t="str">
        <f>IS!B42</f>
        <v>Shares Outstanding - Fully Diluted + Preferred/Warrants</v>
      </c>
      <c r="C42" s="123"/>
      <c r="D42" s="334">
        <f>IS!D42</f>
        <v>11.082459</v>
      </c>
      <c r="E42" s="335">
        <f>IS!E42</f>
        <v>2.7</v>
      </c>
      <c r="F42" s="335">
        <f>IS!F42</f>
        <v>17.088419000000002</v>
      </c>
      <c r="G42" s="339">
        <f>IS!G42</f>
        <v>17.079746</v>
      </c>
      <c r="H42" s="339">
        <f>IS!H42</f>
        <v>17.081541999999999</v>
      </c>
      <c r="I42" s="334">
        <f>IS!I42</f>
        <v>13.487426750000001</v>
      </c>
      <c r="J42" s="335">
        <f>IS!J42</f>
        <v>17.091542</v>
      </c>
      <c r="K42" s="335">
        <f>IS!K42</f>
        <v>17.097178</v>
      </c>
      <c r="L42" s="335">
        <f>IS!L42</f>
        <v>32.416336999999999</v>
      </c>
      <c r="M42" s="336">
        <f>IS!M42</f>
        <v>50.573033000000002</v>
      </c>
      <c r="N42" s="334">
        <f>IS!N42</f>
        <v>29.294522499999999</v>
      </c>
      <c r="O42" s="335">
        <f>IS!O42</f>
        <v>50.618406032999999</v>
      </c>
      <c r="P42" s="335">
        <f>IS!P42</f>
        <v>50.663824439032993</v>
      </c>
      <c r="Q42" s="335">
        <f>IS!Q42</f>
        <v>55.709288263472018</v>
      </c>
      <c r="R42" s="335">
        <f>IS!R42</f>
        <v>55.759797551735488</v>
      </c>
      <c r="S42" s="334">
        <f>IS!S42</f>
        <v>53.187829071810121</v>
      </c>
      <c r="T42" s="334">
        <f>IS!T42</f>
        <v>60.810357349287216</v>
      </c>
      <c r="U42" s="334">
        <f>IS!U42</f>
        <v>60.865967706636496</v>
      </c>
      <c r="V42" s="759">
        <f>IS!V42</f>
        <v>65.921633674343127</v>
      </c>
      <c r="W42" s="358">
        <f>IS!W42</f>
        <v>65.982355308017461</v>
      </c>
    </row>
    <row r="43" spans="2:23" ht="15.75" thickBot="1">
      <c r="B43" s="239" t="str">
        <f>IS!B43</f>
        <v>Shares Outstanding - Fully Diluted + Options/Warrants, etc</v>
      </c>
      <c r="C43" s="240"/>
      <c r="D43" s="241">
        <f>IS!D43</f>
        <v>11.082459</v>
      </c>
      <c r="E43" s="242">
        <f>IS!E43</f>
        <v>3.9000000000000004</v>
      </c>
      <c r="F43" s="242">
        <f>IS!F43</f>
        <v>18.089365800000003</v>
      </c>
      <c r="G43" s="378">
        <f>IS!G43</f>
        <v>18.044291000000001</v>
      </c>
      <c r="H43" s="535">
        <f>IS!H43</f>
        <v>18.046087000000004</v>
      </c>
      <c r="I43" s="241">
        <f>IS!I43</f>
        <v>14.519935950000001</v>
      </c>
      <c r="J43" s="242">
        <f>IS!J43</f>
        <v>18.056087000000002</v>
      </c>
      <c r="K43" s="242">
        <f>IS!K43</f>
        <v>18.049340000000001</v>
      </c>
      <c r="L43" s="242">
        <f>IS!L43</f>
        <v>33.349347000000002</v>
      </c>
      <c r="M43" s="961">
        <f>IS!M43</f>
        <v>51.506042999999998</v>
      </c>
      <c r="N43" s="241">
        <f>IS!N43</f>
        <v>30.240204250000005</v>
      </c>
      <c r="O43" s="242">
        <f>IS!O43</f>
        <v>51.551416032999995</v>
      </c>
      <c r="P43" s="242">
        <f>IS!P43</f>
        <v>51.596834439032989</v>
      </c>
      <c r="Q43" s="242">
        <f>IS!Q43</f>
        <v>56.642298263472014</v>
      </c>
      <c r="R43" s="243">
        <f>IS!R43</f>
        <v>56.692807551735484</v>
      </c>
      <c r="S43" s="241">
        <f>IS!S43</f>
        <v>54.120839071810124</v>
      </c>
      <c r="T43" s="241">
        <f>IS!T43</f>
        <v>61.743367349287212</v>
      </c>
      <c r="U43" s="241">
        <f>IS!U43</f>
        <v>61.798977706636492</v>
      </c>
      <c r="V43" s="760">
        <f>IS!V43</f>
        <v>66.854643674343123</v>
      </c>
      <c r="W43" s="359">
        <f>IS!W43</f>
        <v>66.915365308017456</v>
      </c>
    </row>
  </sheetData>
  <mergeCells count="8">
    <mergeCell ref="D5:D6"/>
    <mergeCell ref="I5:I6"/>
    <mergeCell ref="N5:N6"/>
    <mergeCell ref="V5:V6"/>
    <mergeCell ref="W5:W6"/>
    <mergeCell ref="U5:U6"/>
    <mergeCell ref="T5:T6"/>
    <mergeCell ref="S5:S6"/>
  </mergeCells>
  <pageMargins left="0.7" right="0.7" top="0.75" bottom="0.75" header="0.3" footer="0.3"/>
  <pageSetup scale="33" orientation="portrait" horizontalDpi="90" verticalDpi="9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1C29-066A-4D8F-97D2-CC98355DD2B1}">
  <sheetPr>
    <tabColor rgb="FFFFFF00"/>
  </sheetPr>
  <dimension ref="B1:Z113"/>
  <sheetViews>
    <sheetView showGridLines="0" zoomScale="85" zoomScaleNormal="85" zoomScaleSheetLayoutView="85" workbookViewId="0">
      <pane xSplit="3" ySplit="7" topLeftCell="E49" activePane="bottomRight" state="frozen"/>
      <selection pane="bottomRight" activeCell="M67" sqref="M67"/>
      <selection pane="bottomLeft" activeCell="A8" sqref="A8"/>
      <selection pane="topRight" activeCell="D1" sqref="D1"/>
    </sheetView>
  </sheetViews>
  <sheetFormatPr defaultRowHeight="15"/>
  <cols>
    <col min="1" max="1" width="1.7109375" customWidth="1"/>
    <col min="2" max="2" width="44.28515625" customWidth="1"/>
    <col min="3" max="3" width="2.5703125" customWidth="1"/>
    <col min="5" max="5" width="8.7109375" bestFit="1" customWidth="1"/>
    <col min="6" max="6" width="9.28515625" customWidth="1"/>
    <col min="10" max="10" width="8.7109375" bestFit="1" customWidth="1"/>
    <col min="22" max="22" width="9.140625" customWidth="1"/>
  </cols>
  <sheetData>
    <row r="1" spans="2:23" ht="21">
      <c r="B1" s="1" t="s">
        <v>6</v>
      </c>
      <c r="C1" s="1"/>
      <c r="S1" s="121"/>
      <c r="W1" s="121" t="s">
        <v>1</v>
      </c>
    </row>
    <row r="2" spans="2:23" ht="15.75">
      <c r="B2" s="2" t="s">
        <v>2</v>
      </c>
      <c r="C2" s="2"/>
      <c r="S2" s="122"/>
      <c r="W2" s="122" t="s">
        <v>3</v>
      </c>
    </row>
    <row r="3" spans="2:23" ht="15.75">
      <c r="S3" s="122"/>
      <c r="W3" s="122" t="s">
        <v>4</v>
      </c>
    </row>
    <row r="4" spans="2:23" ht="15.75" thickBot="1"/>
    <row r="5" spans="2:23">
      <c r="B5" s="5" t="s">
        <v>7</v>
      </c>
      <c r="C5" s="11"/>
      <c r="D5" s="981" t="s">
        <v>8</v>
      </c>
      <c r="E5" s="12" t="s">
        <v>9</v>
      </c>
      <c r="F5" s="12" t="s">
        <v>10</v>
      </c>
      <c r="G5" s="12" t="s">
        <v>11</v>
      </c>
      <c r="H5" s="12" t="s">
        <v>12</v>
      </c>
      <c r="I5" s="981" t="s">
        <v>13</v>
      </c>
      <c r="J5" s="12" t="s">
        <v>14</v>
      </c>
      <c r="K5" s="12" t="s">
        <v>15</v>
      </c>
      <c r="L5" s="12" t="s">
        <v>16</v>
      </c>
      <c r="M5" s="12" t="s">
        <v>17</v>
      </c>
      <c r="N5" s="983" t="s">
        <v>18</v>
      </c>
      <c r="O5" s="12" t="s">
        <v>19</v>
      </c>
      <c r="P5" s="12" t="s">
        <v>20</v>
      </c>
      <c r="Q5" s="12" t="s">
        <v>21</v>
      </c>
      <c r="R5" s="12" t="s">
        <v>22</v>
      </c>
      <c r="S5" s="983" t="s">
        <v>23</v>
      </c>
      <c r="T5" s="983" t="s">
        <v>24</v>
      </c>
      <c r="U5" s="983" t="s">
        <v>25</v>
      </c>
      <c r="V5" s="983" t="s">
        <v>26</v>
      </c>
      <c r="W5" s="983" t="s">
        <v>27</v>
      </c>
    </row>
    <row r="6" spans="2:23">
      <c r="B6" s="13" t="s">
        <v>28</v>
      </c>
      <c r="C6" s="33"/>
      <c r="D6" s="982"/>
      <c r="E6" s="6">
        <v>45352</v>
      </c>
      <c r="F6" s="6">
        <v>45444</v>
      </c>
      <c r="G6" s="6">
        <v>45536</v>
      </c>
      <c r="H6" s="6">
        <v>45627</v>
      </c>
      <c r="I6" s="982"/>
      <c r="J6" s="6">
        <v>45717</v>
      </c>
      <c r="K6" s="6">
        <v>45809</v>
      </c>
      <c r="L6" s="6">
        <v>45901</v>
      </c>
      <c r="M6" s="6">
        <v>45992</v>
      </c>
      <c r="N6" s="984"/>
      <c r="O6" s="6">
        <v>46082</v>
      </c>
      <c r="P6" s="6">
        <v>46174</v>
      </c>
      <c r="Q6" s="6">
        <v>46266</v>
      </c>
      <c r="R6" s="6">
        <v>46357</v>
      </c>
      <c r="S6" s="984"/>
      <c r="T6" s="984"/>
      <c r="U6" s="984"/>
      <c r="V6" s="984"/>
      <c r="W6" s="984"/>
    </row>
    <row r="7" spans="2:23">
      <c r="B7" s="14" t="s">
        <v>29</v>
      </c>
      <c r="C7" s="34"/>
      <c r="D7" s="34"/>
      <c r="E7" s="34"/>
      <c r="F7" s="34"/>
      <c r="G7" s="34"/>
      <c r="H7" s="34"/>
      <c r="I7" s="34"/>
      <c r="J7" s="34"/>
      <c r="K7" s="34"/>
      <c r="L7" s="34"/>
      <c r="M7" s="34"/>
      <c r="N7" s="34"/>
      <c r="O7" s="34"/>
      <c r="P7" s="34"/>
      <c r="Q7" s="34"/>
      <c r="R7" s="34"/>
      <c r="S7" s="34"/>
      <c r="T7" s="34"/>
      <c r="U7" s="34"/>
      <c r="V7" s="34"/>
      <c r="W7" s="34"/>
    </row>
    <row r="8" spans="2:23" s="38" customFormat="1">
      <c r="B8" s="35" t="s">
        <v>30</v>
      </c>
      <c r="C8" s="36"/>
      <c r="D8" s="37"/>
      <c r="E8" s="543"/>
      <c r="F8" s="379"/>
      <c r="G8" s="367"/>
      <c r="H8" s="536"/>
      <c r="I8" s="37"/>
      <c r="J8" s="543"/>
      <c r="K8" s="234"/>
      <c r="L8" s="123"/>
      <c r="M8" s="962"/>
      <c r="N8" s="37"/>
      <c r="O8" s="506"/>
      <c r="P8" s="123"/>
      <c r="Q8" s="123"/>
      <c r="R8" s="124"/>
      <c r="S8" s="37"/>
      <c r="T8" s="37"/>
      <c r="U8" s="37"/>
      <c r="V8" s="37"/>
      <c r="W8" s="37"/>
    </row>
    <row r="9" spans="2:23" s="38" customFormat="1">
      <c r="B9" s="39" t="s">
        <v>31</v>
      </c>
      <c r="C9" s="40"/>
      <c r="D9" s="94">
        <f t="shared" ref="D9:U9" si="0">SUM(D10,D13,D14,D15)</f>
        <v>0</v>
      </c>
      <c r="E9" s="125">
        <f t="shared" si="0"/>
        <v>0</v>
      </c>
      <c r="F9" s="368">
        <f t="shared" si="0"/>
        <v>0</v>
      </c>
      <c r="G9" s="368">
        <f t="shared" si="0"/>
        <v>0</v>
      </c>
      <c r="H9" s="526">
        <f t="shared" si="0"/>
        <v>0</v>
      </c>
      <c r="I9" s="94">
        <f t="shared" si="0"/>
        <v>0</v>
      </c>
      <c r="J9" s="125">
        <f t="shared" si="0"/>
        <v>0</v>
      </c>
      <c r="K9" s="126">
        <f t="shared" si="0"/>
        <v>0</v>
      </c>
      <c r="L9" s="126">
        <f t="shared" si="0"/>
        <v>0</v>
      </c>
      <c r="M9" s="951">
        <f t="shared" si="0"/>
        <v>0</v>
      </c>
      <c r="N9" s="94">
        <f t="shared" si="0"/>
        <v>0</v>
      </c>
      <c r="O9" s="125">
        <f t="shared" si="0"/>
        <v>0</v>
      </c>
      <c r="P9" s="126">
        <f t="shared" si="0"/>
        <v>0</v>
      </c>
      <c r="Q9" s="126">
        <f t="shared" si="0"/>
        <v>0</v>
      </c>
      <c r="R9" s="127">
        <f t="shared" si="0"/>
        <v>0</v>
      </c>
      <c r="S9" s="94">
        <f t="shared" si="0"/>
        <v>0</v>
      </c>
      <c r="T9" s="94">
        <f t="shared" si="0"/>
        <v>0</v>
      </c>
      <c r="U9" s="94">
        <f t="shared" si="0"/>
        <v>0</v>
      </c>
      <c r="V9" s="94">
        <f t="shared" ref="V9:W9" si="1">SUM(V10,V13,V14,V15)</f>
        <v>0</v>
      </c>
      <c r="W9" s="94">
        <f t="shared" si="1"/>
        <v>35</v>
      </c>
    </row>
    <row r="10" spans="2:23" s="38" customFormat="1">
      <c r="B10" s="41" t="s">
        <v>32</v>
      </c>
      <c r="C10" s="425"/>
      <c r="D10" s="93">
        <f t="shared" ref="D10:U10" si="2">D11+D12</f>
        <v>0</v>
      </c>
      <c r="E10" s="128">
        <f t="shared" si="2"/>
        <v>0</v>
      </c>
      <c r="F10" s="369">
        <f t="shared" si="2"/>
        <v>0</v>
      </c>
      <c r="G10" s="369">
        <f t="shared" si="2"/>
        <v>0</v>
      </c>
      <c r="H10" s="528">
        <f t="shared" si="2"/>
        <v>0</v>
      </c>
      <c r="I10" s="93">
        <f t="shared" si="2"/>
        <v>0</v>
      </c>
      <c r="J10" s="128">
        <f t="shared" si="2"/>
        <v>0</v>
      </c>
      <c r="K10" s="20">
        <f t="shared" si="2"/>
        <v>0</v>
      </c>
      <c r="L10" s="20">
        <f t="shared" si="2"/>
        <v>0</v>
      </c>
      <c r="M10" s="952">
        <f t="shared" si="2"/>
        <v>0</v>
      </c>
      <c r="N10" s="93">
        <f t="shared" si="2"/>
        <v>0</v>
      </c>
      <c r="O10" s="128">
        <f t="shared" si="2"/>
        <v>0</v>
      </c>
      <c r="P10" s="20">
        <f t="shared" si="2"/>
        <v>0</v>
      </c>
      <c r="Q10" s="20">
        <f t="shared" si="2"/>
        <v>0</v>
      </c>
      <c r="R10" s="129">
        <f t="shared" si="2"/>
        <v>0</v>
      </c>
      <c r="S10" s="93">
        <f t="shared" si="2"/>
        <v>0</v>
      </c>
      <c r="T10" s="93">
        <f t="shared" si="2"/>
        <v>0</v>
      </c>
      <c r="U10" s="93">
        <f t="shared" si="2"/>
        <v>0</v>
      </c>
      <c r="V10" s="93">
        <f t="shared" ref="V10:W10" si="3">V11+V12</f>
        <v>0</v>
      </c>
      <c r="W10" s="93">
        <f t="shared" si="3"/>
        <v>35</v>
      </c>
    </row>
    <row r="11" spans="2:23" s="38" customFormat="1">
      <c r="B11" s="575" t="s">
        <v>33</v>
      </c>
      <c r="C11" s="40"/>
      <c r="D11" s="93">
        <v>0</v>
      </c>
      <c r="E11" s="128">
        <v>0</v>
      </c>
      <c r="F11" s="369">
        <v>0</v>
      </c>
      <c r="G11" s="369">
        <v>0</v>
      </c>
      <c r="H11" s="528">
        <v>0</v>
      </c>
      <c r="I11" s="93">
        <f>SUM(E11:H11)</f>
        <v>0</v>
      </c>
      <c r="J11" s="128">
        <v>0</v>
      </c>
      <c r="K11" s="20">
        <v>0</v>
      </c>
      <c r="L11" s="154">
        <v>0</v>
      </c>
      <c r="M11" s="963">
        <v>0</v>
      </c>
      <c r="N11" s="93">
        <f>SUM(J11:M11)</f>
        <v>0</v>
      </c>
      <c r="O11" s="507">
        <v>0</v>
      </c>
      <c r="P11" s="154">
        <v>0</v>
      </c>
      <c r="Q11" s="154">
        <v>0</v>
      </c>
      <c r="R11" s="155">
        <v>0</v>
      </c>
      <c r="S11" s="93">
        <f>SUM(O11:R11)</f>
        <v>0</v>
      </c>
      <c r="T11" s="156">
        <v>0</v>
      </c>
      <c r="U11" s="156">
        <v>0</v>
      </c>
      <c r="V11" s="156">
        <v>0</v>
      </c>
      <c r="W11" s="156">
        <v>35</v>
      </c>
    </row>
    <row r="12" spans="2:23" s="38" customFormat="1">
      <c r="B12" s="575" t="s">
        <v>34</v>
      </c>
      <c r="C12" s="40"/>
      <c r="D12" s="93">
        <v>0</v>
      </c>
      <c r="E12" s="128">
        <v>0</v>
      </c>
      <c r="F12" s="369">
        <v>0</v>
      </c>
      <c r="G12" s="369">
        <v>0</v>
      </c>
      <c r="H12" s="528">
        <v>0</v>
      </c>
      <c r="I12" s="93">
        <f>SUM(E12:H12)</f>
        <v>0</v>
      </c>
      <c r="J12" s="128">
        <v>0</v>
      </c>
      <c r="K12" s="20">
        <v>0</v>
      </c>
      <c r="L12" s="154">
        <v>0</v>
      </c>
      <c r="M12" s="963">
        <v>0</v>
      </c>
      <c r="N12" s="93">
        <f>SUM(J12:M12)</f>
        <v>0</v>
      </c>
      <c r="O12" s="507">
        <v>0</v>
      </c>
      <c r="P12" s="154">
        <v>0</v>
      </c>
      <c r="Q12" s="154">
        <v>0</v>
      </c>
      <c r="R12" s="155">
        <v>0</v>
      </c>
      <c r="S12" s="93">
        <f>SUM(O12:R12)</f>
        <v>0</v>
      </c>
      <c r="T12" s="156">
        <v>0</v>
      </c>
      <c r="U12" s="156">
        <v>0</v>
      </c>
      <c r="V12" s="156">
        <v>0</v>
      </c>
      <c r="W12" s="156">
        <v>0</v>
      </c>
    </row>
    <row r="13" spans="2:23" s="38" customFormat="1">
      <c r="B13" s="41" t="s">
        <v>35</v>
      </c>
      <c r="C13" s="40"/>
      <c r="D13" s="93">
        <v>0</v>
      </c>
      <c r="E13" s="128">
        <v>0</v>
      </c>
      <c r="F13" s="369">
        <v>0</v>
      </c>
      <c r="G13" s="369">
        <v>0</v>
      </c>
      <c r="H13" s="528">
        <v>0</v>
      </c>
      <c r="I13" s="93">
        <f>SUM(E13:H13)</f>
        <v>0</v>
      </c>
      <c r="J13" s="128">
        <v>0</v>
      </c>
      <c r="K13" s="20">
        <v>0</v>
      </c>
      <c r="L13" s="154">
        <v>0</v>
      </c>
      <c r="M13" s="963">
        <v>0</v>
      </c>
      <c r="N13" s="93">
        <f>SUM(J13:M13)</f>
        <v>0</v>
      </c>
      <c r="O13" s="507">
        <v>0</v>
      </c>
      <c r="P13" s="154">
        <v>0</v>
      </c>
      <c r="Q13" s="154">
        <v>0</v>
      </c>
      <c r="R13" s="155">
        <v>0</v>
      </c>
      <c r="S13" s="93">
        <f>SUM(O13:R13)</f>
        <v>0</v>
      </c>
      <c r="T13" s="156">
        <v>0</v>
      </c>
      <c r="U13" s="156">
        <v>0</v>
      </c>
      <c r="V13" s="156">
        <v>0</v>
      </c>
      <c r="W13" s="156">
        <v>0</v>
      </c>
    </row>
    <row r="14" spans="2:23" s="38" customFormat="1">
      <c r="B14" s="41" t="s">
        <v>36</v>
      </c>
      <c r="C14" s="40"/>
      <c r="D14" s="93">
        <v>0</v>
      </c>
      <c r="E14" s="128">
        <v>0</v>
      </c>
      <c r="F14" s="369">
        <v>0</v>
      </c>
      <c r="G14" s="369">
        <v>0</v>
      </c>
      <c r="H14" s="528">
        <v>0</v>
      </c>
      <c r="I14" s="93">
        <f>SUM(E14:H14)</f>
        <v>0</v>
      </c>
      <c r="J14" s="128">
        <v>0</v>
      </c>
      <c r="K14" s="20">
        <v>0</v>
      </c>
      <c r="L14" s="154">
        <v>0</v>
      </c>
      <c r="M14" s="963">
        <v>0</v>
      </c>
      <c r="N14" s="93">
        <f>SUM(J14:M14)</f>
        <v>0</v>
      </c>
      <c r="O14" s="507">
        <v>0</v>
      </c>
      <c r="P14" s="154">
        <v>0</v>
      </c>
      <c r="Q14" s="154">
        <v>0</v>
      </c>
      <c r="R14" s="155">
        <v>0</v>
      </c>
      <c r="S14" s="93">
        <f>SUM(O14:R14)</f>
        <v>0</v>
      </c>
      <c r="T14" s="156">
        <v>0</v>
      </c>
      <c r="U14" s="156">
        <v>0</v>
      </c>
      <c r="V14" s="156">
        <v>0</v>
      </c>
      <c r="W14" s="156">
        <v>0</v>
      </c>
    </row>
    <row r="15" spans="2:23" s="38" customFormat="1">
      <c r="B15" s="41" t="s">
        <v>37</v>
      </c>
      <c r="C15" s="40"/>
      <c r="D15" s="93">
        <v>0</v>
      </c>
      <c r="E15" s="128">
        <v>0</v>
      </c>
      <c r="F15" s="369">
        <v>0</v>
      </c>
      <c r="G15" s="369">
        <v>0</v>
      </c>
      <c r="H15" s="528">
        <v>0</v>
      </c>
      <c r="I15" s="93">
        <f>SUM(E15:H15)</f>
        <v>0</v>
      </c>
      <c r="J15" s="128">
        <v>0</v>
      </c>
      <c r="K15" s="20">
        <v>0</v>
      </c>
      <c r="L15" s="154">
        <v>0</v>
      </c>
      <c r="M15" s="963">
        <v>0</v>
      </c>
      <c r="N15" s="93">
        <f>SUM(J15:M15)</f>
        <v>0</v>
      </c>
      <c r="O15" s="507">
        <v>0</v>
      </c>
      <c r="P15" s="154">
        <v>0</v>
      </c>
      <c r="Q15" s="154">
        <v>0</v>
      </c>
      <c r="R15" s="155">
        <v>0</v>
      </c>
      <c r="S15" s="93">
        <f>SUM(O15:R15)</f>
        <v>0</v>
      </c>
      <c r="T15" s="156"/>
      <c r="U15" s="156"/>
      <c r="V15" s="156"/>
      <c r="W15" s="156"/>
    </row>
    <row r="16" spans="2:23" s="38" customFormat="1">
      <c r="B16" s="39" t="s">
        <v>38</v>
      </c>
      <c r="C16" s="40"/>
      <c r="D16" s="94">
        <f t="shared" ref="D16:U16" si="4">SUM(D17:D18)</f>
        <v>0</v>
      </c>
      <c r="E16" s="125">
        <f t="shared" si="4"/>
        <v>0</v>
      </c>
      <c r="F16" s="368">
        <f t="shared" si="4"/>
        <v>0</v>
      </c>
      <c r="G16" s="368">
        <f t="shared" si="4"/>
        <v>0</v>
      </c>
      <c r="H16" s="526">
        <f t="shared" si="4"/>
        <v>0</v>
      </c>
      <c r="I16" s="94">
        <f t="shared" si="4"/>
        <v>0</v>
      </c>
      <c r="J16" s="125">
        <f t="shared" si="4"/>
        <v>0</v>
      </c>
      <c r="K16" s="126">
        <f t="shared" si="4"/>
        <v>0</v>
      </c>
      <c r="L16" s="126">
        <f t="shared" si="4"/>
        <v>0</v>
      </c>
      <c r="M16" s="951">
        <f t="shared" si="4"/>
        <v>0</v>
      </c>
      <c r="N16" s="94">
        <f t="shared" si="4"/>
        <v>0</v>
      </c>
      <c r="O16" s="125">
        <f t="shared" si="4"/>
        <v>0</v>
      </c>
      <c r="P16" s="126">
        <f t="shared" si="4"/>
        <v>0</v>
      </c>
      <c r="Q16" s="126">
        <f t="shared" si="4"/>
        <v>0</v>
      </c>
      <c r="R16" s="127">
        <f t="shared" si="4"/>
        <v>0</v>
      </c>
      <c r="S16" s="94">
        <f t="shared" si="4"/>
        <v>0</v>
      </c>
      <c r="T16" s="94">
        <f t="shared" si="4"/>
        <v>0</v>
      </c>
      <c r="U16" s="94">
        <f t="shared" si="4"/>
        <v>0</v>
      </c>
      <c r="V16" s="94">
        <f t="shared" ref="V16:W16" si="5">SUM(V17:V18)</f>
        <v>0</v>
      </c>
      <c r="W16" s="94">
        <f t="shared" si="5"/>
        <v>0</v>
      </c>
    </row>
    <row r="17" spans="2:23" s="38" customFormat="1">
      <c r="B17" s="41" t="s">
        <v>39</v>
      </c>
      <c r="C17" s="40"/>
      <c r="D17" s="93">
        <v>0</v>
      </c>
      <c r="E17" s="128">
        <v>0</v>
      </c>
      <c r="F17" s="369">
        <v>0</v>
      </c>
      <c r="G17" s="369">
        <v>0</v>
      </c>
      <c r="H17" s="528">
        <v>0</v>
      </c>
      <c r="I17" s="93">
        <f>SUM(E17:H17)</f>
        <v>0</v>
      </c>
      <c r="J17" s="128">
        <v>0</v>
      </c>
      <c r="K17" s="20">
        <v>0</v>
      </c>
      <c r="L17" s="154">
        <v>0</v>
      </c>
      <c r="M17" s="963">
        <v>0</v>
      </c>
      <c r="N17" s="93">
        <f>SUM(J17:M17)</f>
        <v>0</v>
      </c>
      <c r="O17" s="507">
        <v>0</v>
      </c>
      <c r="P17" s="154">
        <v>0</v>
      </c>
      <c r="Q17" s="154">
        <v>0</v>
      </c>
      <c r="R17" s="155">
        <v>0</v>
      </c>
      <c r="S17" s="93">
        <f>SUM(O17:R17)</f>
        <v>0</v>
      </c>
      <c r="T17" s="156">
        <v>0</v>
      </c>
      <c r="U17" s="156">
        <v>0</v>
      </c>
      <c r="V17" s="156">
        <v>0</v>
      </c>
      <c r="W17" s="156">
        <v>0</v>
      </c>
    </row>
    <row r="18" spans="2:23" s="38" customFormat="1">
      <c r="B18" s="41" t="s">
        <v>40</v>
      </c>
      <c r="C18" s="40"/>
      <c r="D18" s="93">
        <v>0</v>
      </c>
      <c r="E18" s="128">
        <v>0</v>
      </c>
      <c r="F18" s="369">
        <v>0</v>
      </c>
      <c r="G18" s="369">
        <v>0</v>
      </c>
      <c r="H18" s="528">
        <v>0</v>
      </c>
      <c r="I18" s="93">
        <f>SUM(E18:H18)</f>
        <v>0</v>
      </c>
      <c r="J18" s="128">
        <v>0</v>
      </c>
      <c r="K18" s="20">
        <v>0</v>
      </c>
      <c r="L18" s="154">
        <v>0</v>
      </c>
      <c r="M18" s="963">
        <v>0</v>
      </c>
      <c r="N18" s="93">
        <f>SUM(J18:M18)</f>
        <v>0</v>
      </c>
      <c r="O18" s="507">
        <v>0</v>
      </c>
      <c r="P18" s="154">
        <v>0</v>
      </c>
      <c r="Q18" s="154">
        <v>0</v>
      </c>
      <c r="R18" s="155">
        <v>0</v>
      </c>
      <c r="S18" s="93">
        <f>SUM(O18:R18)</f>
        <v>0</v>
      </c>
      <c r="T18" s="156">
        <v>0</v>
      </c>
      <c r="U18" s="156">
        <v>0</v>
      </c>
      <c r="V18" s="156">
        <v>0</v>
      </c>
      <c r="W18" s="156">
        <v>0</v>
      </c>
    </row>
    <row r="19" spans="2:23" s="38" customFormat="1" ht="15.75" thickBot="1">
      <c r="B19" s="44" t="s">
        <v>41</v>
      </c>
      <c r="C19" s="45"/>
      <c r="D19" s="95">
        <f t="shared" ref="D19:M19" si="6">D9+D16</f>
        <v>0</v>
      </c>
      <c r="E19" s="130">
        <f t="shared" si="6"/>
        <v>0</v>
      </c>
      <c r="F19" s="370">
        <f t="shared" si="6"/>
        <v>0</v>
      </c>
      <c r="G19" s="370">
        <f t="shared" si="6"/>
        <v>0</v>
      </c>
      <c r="H19" s="527">
        <f t="shared" si="6"/>
        <v>0</v>
      </c>
      <c r="I19" s="95">
        <f t="shared" si="6"/>
        <v>0</v>
      </c>
      <c r="J19" s="130">
        <f t="shared" si="6"/>
        <v>0</v>
      </c>
      <c r="K19" s="131">
        <f t="shared" si="6"/>
        <v>0</v>
      </c>
      <c r="L19" s="131">
        <f t="shared" si="6"/>
        <v>0</v>
      </c>
      <c r="M19" s="953">
        <f t="shared" si="6"/>
        <v>0</v>
      </c>
      <c r="N19" s="95">
        <f t="shared" ref="N19:S19" si="7">N9+N16</f>
        <v>0</v>
      </c>
      <c r="O19" s="130">
        <f t="shared" si="7"/>
        <v>0</v>
      </c>
      <c r="P19" s="131">
        <f t="shared" si="7"/>
        <v>0</v>
      </c>
      <c r="Q19" s="131">
        <f t="shared" si="7"/>
        <v>0</v>
      </c>
      <c r="R19" s="132">
        <f t="shared" si="7"/>
        <v>0</v>
      </c>
      <c r="S19" s="95">
        <f t="shared" si="7"/>
        <v>0</v>
      </c>
      <c r="T19" s="95">
        <f>T9+T16</f>
        <v>0</v>
      </c>
      <c r="U19" s="95">
        <f>U9+U16</f>
        <v>0</v>
      </c>
      <c r="V19" s="95">
        <f t="shared" ref="V19:W19" si="8">V9+V16</f>
        <v>0</v>
      </c>
      <c r="W19" s="95">
        <f t="shared" si="8"/>
        <v>35</v>
      </c>
    </row>
    <row r="20" spans="2:23" s="38" customFormat="1" ht="15.75" thickTop="1">
      <c r="B20" s="39" t="s">
        <v>42</v>
      </c>
      <c r="C20" s="46"/>
      <c r="D20" s="93">
        <v>0</v>
      </c>
      <c r="E20" s="128">
        <v>0</v>
      </c>
      <c r="F20" s="369">
        <f>F21*F9</f>
        <v>0</v>
      </c>
      <c r="G20" s="369">
        <f>G21*G9</f>
        <v>0</v>
      </c>
      <c r="H20" s="528">
        <f>H21*H9</f>
        <v>0</v>
      </c>
      <c r="I20" s="93">
        <f>SUM(E20:H20)</f>
        <v>0</v>
      </c>
      <c r="J20" s="128">
        <f t="shared" ref="J20:T20" si="9">J21*J9</f>
        <v>0</v>
      </c>
      <c r="K20" s="20">
        <f t="shared" si="9"/>
        <v>0</v>
      </c>
      <c r="L20" s="20">
        <f t="shared" si="9"/>
        <v>0</v>
      </c>
      <c r="M20" s="952">
        <f t="shared" si="9"/>
        <v>0</v>
      </c>
      <c r="N20" s="93">
        <f>SUM(J20:M20)</f>
        <v>0</v>
      </c>
      <c r="O20" s="128">
        <f>O21*O9</f>
        <v>0</v>
      </c>
      <c r="P20" s="20">
        <f>P21*P9</f>
        <v>0</v>
      </c>
      <c r="Q20" s="20">
        <f>Q21*Q9</f>
        <v>0</v>
      </c>
      <c r="R20" s="129">
        <f>R21*R9</f>
        <v>0</v>
      </c>
      <c r="S20" s="93">
        <f>SUM(O20:R20)</f>
        <v>0</v>
      </c>
      <c r="T20" s="93">
        <f t="shared" si="9"/>
        <v>0</v>
      </c>
      <c r="U20" s="93">
        <f>U21*U9</f>
        <v>0</v>
      </c>
      <c r="V20" s="93">
        <f t="shared" ref="V20:W20" si="10">V21*V9</f>
        <v>0</v>
      </c>
      <c r="W20" s="93">
        <f t="shared" si="10"/>
        <v>1.75</v>
      </c>
    </row>
    <row r="21" spans="2:23" s="38" customFormat="1">
      <c r="B21" s="47" t="s">
        <v>43</v>
      </c>
      <c r="C21" s="48"/>
      <c r="D21" s="96">
        <f>IFERROR(D20/D9,0)</f>
        <v>0</v>
      </c>
      <c r="E21" s="134">
        <f>IFERROR(E20/E9,0)</f>
        <v>0</v>
      </c>
      <c r="F21" s="371">
        <v>0</v>
      </c>
      <c r="G21" s="371">
        <v>0</v>
      </c>
      <c r="H21" s="537">
        <v>0</v>
      </c>
      <c r="I21" s="96">
        <f>IFERROR(I20/I9,0)</f>
        <v>0</v>
      </c>
      <c r="J21" s="133">
        <v>0</v>
      </c>
      <c r="K21" s="134">
        <v>0</v>
      </c>
      <c r="L21" s="134">
        <v>0</v>
      </c>
      <c r="M21" s="964">
        <f t="shared" ref="M21:W21" si="11">IF(M9&gt;0,5%,0%)</f>
        <v>0</v>
      </c>
      <c r="N21" s="96">
        <f>IFERROR(N20/N9,0)</f>
        <v>0</v>
      </c>
      <c r="O21" s="539">
        <f t="shared" si="11"/>
        <v>0</v>
      </c>
      <c r="P21" s="230">
        <f t="shared" si="11"/>
        <v>0</v>
      </c>
      <c r="Q21" s="230">
        <f t="shared" si="11"/>
        <v>0</v>
      </c>
      <c r="R21" s="231">
        <f t="shared" si="11"/>
        <v>0</v>
      </c>
      <c r="S21" s="96">
        <f>IFERROR(S20/S9,0)</f>
        <v>0</v>
      </c>
      <c r="T21" s="232">
        <f t="shared" si="11"/>
        <v>0</v>
      </c>
      <c r="U21" s="232">
        <f t="shared" si="11"/>
        <v>0</v>
      </c>
      <c r="V21" s="232">
        <f t="shared" si="11"/>
        <v>0</v>
      </c>
      <c r="W21" s="232">
        <f t="shared" si="11"/>
        <v>0.05</v>
      </c>
    </row>
    <row r="22" spans="2:23" s="38" customFormat="1">
      <c r="B22" s="39" t="s">
        <v>44</v>
      </c>
      <c r="C22" s="46"/>
      <c r="D22" s="94">
        <f>SUM(D23:D25)</f>
        <v>57.281999999999996</v>
      </c>
      <c r="E22" s="125">
        <f>SUM(E23:E25)</f>
        <v>19.291</v>
      </c>
      <c r="F22" s="368">
        <f t="shared" ref="F22:I22" si="12">SUM(F23:F25)</f>
        <v>19.985000000000003</v>
      </c>
      <c r="G22" s="368">
        <f t="shared" si="12"/>
        <v>20.893999999999998</v>
      </c>
      <c r="H22" s="526">
        <f t="shared" si="12"/>
        <v>22.775999999999996</v>
      </c>
      <c r="I22" s="94">
        <f t="shared" si="12"/>
        <v>82.945999999999998</v>
      </c>
      <c r="J22" s="125">
        <f t="shared" ref="J22:U22" si="13">SUM(J23:J25)</f>
        <v>23.542000000000002</v>
      </c>
      <c r="K22" s="126">
        <f t="shared" si="13"/>
        <v>30.664000000000001</v>
      </c>
      <c r="L22" s="126">
        <f t="shared" si="13"/>
        <v>31.498000000000001</v>
      </c>
      <c r="M22" s="951">
        <f t="shared" si="13"/>
        <v>38.799999999999997</v>
      </c>
      <c r="N22" s="94">
        <f t="shared" si="13"/>
        <v>124.504</v>
      </c>
      <c r="O22" s="125">
        <f t="shared" si="13"/>
        <v>43.4</v>
      </c>
      <c r="P22" s="126">
        <f t="shared" si="13"/>
        <v>48</v>
      </c>
      <c r="Q22" s="126">
        <f t="shared" si="13"/>
        <v>53.6</v>
      </c>
      <c r="R22" s="127">
        <f t="shared" si="13"/>
        <v>60.2</v>
      </c>
      <c r="S22" s="94">
        <f t="shared" si="13"/>
        <v>205.2</v>
      </c>
      <c r="T22" s="94">
        <f t="shared" si="13"/>
        <v>302.03000000000003</v>
      </c>
      <c r="U22" s="94">
        <f t="shared" si="13"/>
        <v>341.21449999999993</v>
      </c>
      <c r="V22" s="94">
        <f t="shared" ref="V22:W22" si="14">SUM(V23:V25)</f>
        <v>385.80267500000002</v>
      </c>
      <c r="W22" s="94">
        <f t="shared" si="14"/>
        <v>436.58527624999994</v>
      </c>
    </row>
    <row r="23" spans="2:23" s="38" customFormat="1">
      <c r="B23" s="41" t="s">
        <v>45</v>
      </c>
      <c r="C23" s="49"/>
      <c r="D23" s="93">
        <v>49.674999999999997</v>
      </c>
      <c r="E23" s="128">
        <v>15.347</v>
      </c>
      <c r="F23" s="369">
        <f>30.989-E23</f>
        <v>15.642000000000001</v>
      </c>
      <c r="G23" s="369">
        <v>16.814</v>
      </c>
      <c r="H23" s="528">
        <f>68.523-SUM(E23:G23)</f>
        <v>20.72</v>
      </c>
      <c r="I23" s="93">
        <f>SUM(E23:H23)</f>
        <v>68.522999999999996</v>
      </c>
      <c r="J23" s="128">
        <v>19.786000000000001</v>
      </c>
      <c r="K23" s="20">
        <f>46.633-J23</f>
        <v>26.847000000000001</v>
      </c>
      <c r="L23" s="20">
        <v>27.094000000000001</v>
      </c>
      <c r="M23" s="952">
        <f>M75</f>
        <v>34</v>
      </c>
      <c r="N23" s="93">
        <f>SUM(J23:M23)</f>
        <v>107.727</v>
      </c>
      <c r="O23" s="128">
        <f>O75</f>
        <v>38</v>
      </c>
      <c r="P23" s="20">
        <f>P75</f>
        <v>42</v>
      </c>
      <c r="Q23" s="20">
        <f>Q75</f>
        <v>47</v>
      </c>
      <c r="R23" s="129">
        <f>R75</f>
        <v>53</v>
      </c>
      <c r="S23" s="93">
        <f>SUM(O23:R23)</f>
        <v>180</v>
      </c>
      <c r="T23" s="93">
        <f>T75</f>
        <v>271.90000000000003</v>
      </c>
      <c r="U23" s="93">
        <f>U75</f>
        <v>305.18499999999995</v>
      </c>
      <c r="V23" s="93">
        <f t="shared" ref="V23:W23" si="15">V75</f>
        <v>342.71275000000003</v>
      </c>
      <c r="W23" s="93">
        <f t="shared" si="15"/>
        <v>385.04466249999996</v>
      </c>
    </row>
    <row r="24" spans="2:23" s="38" customFormat="1">
      <c r="B24" s="41" t="s">
        <v>46</v>
      </c>
      <c r="C24" s="49"/>
      <c r="D24" s="93">
        <v>7.6070000000000002</v>
      </c>
      <c r="E24" s="128">
        <v>3.944</v>
      </c>
      <c r="F24" s="369">
        <f>8.287-E24</f>
        <v>4.3430000000000009</v>
      </c>
      <c r="G24" s="369">
        <v>4.08</v>
      </c>
      <c r="H24" s="528">
        <f>14.423-SUM(E24:G24)</f>
        <v>2.0559999999999992</v>
      </c>
      <c r="I24" s="93">
        <f>SUM(E24:H24)</f>
        <v>14.423</v>
      </c>
      <c r="J24" s="128">
        <v>3.7559999999999998</v>
      </c>
      <c r="K24" s="20">
        <f>7.573-J24</f>
        <v>3.8170000000000006</v>
      </c>
      <c r="L24" s="20">
        <v>4.4039999999999999</v>
      </c>
      <c r="M24" s="952">
        <f>M78</f>
        <v>4.8</v>
      </c>
      <c r="N24" s="93">
        <f>SUM(J24:M24)</f>
        <v>16.777000000000001</v>
      </c>
      <c r="O24" s="128">
        <f>O78</f>
        <v>5.4</v>
      </c>
      <c r="P24" s="20">
        <f>P78</f>
        <v>6</v>
      </c>
      <c r="Q24" s="20">
        <f>Q78</f>
        <v>6.6</v>
      </c>
      <c r="R24" s="129">
        <f>R78</f>
        <v>7.2</v>
      </c>
      <c r="S24" s="93">
        <f>SUM(O24:R24)</f>
        <v>25.2</v>
      </c>
      <c r="T24" s="93">
        <f>T78</f>
        <v>30.13</v>
      </c>
      <c r="U24" s="93">
        <f>U78</f>
        <v>36.029499999999999</v>
      </c>
      <c r="V24" s="93">
        <f t="shared" ref="V24:W24" si="16">V78</f>
        <v>43.089924999999994</v>
      </c>
      <c r="W24" s="93">
        <f t="shared" si="16"/>
        <v>51.540613749999991</v>
      </c>
    </row>
    <row r="25" spans="2:23" s="38" customFormat="1">
      <c r="B25" s="41" t="s">
        <v>47</v>
      </c>
      <c r="C25" s="49"/>
      <c r="D25" s="93">
        <v>0</v>
      </c>
      <c r="E25" s="128">
        <v>0</v>
      </c>
      <c r="F25" s="369">
        <v>0</v>
      </c>
      <c r="G25" s="369">
        <v>0</v>
      </c>
      <c r="H25" s="528">
        <v>0</v>
      </c>
      <c r="I25" s="93">
        <f>SUM(E25:H25)</f>
        <v>0</v>
      </c>
      <c r="J25" s="128">
        <v>0</v>
      </c>
      <c r="K25" s="20">
        <v>0</v>
      </c>
      <c r="L25" s="154">
        <v>0</v>
      </c>
      <c r="M25" s="963">
        <v>0</v>
      </c>
      <c r="N25" s="93">
        <f>SUM(J25:M25)</f>
        <v>0</v>
      </c>
      <c r="O25" s="507">
        <v>0</v>
      </c>
      <c r="P25" s="154">
        <v>0</v>
      </c>
      <c r="Q25" s="154">
        <v>0</v>
      </c>
      <c r="R25" s="155">
        <v>0</v>
      </c>
      <c r="S25" s="93">
        <f>SUM(O25:R25)</f>
        <v>0</v>
      </c>
      <c r="T25" s="156">
        <v>0</v>
      </c>
      <c r="U25" s="156">
        <v>0</v>
      </c>
      <c r="V25" s="156">
        <v>0</v>
      </c>
      <c r="W25" s="156">
        <v>0</v>
      </c>
    </row>
    <row r="26" spans="2:23" s="38" customFormat="1">
      <c r="B26" s="50" t="s">
        <v>48</v>
      </c>
      <c r="C26" s="51"/>
      <c r="D26" s="94">
        <f t="shared" ref="D26:I26" si="17">SUM(D22,D20)</f>
        <v>57.281999999999996</v>
      </c>
      <c r="E26" s="125">
        <f t="shared" si="17"/>
        <v>19.291</v>
      </c>
      <c r="F26" s="368">
        <f t="shared" si="17"/>
        <v>19.985000000000003</v>
      </c>
      <c r="G26" s="368">
        <f t="shared" si="17"/>
        <v>20.893999999999998</v>
      </c>
      <c r="H26" s="526">
        <f t="shared" si="17"/>
        <v>22.775999999999996</v>
      </c>
      <c r="I26" s="94">
        <f t="shared" si="17"/>
        <v>82.945999999999998</v>
      </c>
      <c r="J26" s="125">
        <f t="shared" ref="J26:U26" si="18">SUM(J22,J20)</f>
        <v>23.542000000000002</v>
      </c>
      <c r="K26" s="126">
        <f t="shared" si="18"/>
        <v>30.664000000000001</v>
      </c>
      <c r="L26" s="126">
        <f t="shared" si="18"/>
        <v>31.498000000000001</v>
      </c>
      <c r="M26" s="951">
        <f t="shared" si="18"/>
        <v>38.799999999999997</v>
      </c>
      <c r="N26" s="94">
        <f t="shared" si="18"/>
        <v>124.504</v>
      </c>
      <c r="O26" s="125">
        <f t="shared" si="18"/>
        <v>43.4</v>
      </c>
      <c r="P26" s="126">
        <f t="shared" si="18"/>
        <v>48</v>
      </c>
      <c r="Q26" s="126">
        <f t="shared" si="18"/>
        <v>53.6</v>
      </c>
      <c r="R26" s="127">
        <f t="shared" si="18"/>
        <v>60.2</v>
      </c>
      <c r="S26" s="94">
        <f t="shared" si="18"/>
        <v>205.2</v>
      </c>
      <c r="T26" s="94">
        <f t="shared" si="18"/>
        <v>302.03000000000003</v>
      </c>
      <c r="U26" s="94">
        <f t="shared" si="18"/>
        <v>341.21449999999993</v>
      </c>
      <c r="V26" s="94">
        <f t="shared" ref="V26:W26" si="19">SUM(V22,V20)</f>
        <v>385.80267500000002</v>
      </c>
      <c r="W26" s="94">
        <f t="shared" si="19"/>
        <v>438.33527624999994</v>
      </c>
    </row>
    <row r="27" spans="2:23" s="38" customFormat="1">
      <c r="B27" s="52" t="s">
        <v>49</v>
      </c>
      <c r="C27" s="53"/>
      <c r="D27" s="97">
        <f t="shared" ref="D27:I27" si="20">SUM(-D26,D19)</f>
        <v>-57.281999999999996</v>
      </c>
      <c r="E27" s="136">
        <f t="shared" si="20"/>
        <v>-19.291</v>
      </c>
      <c r="F27" s="372">
        <f t="shared" si="20"/>
        <v>-19.985000000000003</v>
      </c>
      <c r="G27" s="372">
        <f t="shared" si="20"/>
        <v>-20.893999999999998</v>
      </c>
      <c r="H27" s="529">
        <f t="shared" si="20"/>
        <v>-22.775999999999996</v>
      </c>
      <c r="I27" s="97">
        <f t="shared" si="20"/>
        <v>-82.945999999999998</v>
      </c>
      <c r="J27" s="136">
        <f t="shared" ref="J27:U27" si="21">SUM(-J26,J19)</f>
        <v>-23.542000000000002</v>
      </c>
      <c r="K27" s="137">
        <f t="shared" si="21"/>
        <v>-30.664000000000001</v>
      </c>
      <c r="L27" s="137">
        <f t="shared" si="21"/>
        <v>-31.498000000000001</v>
      </c>
      <c r="M27" s="955">
        <f t="shared" si="21"/>
        <v>-38.799999999999997</v>
      </c>
      <c r="N27" s="97">
        <f t="shared" si="21"/>
        <v>-124.504</v>
      </c>
      <c r="O27" s="136">
        <f t="shared" si="21"/>
        <v>-43.4</v>
      </c>
      <c r="P27" s="137">
        <f t="shared" si="21"/>
        <v>-48</v>
      </c>
      <c r="Q27" s="137">
        <f t="shared" si="21"/>
        <v>-53.6</v>
      </c>
      <c r="R27" s="138">
        <f t="shared" si="21"/>
        <v>-60.2</v>
      </c>
      <c r="S27" s="97">
        <f t="shared" si="21"/>
        <v>-205.2</v>
      </c>
      <c r="T27" s="97">
        <f t="shared" si="21"/>
        <v>-302.03000000000003</v>
      </c>
      <c r="U27" s="97">
        <f t="shared" si="21"/>
        <v>-341.21449999999993</v>
      </c>
      <c r="V27" s="97">
        <f t="shared" ref="V27:W27" si="22">SUM(-V26,V19)</f>
        <v>-385.80267500000002</v>
      </c>
      <c r="W27" s="97">
        <f t="shared" si="22"/>
        <v>-403.33527624999994</v>
      </c>
    </row>
    <row r="28" spans="2:23" s="38" customFormat="1">
      <c r="B28" s="50" t="s">
        <v>50</v>
      </c>
      <c r="C28" s="51"/>
      <c r="D28" s="98">
        <f t="shared" ref="D28:T28" si="23">SUM(D29:D31)</f>
        <v>1.573</v>
      </c>
      <c r="E28" s="139">
        <f t="shared" si="23"/>
        <v>0.35599999999999998</v>
      </c>
      <c r="F28" s="373">
        <f t="shared" si="23"/>
        <v>1.585</v>
      </c>
      <c r="G28" s="373">
        <f t="shared" si="23"/>
        <v>1.8780000000000001</v>
      </c>
      <c r="H28" s="530">
        <f t="shared" si="23"/>
        <v>1.5469999999999997</v>
      </c>
      <c r="I28" s="98">
        <f t="shared" si="23"/>
        <v>5.3659999999999997</v>
      </c>
      <c r="J28" s="139">
        <f t="shared" si="23"/>
        <v>1.2030000000000001</v>
      </c>
      <c r="K28" s="140">
        <f t="shared" si="23"/>
        <v>0.81800000000000006</v>
      </c>
      <c r="L28" s="140">
        <f t="shared" si="23"/>
        <v>2.08</v>
      </c>
      <c r="M28" s="956">
        <f t="shared" si="23"/>
        <v>1.79775</v>
      </c>
      <c r="N28" s="98">
        <f t="shared" ref="N28:S28" si="24">SUM(N29:N31)</f>
        <v>5.8987499999999997</v>
      </c>
      <c r="O28" s="139">
        <f t="shared" si="24"/>
        <v>4.4627081196864884</v>
      </c>
      <c r="P28" s="140">
        <f t="shared" si="24"/>
        <v>5.8468331651210166</v>
      </c>
      <c r="Q28" s="140">
        <f t="shared" si="24"/>
        <v>5.3500177981510637</v>
      </c>
      <c r="R28" s="141">
        <f t="shared" si="24"/>
        <v>6.0099981166715146</v>
      </c>
      <c r="S28" s="98">
        <f t="shared" si="24"/>
        <v>21.669557199630084</v>
      </c>
      <c r="T28" s="98">
        <f t="shared" si="23"/>
        <v>24.70250388748266</v>
      </c>
      <c r="U28" s="98">
        <f>SUM(U29:U31)</f>
        <v>26.070384187661887</v>
      </c>
      <c r="V28" s="98">
        <f t="shared" ref="V28:W28" si="25">SUM(V29:V31)</f>
        <v>17.353189621481459</v>
      </c>
      <c r="W28" s="98">
        <f t="shared" si="25"/>
        <v>24.165851056972272</v>
      </c>
    </row>
    <row r="29" spans="2:23" s="38" customFormat="1">
      <c r="B29" s="43" t="s">
        <v>51</v>
      </c>
      <c r="C29" s="40"/>
      <c r="D29" s="93">
        <v>1.099</v>
      </c>
      <c r="E29" s="128">
        <v>0.89</v>
      </c>
      <c r="F29" s="369">
        <f>2.524-E29</f>
        <v>1.6339999999999999</v>
      </c>
      <c r="G29" s="369">
        <v>1.081</v>
      </c>
      <c r="H29" s="528">
        <f>4.504-SUM(E29:G29)</f>
        <v>0.89899999999999958</v>
      </c>
      <c r="I29" s="93">
        <f>SUM(E29:H29)</f>
        <v>4.5039999999999996</v>
      </c>
      <c r="J29" s="128">
        <v>0.81100000000000005</v>
      </c>
      <c r="K29" s="20">
        <f>1.499-J29</f>
        <v>0.68800000000000006</v>
      </c>
      <c r="L29" s="154">
        <v>1.5489999999999999</v>
      </c>
      <c r="M29" s="963">
        <f>AVERAGE(K67,L67)*5%/4</f>
        <v>1.79775</v>
      </c>
      <c r="N29" s="93">
        <f>SUM(J29:M29)</f>
        <v>4.8457499999999998</v>
      </c>
      <c r="O29" s="507">
        <f>AVERAGE(M67,M59)*5%/4</f>
        <v>4.4627081196864884</v>
      </c>
      <c r="P29" s="154">
        <f>AVERAGE(N67,O67)*5%/4</f>
        <v>5.8468331651210166</v>
      </c>
      <c r="Q29" s="154">
        <f>AVERAGE(O67,P67)*5%/4</f>
        <v>5.3500177981510637</v>
      </c>
      <c r="R29" s="155">
        <f>AVERAGE(P67,Q67)*5%/4</f>
        <v>6.0099981166715146</v>
      </c>
      <c r="S29" s="93">
        <f>SUM(O29:R29)</f>
        <v>21.669557199630084</v>
      </c>
      <c r="T29" s="156">
        <f>AVERAGE(N67,S67)*5%</f>
        <v>24.70250388748266</v>
      </c>
      <c r="U29" s="156">
        <f>AVERAGE(O67,T67)*5%</f>
        <v>26.070384187661887</v>
      </c>
      <c r="V29" s="156">
        <f t="shared" ref="V29:W29" si="26">AVERAGE(P67,U67)*5%</f>
        <v>17.353189621481459</v>
      </c>
      <c r="W29" s="156">
        <f t="shared" si="26"/>
        <v>24.165851056972272</v>
      </c>
    </row>
    <row r="30" spans="2:23" s="38" customFormat="1">
      <c r="B30" s="43" t="s">
        <v>52</v>
      </c>
      <c r="C30" s="40"/>
      <c r="D30" s="93">
        <v>0</v>
      </c>
      <c r="E30" s="128">
        <v>0</v>
      </c>
      <c r="F30" s="369">
        <v>0</v>
      </c>
      <c r="G30" s="369">
        <v>0</v>
      </c>
      <c r="H30" s="528">
        <v>0</v>
      </c>
      <c r="I30" s="93">
        <f>SUM(E30:H30)</f>
        <v>0</v>
      </c>
      <c r="J30" s="128">
        <v>0</v>
      </c>
      <c r="K30" s="20">
        <v>0</v>
      </c>
      <c r="L30" s="154">
        <v>0</v>
      </c>
      <c r="M30" s="963">
        <f>-M70*6.7%/4</f>
        <v>0</v>
      </c>
      <c r="N30" s="93">
        <f>SUM(J30:M30)</f>
        <v>0</v>
      </c>
      <c r="O30" s="507">
        <f>-O70*6.7%/4</f>
        <v>0</v>
      </c>
      <c r="P30" s="154">
        <f>-P70*6.7%/4</f>
        <v>0</v>
      </c>
      <c r="Q30" s="154">
        <f>-Q70*6.7%/4</f>
        <v>0</v>
      </c>
      <c r="R30" s="155">
        <f>-R70*6.7%/4</f>
        <v>0</v>
      </c>
      <c r="S30" s="93">
        <f>SUM(O30:R30)</f>
        <v>0</v>
      </c>
      <c r="T30" s="156">
        <f>-T70*6.7%</f>
        <v>0</v>
      </c>
      <c r="U30" s="156">
        <f>-U70*6.7%</f>
        <v>0</v>
      </c>
      <c r="V30" s="156">
        <f t="shared" ref="V30:W30" si="27">-V70*6.7%</f>
        <v>0</v>
      </c>
      <c r="W30" s="156">
        <f t="shared" si="27"/>
        <v>0</v>
      </c>
    </row>
    <row r="31" spans="2:23" s="38" customFormat="1">
      <c r="B31" s="43" t="s">
        <v>53</v>
      </c>
      <c r="C31" s="40"/>
      <c r="D31" s="93">
        <f>-0.514+0.986+0.002</f>
        <v>0.47399999999999998</v>
      </c>
      <c r="E31" s="128">
        <v>-0.53400000000000003</v>
      </c>
      <c r="F31" s="369">
        <f>0.403-0.986-E31</f>
        <v>-4.8999999999999932E-2</v>
      </c>
      <c r="G31" s="369">
        <v>0.79700000000000004</v>
      </c>
      <c r="H31" s="528">
        <f>SUM(1.848-0.986-SUM(E31:G31))</f>
        <v>0.64800000000000002</v>
      </c>
      <c r="I31" s="93">
        <f>SUM(E31:H31)</f>
        <v>0.8620000000000001</v>
      </c>
      <c r="J31" s="128">
        <v>0.39200000000000002</v>
      </c>
      <c r="K31" s="20">
        <f>0.522-J31</f>
        <v>0.13</v>
      </c>
      <c r="L31" s="154">
        <v>0.53100000000000003</v>
      </c>
      <c r="M31" s="963">
        <v>0</v>
      </c>
      <c r="N31" s="93">
        <f>SUM(J31:M31)</f>
        <v>1.0529999999999999</v>
      </c>
      <c r="O31" s="507">
        <v>0</v>
      </c>
      <c r="P31" s="154">
        <v>0</v>
      </c>
      <c r="Q31" s="154">
        <v>0</v>
      </c>
      <c r="R31" s="155">
        <v>0</v>
      </c>
      <c r="S31" s="93">
        <f>SUM(O31:R31)</f>
        <v>0</v>
      </c>
      <c r="T31" s="156">
        <v>0</v>
      </c>
      <c r="U31" s="156">
        <v>0</v>
      </c>
      <c r="V31" s="156">
        <v>0</v>
      </c>
      <c r="W31" s="156">
        <v>0</v>
      </c>
    </row>
    <row r="32" spans="2:23" s="38" customFormat="1">
      <c r="B32" s="50" t="s">
        <v>54</v>
      </c>
      <c r="C32" s="51"/>
      <c r="D32" s="98">
        <f t="shared" ref="D32:T32" si="28">D28+D27</f>
        <v>-55.708999999999996</v>
      </c>
      <c r="E32" s="139">
        <f t="shared" si="28"/>
        <v>-18.934999999999999</v>
      </c>
      <c r="F32" s="373">
        <f t="shared" si="28"/>
        <v>-18.400000000000002</v>
      </c>
      <c r="G32" s="373">
        <f t="shared" si="28"/>
        <v>-19.015999999999998</v>
      </c>
      <c r="H32" s="530">
        <f t="shared" si="28"/>
        <v>-21.228999999999996</v>
      </c>
      <c r="I32" s="98">
        <f t="shared" si="28"/>
        <v>-77.58</v>
      </c>
      <c r="J32" s="139">
        <f t="shared" si="28"/>
        <v>-22.339000000000002</v>
      </c>
      <c r="K32" s="140">
        <f t="shared" si="28"/>
        <v>-29.846</v>
      </c>
      <c r="L32" s="140">
        <f t="shared" si="28"/>
        <v>-29.417999999999999</v>
      </c>
      <c r="M32" s="956">
        <f t="shared" si="28"/>
        <v>-37.002249999999997</v>
      </c>
      <c r="N32" s="98">
        <f t="shared" ref="N32:S32" si="29">N28+N27</f>
        <v>-118.60525000000001</v>
      </c>
      <c r="O32" s="139">
        <f t="shared" si="29"/>
        <v>-38.937291880313509</v>
      </c>
      <c r="P32" s="140">
        <f t="shared" si="29"/>
        <v>-42.153166834878981</v>
      </c>
      <c r="Q32" s="140">
        <f t="shared" si="29"/>
        <v>-48.249982201848937</v>
      </c>
      <c r="R32" s="141">
        <f t="shared" si="29"/>
        <v>-54.190001883328492</v>
      </c>
      <c r="S32" s="98">
        <f t="shared" si="29"/>
        <v>-183.53044280036991</v>
      </c>
      <c r="T32" s="98">
        <f t="shared" si="28"/>
        <v>-277.32749611251739</v>
      </c>
      <c r="U32" s="98">
        <f>U28+U27</f>
        <v>-315.14411581233804</v>
      </c>
      <c r="V32" s="98">
        <f t="shared" ref="V32:W32" si="30">V28+V27</f>
        <v>-368.44948537851855</v>
      </c>
      <c r="W32" s="98">
        <f t="shared" si="30"/>
        <v>-379.16942519302768</v>
      </c>
    </row>
    <row r="33" spans="2:23" s="38" customFormat="1">
      <c r="B33" s="43" t="s">
        <v>55</v>
      </c>
      <c r="C33" s="40"/>
      <c r="D33" s="93">
        <v>0</v>
      </c>
      <c r="E33" s="128">
        <v>0</v>
      </c>
      <c r="F33" s="489">
        <v>0</v>
      </c>
      <c r="G33" s="369">
        <v>0</v>
      </c>
      <c r="H33" s="528">
        <v>0</v>
      </c>
      <c r="I33" s="93">
        <f>SUM(E33:H33)</f>
        <v>0</v>
      </c>
      <c r="J33" s="128">
        <v>0</v>
      </c>
      <c r="K33" s="20">
        <v>0</v>
      </c>
      <c r="L33" s="154">
        <v>0</v>
      </c>
      <c r="M33" s="963">
        <v>0</v>
      </c>
      <c r="N33" s="93">
        <f>SUM(J33:M33)</f>
        <v>0</v>
      </c>
      <c r="O33" s="507">
        <v>0</v>
      </c>
      <c r="P33" s="154">
        <v>0</v>
      </c>
      <c r="Q33" s="154">
        <v>0</v>
      </c>
      <c r="R33" s="155">
        <v>0</v>
      </c>
      <c r="S33" s="93">
        <f>SUM(O33:R33)</f>
        <v>0</v>
      </c>
      <c r="T33" s="156">
        <v>0</v>
      </c>
      <c r="U33" s="156">
        <v>0</v>
      </c>
      <c r="V33" s="156">
        <v>0</v>
      </c>
      <c r="W33" s="156">
        <v>0</v>
      </c>
    </row>
    <row r="34" spans="2:23" s="38" customFormat="1">
      <c r="B34" s="47" t="s">
        <v>56</v>
      </c>
      <c r="C34" s="48"/>
      <c r="D34" s="99">
        <f t="shared" ref="D34" si="31">IFERROR(D33/D32,0%)</f>
        <v>0</v>
      </c>
      <c r="E34" s="142">
        <f t="shared" ref="E34:U34" si="32">IFERROR(E33/E32,0%)</f>
        <v>0</v>
      </c>
      <c r="F34" s="374">
        <f t="shared" si="32"/>
        <v>0</v>
      </c>
      <c r="G34" s="374">
        <f t="shared" si="32"/>
        <v>0</v>
      </c>
      <c r="H34" s="531">
        <f t="shared" si="32"/>
        <v>0</v>
      </c>
      <c r="I34" s="99">
        <f t="shared" si="32"/>
        <v>0</v>
      </c>
      <c r="J34" s="142">
        <f t="shared" si="32"/>
        <v>0</v>
      </c>
      <c r="K34" s="143">
        <f t="shared" si="32"/>
        <v>0</v>
      </c>
      <c r="L34" s="143">
        <f t="shared" si="32"/>
        <v>0</v>
      </c>
      <c r="M34" s="957">
        <f t="shared" si="32"/>
        <v>0</v>
      </c>
      <c r="N34" s="99">
        <f t="shared" si="32"/>
        <v>0</v>
      </c>
      <c r="O34" s="142">
        <f t="shared" si="32"/>
        <v>0</v>
      </c>
      <c r="P34" s="143">
        <f t="shared" si="32"/>
        <v>0</v>
      </c>
      <c r="Q34" s="143">
        <f t="shared" si="32"/>
        <v>0</v>
      </c>
      <c r="R34" s="144">
        <f t="shared" si="32"/>
        <v>0</v>
      </c>
      <c r="S34" s="99">
        <f t="shared" si="32"/>
        <v>0</v>
      </c>
      <c r="T34" s="99">
        <f t="shared" si="32"/>
        <v>0</v>
      </c>
      <c r="U34" s="99">
        <f t="shared" si="32"/>
        <v>0</v>
      </c>
      <c r="V34" s="99">
        <f t="shared" ref="V34:W34" si="33">IFERROR(V33/V32,0%)</f>
        <v>0</v>
      </c>
      <c r="W34" s="99">
        <f t="shared" si="33"/>
        <v>0</v>
      </c>
    </row>
    <row r="35" spans="2:23" s="38" customFormat="1">
      <c r="B35" s="50" t="s">
        <v>57</v>
      </c>
      <c r="C35" s="51"/>
      <c r="D35" s="98">
        <f t="shared" ref="D35:I35" si="34">D32-D33</f>
        <v>-55.708999999999996</v>
      </c>
      <c r="E35" s="139">
        <f t="shared" si="34"/>
        <v>-18.934999999999999</v>
      </c>
      <c r="F35" s="373">
        <f t="shared" si="34"/>
        <v>-18.400000000000002</v>
      </c>
      <c r="G35" s="373">
        <f t="shared" si="34"/>
        <v>-19.015999999999998</v>
      </c>
      <c r="H35" s="530">
        <f t="shared" si="34"/>
        <v>-21.228999999999996</v>
      </c>
      <c r="I35" s="98">
        <f t="shared" si="34"/>
        <v>-77.58</v>
      </c>
      <c r="J35" s="139">
        <f>J32-J33</f>
        <v>-22.339000000000002</v>
      </c>
      <c r="K35" s="140">
        <f t="shared" ref="K35:U35" si="35">K32-K33</f>
        <v>-29.846</v>
      </c>
      <c r="L35" s="140">
        <f t="shared" si="35"/>
        <v>-29.417999999999999</v>
      </c>
      <c r="M35" s="956">
        <f t="shared" si="35"/>
        <v>-37.002249999999997</v>
      </c>
      <c r="N35" s="98">
        <f t="shared" si="35"/>
        <v>-118.60525000000001</v>
      </c>
      <c r="O35" s="139">
        <f t="shared" si="35"/>
        <v>-38.937291880313509</v>
      </c>
      <c r="P35" s="140">
        <f t="shared" si="35"/>
        <v>-42.153166834878981</v>
      </c>
      <c r="Q35" s="140">
        <f t="shared" si="35"/>
        <v>-48.249982201848937</v>
      </c>
      <c r="R35" s="141">
        <f t="shared" si="35"/>
        <v>-54.190001883328492</v>
      </c>
      <c r="S35" s="98">
        <f t="shared" si="35"/>
        <v>-183.53044280036991</v>
      </c>
      <c r="T35" s="98">
        <f t="shared" si="35"/>
        <v>-277.32749611251739</v>
      </c>
      <c r="U35" s="98">
        <f t="shared" si="35"/>
        <v>-315.14411581233804</v>
      </c>
      <c r="V35" s="98">
        <f t="shared" ref="V35:W35" si="36">V32-V33</f>
        <v>-368.44948537851855</v>
      </c>
      <c r="W35" s="98">
        <f t="shared" si="36"/>
        <v>-379.16942519302768</v>
      </c>
    </row>
    <row r="36" spans="2:23" s="38" customFormat="1">
      <c r="B36" s="54" t="s">
        <v>58</v>
      </c>
      <c r="C36" s="55"/>
      <c r="D36" s="93">
        <v>0</v>
      </c>
      <c r="E36" s="128">
        <v>0</v>
      </c>
      <c r="F36" s="369">
        <v>0</v>
      </c>
      <c r="G36" s="369">
        <v>0</v>
      </c>
      <c r="H36" s="528">
        <v>0</v>
      </c>
      <c r="I36" s="93">
        <f>SUM(E36:H36)</f>
        <v>0</v>
      </c>
      <c r="J36" s="128">
        <v>0</v>
      </c>
      <c r="K36" s="20">
        <v>0</v>
      </c>
      <c r="L36" s="154">
        <v>0</v>
      </c>
      <c r="M36" s="963">
        <v>0</v>
      </c>
      <c r="N36" s="93">
        <f>SUM(J36:M36)</f>
        <v>0</v>
      </c>
      <c r="O36" s="507">
        <v>0</v>
      </c>
      <c r="P36" s="154">
        <v>0</v>
      </c>
      <c r="Q36" s="154">
        <v>0</v>
      </c>
      <c r="R36" s="155">
        <v>0</v>
      </c>
      <c r="S36" s="93">
        <f>SUM(O36:R36)</f>
        <v>0</v>
      </c>
      <c r="T36" s="156">
        <v>0</v>
      </c>
      <c r="U36" s="156">
        <v>0</v>
      </c>
      <c r="V36" s="156">
        <v>0</v>
      </c>
      <c r="W36" s="156">
        <v>0</v>
      </c>
    </row>
    <row r="37" spans="2:23" s="38" customFormat="1">
      <c r="B37" s="158" t="s">
        <v>59</v>
      </c>
      <c r="C37" s="104"/>
      <c r="D37" s="105">
        <f t="shared" ref="D37" si="37">D35+D36</f>
        <v>-55.708999999999996</v>
      </c>
      <c r="E37" s="145">
        <f t="shared" ref="E37:U37" si="38">E35+E36</f>
        <v>-18.934999999999999</v>
      </c>
      <c r="F37" s="375">
        <f t="shared" si="38"/>
        <v>-18.400000000000002</v>
      </c>
      <c r="G37" s="375">
        <f t="shared" si="38"/>
        <v>-19.015999999999998</v>
      </c>
      <c r="H37" s="532">
        <f t="shared" si="38"/>
        <v>-21.228999999999996</v>
      </c>
      <c r="I37" s="105">
        <f t="shared" si="38"/>
        <v>-77.58</v>
      </c>
      <c r="J37" s="145">
        <f t="shared" si="38"/>
        <v>-22.339000000000002</v>
      </c>
      <c r="K37" s="146">
        <f t="shared" si="38"/>
        <v>-29.846</v>
      </c>
      <c r="L37" s="146">
        <f t="shared" si="38"/>
        <v>-29.417999999999999</v>
      </c>
      <c r="M37" s="958">
        <f t="shared" si="38"/>
        <v>-37.002249999999997</v>
      </c>
      <c r="N37" s="105">
        <f t="shared" si="38"/>
        <v>-118.60525000000001</v>
      </c>
      <c r="O37" s="145">
        <f t="shared" si="38"/>
        <v>-38.937291880313509</v>
      </c>
      <c r="P37" s="146">
        <f t="shared" si="38"/>
        <v>-42.153166834878981</v>
      </c>
      <c r="Q37" s="146">
        <f t="shared" si="38"/>
        <v>-48.249982201848937</v>
      </c>
      <c r="R37" s="147">
        <f t="shared" si="38"/>
        <v>-54.190001883328492</v>
      </c>
      <c r="S37" s="105">
        <f t="shared" si="38"/>
        <v>-183.53044280036991</v>
      </c>
      <c r="T37" s="105">
        <f t="shared" si="38"/>
        <v>-277.32749611251739</v>
      </c>
      <c r="U37" s="105">
        <f t="shared" si="38"/>
        <v>-315.14411581233804</v>
      </c>
      <c r="V37" s="105">
        <f t="shared" ref="V37:W37" si="39">V35+V36</f>
        <v>-368.44948537851855</v>
      </c>
      <c r="W37" s="105">
        <f t="shared" si="39"/>
        <v>-379.16942519302768</v>
      </c>
    </row>
    <row r="38" spans="2:23" s="56" customFormat="1">
      <c r="B38" s="102" t="s">
        <v>60</v>
      </c>
      <c r="C38" s="103"/>
      <c r="D38" s="106">
        <f t="shared" ref="D38:U38" si="40">D35/D40</f>
        <v>-5.0267724879469435</v>
      </c>
      <c r="E38" s="148">
        <f t="shared" si="40"/>
        <v>-27.05</v>
      </c>
      <c r="F38" s="376">
        <f t="shared" si="40"/>
        <v>-25.315584906958346</v>
      </c>
      <c r="G38" s="376">
        <f t="shared" si="40"/>
        <v>-25.080321391076804</v>
      </c>
      <c r="H38" s="533">
        <f t="shared" si="40"/>
        <v>-27.932894736842098</v>
      </c>
      <c r="I38" s="106">
        <f t="shared" si="40"/>
        <v>-105.37077903137796</v>
      </c>
      <c r="J38" s="148">
        <f t="shared" si="40"/>
        <v>-29.011688311688314</v>
      </c>
      <c r="K38" s="149">
        <f t="shared" si="40"/>
        <v>-39.532906117626489</v>
      </c>
      <c r="L38" s="149">
        <f t="shared" si="40"/>
        <v>-37.184927325195574</v>
      </c>
      <c r="M38" s="959">
        <f t="shared" si="40"/>
        <v>-0.81551193635214991</v>
      </c>
      <c r="N38" s="106">
        <f t="shared" si="40"/>
        <v>-9.9482007701294428</v>
      </c>
      <c r="O38" s="148">
        <f t="shared" si="40"/>
        <v>-0.85730203415819006</v>
      </c>
      <c r="P38" s="149">
        <f t="shared" si="40"/>
        <v>-0.92718039793168738</v>
      </c>
      <c r="Q38" s="149">
        <f t="shared" si="40"/>
        <v>-0.95526949321008359</v>
      </c>
      <c r="R38" s="150">
        <f t="shared" si="40"/>
        <v>-1.0718002149410979</v>
      </c>
      <c r="S38" s="106">
        <f t="shared" si="40"/>
        <v>-3.8245206409677461</v>
      </c>
      <c r="T38" s="106">
        <f t="shared" si="40"/>
        <v>-4.9869756162621037</v>
      </c>
      <c r="U38" s="106">
        <f t="shared" si="40"/>
        <v>-5.6613426263092981</v>
      </c>
      <c r="V38" s="106">
        <f t="shared" ref="V38:W38" si="41">V35/V40</f>
        <v>-6.0678453968243691</v>
      </c>
      <c r="W38" s="106">
        <f t="shared" si="41"/>
        <v>-6.2381495957431836</v>
      </c>
    </row>
    <row r="39" spans="2:23" s="56" customFormat="1">
      <c r="B39" s="100" t="s">
        <v>61</v>
      </c>
      <c r="C39" s="101"/>
      <c r="D39" s="107">
        <f t="shared" ref="D39:U39" si="42">D35/D41</f>
        <v>-5.0267724879469435</v>
      </c>
      <c r="E39" s="151">
        <f t="shared" si="42"/>
        <v>-27.05</v>
      </c>
      <c r="F39" s="377">
        <f t="shared" si="42"/>
        <v>-25.315584906958346</v>
      </c>
      <c r="G39" s="377">
        <f t="shared" si="42"/>
        <v>-25.080321391076804</v>
      </c>
      <c r="H39" s="534">
        <f t="shared" si="42"/>
        <v>-27.932894736842098</v>
      </c>
      <c r="I39" s="107">
        <f t="shared" si="42"/>
        <v>-105.37077903137796</v>
      </c>
      <c r="J39" s="151">
        <f t="shared" si="42"/>
        <v>-29.011688311688314</v>
      </c>
      <c r="K39" s="152">
        <f t="shared" si="42"/>
        <v>-39.532906117626489</v>
      </c>
      <c r="L39" s="152">
        <f t="shared" si="42"/>
        <v>-37.184927325195574</v>
      </c>
      <c r="M39" s="960">
        <f t="shared" si="42"/>
        <v>-0.81551193635214991</v>
      </c>
      <c r="N39" s="107">
        <f t="shared" si="42"/>
        <v>-9.9482007701294428</v>
      </c>
      <c r="O39" s="151">
        <f t="shared" si="42"/>
        <v>-0.85730203415819006</v>
      </c>
      <c r="P39" s="152">
        <f t="shared" si="42"/>
        <v>-0.92718039793168738</v>
      </c>
      <c r="Q39" s="152">
        <f t="shared" si="42"/>
        <v>-0.95526949321008359</v>
      </c>
      <c r="R39" s="153">
        <f t="shared" si="42"/>
        <v>-1.0718002149410979</v>
      </c>
      <c r="S39" s="107">
        <f t="shared" si="42"/>
        <v>-3.8245206409677461</v>
      </c>
      <c r="T39" s="107">
        <f t="shared" si="42"/>
        <v>-4.9869756162621037</v>
      </c>
      <c r="U39" s="107">
        <f t="shared" si="42"/>
        <v>-5.6613426263092981</v>
      </c>
      <c r="V39" s="107">
        <f t="shared" ref="V39:W39" si="43">V35/V41</f>
        <v>-6.0678453968243691</v>
      </c>
      <c r="W39" s="107">
        <f t="shared" si="43"/>
        <v>-6.2381495957431836</v>
      </c>
    </row>
    <row r="40" spans="2:23" s="38" customFormat="1">
      <c r="B40" s="57" t="s">
        <v>62</v>
      </c>
      <c r="D40" s="111">
        <v>11.082459</v>
      </c>
      <c r="E40" s="112">
        <v>0.7</v>
      </c>
      <c r="F40" s="112">
        <f>0.728343*3-G40-E40</f>
        <v>0.72682500000000005</v>
      </c>
      <c r="G40" s="116">
        <v>0.75820399999999999</v>
      </c>
      <c r="H40" s="112">
        <f>0.76</f>
        <v>0.76</v>
      </c>
      <c r="I40" s="111">
        <f>AVERAGE(E40:H40)</f>
        <v>0.73625724999999997</v>
      </c>
      <c r="J40" s="112">
        <v>0.77</v>
      </c>
      <c r="K40" s="112">
        <f>0.772031*3-L40-J40</f>
        <v>0.75496600000000003</v>
      </c>
      <c r="L40" s="116">
        <v>0.79112700000000002</v>
      </c>
      <c r="M40" s="509">
        <f>45.373033</f>
        <v>45.373033</v>
      </c>
      <c r="N40" s="111">
        <f>AVERAGE(J40:M40)</f>
        <v>11.9222815</v>
      </c>
      <c r="O40" s="112">
        <f>M40*1.001+O53</f>
        <v>45.418406032999997</v>
      </c>
      <c r="P40" s="113">
        <f>O40*1.001+P53</f>
        <v>45.46382443903299</v>
      </c>
      <c r="Q40" s="113">
        <f>P40*1.001+Q53</f>
        <v>50.509288263472016</v>
      </c>
      <c r="R40" s="113">
        <f>Q40*1.001+R53</f>
        <v>50.559797551735485</v>
      </c>
      <c r="S40" s="111">
        <f>AVERAGE(O40:R40)</f>
        <v>47.987829071810125</v>
      </c>
      <c r="T40" s="115">
        <f>R40*1.001+T53</f>
        <v>55.610357349287213</v>
      </c>
      <c r="U40" s="115">
        <f>T40*1.001+U53</f>
        <v>55.665967706636494</v>
      </c>
      <c r="V40" s="115">
        <f t="shared" ref="V40:W40" si="44">U40*1.001+V53</f>
        <v>60.721633674343124</v>
      </c>
      <c r="W40" s="115">
        <f t="shared" si="44"/>
        <v>60.782355308017458</v>
      </c>
    </row>
    <row r="41" spans="2:23" s="38" customFormat="1">
      <c r="B41" s="157" t="s">
        <v>63</v>
      </c>
      <c r="C41" s="58"/>
      <c r="D41" s="118">
        <f>D40</f>
        <v>11.082459</v>
      </c>
      <c r="E41" s="159">
        <f>IF(E37&lt;0,E40,E40+E50)</f>
        <v>0.7</v>
      </c>
      <c r="F41" s="159">
        <f>IF(F37&lt;0,F40,F40+F50)</f>
        <v>0.72682500000000005</v>
      </c>
      <c r="G41" s="338">
        <f>IF(G37&lt;0,G40,G40+G50)</f>
        <v>0.75820399999999999</v>
      </c>
      <c r="H41" s="576">
        <f>IF(H37&lt;0,H40,H40+H50)</f>
        <v>0.76</v>
      </c>
      <c r="I41" s="118">
        <f>I40</f>
        <v>0.73625724999999997</v>
      </c>
      <c r="J41" s="159">
        <f t="shared" ref="J41:T41" si="45">IF(J37&lt;0,J40,J40+J50)</f>
        <v>0.77</v>
      </c>
      <c r="K41" s="159">
        <f t="shared" si="45"/>
        <v>0.75496600000000003</v>
      </c>
      <c r="L41" s="120">
        <f t="shared" si="45"/>
        <v>0.79112700000000002</v>
      </c>
      <c r="M41" s="510">
        <f t="shared" si="45"/>
        <v>45.373033</v>
      </c>
      <c r="N41" s="118">
        <f>AVERAGE(J41:M41)</f>
        <v>11.9222815</v>
      </c>
      <c r="O41" s="159">
        <f>IF(O37&lt;0,O40,O40+O50)</f>
        <v>45.418406032999997</v>
      </c>
      <c r="P41" s="159">
        <f>IF(P37&lt;0,P40,P40+P50)</f>
        <v>45.46382443903299</v>
      </c>
      <c r="Q41" s="159">
        <f>IF(Q37&lt;0,Q40,Q40+Q50)</f>
        <v>50.509288263472016</v>
      </c>
      <c r="R41" s="159">
        <f>IF(R37&lt;0,R40,R40+R50)</f>
        <v>50.559797551735485</v>
      </c>
      <c r="S41" s="118">
        <f>AVERAGE(O41:R41)</f>
        <v>47.987829071810125</v>
      </c>
      <c r="T41" s="160">
        <f t="shared" si="45"/>
        <v>55.610357349287213</v>
      </c>
      <c r="U41" s="160">
        <f>IF(U37&lt;0,U40,U40+U50)</f>
        <v>55.665967706636494</v>
      </c>
      <c r="V41" s="160">
        <f t="shared" ref="V41:W41" si="46">IF(V37&lt;0,V40,V40+V50)</f>
        <v>60.721633674343124</v>
      </c>
      <c r="W41" s="160">
        <f t="shared" si="46"/>
        <v>60.782355308017458</v>
      </c>
    </row>
    <row r="42" spans="2:23" s="38" customFormat="1">
      <c r="B42" s="330" t="s">
        <v>64</v>
      </c>
      <c r="C42" s="329"/>
      <c r="D42" s="111">
        <f>D41+D46+D47+D48</f>
        <v>11.082459</v>
      </c>
      <c r="E42" s="331">
        <f t="shared" ref="E42:H42" si="47">E41+E46+E47+E48</f>
        <v>2.7</v>
      </c>
      <c r="F42" s="355">
        <f t="shared" si="47"/>
        <v>17.088419000000002</v>
      </c>
      <c r="G42" s="355">
        <f t="shared" si="47"/>
        <v>17.079746</v>
      </c>
      <c r="H42" s="355">
        <f t="shared" si="47"/>
        <v>17.081541999999999</v>
      </c>
      <c r="I42" s="111">
        <f>AVERAGE(E42:H42)</f>
        <v>13.487426750000001</v>
      </c>
      <c r="J42" s="331">
        <f t="shared" ref="J42" si="48">J41+J46+J47+J48</f>
        <v>17.091542</v>
      </c>
      <c r="K42" s="331">
        <f t="shared" ref="K42" si="49">K41+K46+K47+K48</f>
        <v>17.097178</v>
      </c>
      <c r="L42" s="331">
        <f t="shared" ref="L42" si="50">L41+L46+L47+L48</f>
        <v>32.416336999999999</v>
      </c>
      <c r="M42" s="966">
        <f t="shared" ref="M42" si="51">M41+M46+M47+M48</f>
        <v>50.573033000000002</v>
      </c>
      <c r="N42" s="111">
        <f>AVERAGE(J42:M42)</f>
        <v>29.294522499999999</v>
      </c>
      <c r="O42" s="331">
        <f t="shared" ref="O42" si="52">O41+O46+O47+O48</f>
        <v>50.618406032999999</v>
      </c>
      <c r="P42" s="331">
        <f t="shared" ref="P42" si="53">P41+P46+P47+P48</f>
        <v>50.663824439032993</v>
      </c>
      <c r="Q42" s="331">
        <f t="shared" ref="Q42" si="54">Q41+Q46+Q47+Q48</f>
        <v>55.709288263472018</v>
      </c>
      <c r="R42" s="331">
        <f t="shared" ref="R42" si="55">R41+R46+R47+R48</f>
        <v>55.759797551735488</v>
      </c>
      <c r="S42" s="111">
        <f>AVERAGE(O42:R42)</f>
        <v>53.187829071810121</v>
      </c>
      <c r="T42" s="111">
        <f t="shared" ref="T42" si="56">T41+T46+T47+T48</f>
        <v>60.810357349287216</v>
      </c>
      <c r="U42" s="111">
        <f t="shared" ref="U42" si="57">U41+U46+U47+U48</f>
        <v>60.865967706636496</v>
      </c>
      <c r="V42" s="111">
        <f t="shared" ref="V42" si="58">V41+V46+V47+V48</f>
        <v>65.921633674343127</v>
      </c>
      <c r="W42" s="111">
        <f t="shared" ref="W42" si="59">W41+W46+W47+W48</f>
        <v>65.982355308017461</v>
      </c>
    </row>
    <row r="43" spans="2:23" ht="15.75" thickBot="1">
      <c r="B43" s="239" t="s">
        <v>65</v>
      </c>
      <c r="C43" s="240"/>
      <c r="D43" s="241">
        <f>IF(D38&lt;0,D41+D50,D41)</f>
        <v>11.082459</v>
      </c>
      <c r="E43" s="508">
        <f>IF(E38&lt;0,E41+E50,E41)</f>
        <v>3.9000000000000004</v>
      </c>
      <c r="F43" s="378">
        <f>IF(F38&lt;0,F41+F50,F41)</f>
        <v>18.089365800000003</v>
      </c>
      <c r="G43" s="378">
        <f>IF(G38&lt;0,G41+G50,G41)</f>
        <v>18.044291000000001</v>
      </c>
      <c r="H43" s="378">
        <f>IF(H38&lt;0,H41+H50,H41)</f>
        <v>18.046087000000004</v>
      </c>
      <c r="I43" s="241">
        <f>AVERAGE(E43:H43)</f>
        <v>14.519935950000001</v>
      </c>
      <c r="J43" s="508">
        <f t="shared" ref="J43:T43" si="60">IF(J38&lt;0,J41+J50,J41)</f>
        <v>18.056087000000002</v>
      </c>
      <c r="K43" s="242">
        <f t="shared" si="60"/>
        <v>18.049340000000001</v>
      </c>
      <c r="L43" s="242">
        <f t="shared" si="60"/>
        <v>33.349347000000002</v>
      </c>
      <c r="M43" s="961">
        <f t="shared" si="60"/>
        <v>51.506042999999998</v>
      </c>
      <c r="N43" s="241">
        <f>AVERAGE(J43:M43)</f>
        <v>30.240204250000005</v>
      </c>
      <c r="O43" s="508">
        <f>IF(O38&lt;0,O41+O50,O41)</f>
        <v>51.551416032999995</v>
      </c>
      <c r="P43" s="242">
        <f>IF(P38&lt;0,P41+P50,P41)</f>
        <v>51.596834439032989</v>
      </c>
      <c r="Q43" s="242">
        <f>IF(Q38&lt;0,Q41+Q50,Q41)</f>
        <v>56.642298263472014</v>
      </c>
      <c r="R43" s="243">
        <f>IF(R38&lt;0,R41+R50,R41)</f>
        <v>56.692807551735484</v>
      </c>
      <c r="S43" s="241">
        <f>AVERAGE(O43:R43)</f>
        <v>54.120839071810124</v>
      </c>
      <c r="T43" s="241">
        <f t="shared" si="60"/>
        <v>61.743367349287212</v>
      </c>
      <c r="U43" s="241">
        <f>IF(U38&lt;0,U41+U50,U41)</f>
        <v>61.798977706636492</v>
      </c>
      <c r="V43" s="241">
        <f t="shared" ref="V43:W43" si="61">IF(V38&lt;0,V41+V50,V41)</f>
        <v>66.854643674343123</v>
      </c>
      <c r="W43" s="241">
        <f t="shared" si="61"/>
        <v>66.915365308017456</v>
      </c>
    </row>
    <row r="44" spans="2:23">
      <c r="F44" s="550"/>
    </row>
    <row r="45" spans="2:23">
      <c r="B45" s="108" t="s">
        <v>66</v>
      </c>
      <c r="C45" s="109"/>
      <c r="D45" s="110"/>
      <c r="E45" s="110"/>
      <c r="F45" s="110"/>
      <c r="G45" s="110"/>
      <c r="H45" s="110"/>
      <c r="I45" s="110"/>
      <c r="J45" s="110"/>
      <c r="K45" s="110"/>
      <c r="L45" s="110"/>
      <c r="M45" s="110"/>
      <c r="N45" s="110"/>
      <c r="O45" s="110"/>
      <c r="P45" s="110"/>
      <c r="Q45" s="110"/>
      <c r="R45" s="110"/>
      <c r="S45" s="110"/>
      <c r="T45" s="110"/>
      <c r="U45" s="110"/>
      <c r="V45" s="110"/>
      <c r="W45" s="110"/>
    </row>
    <row r="46" spans="2:23">
      <c r="B46" s="742" t="s">
        <v>67</v>
      </c>
      <c r="C46" s="31"/>
      <c r="D46" s="111"/>
      <c r="E46" s="112">
        <v>1</v>
      </c>
      <c r="F46" s="116">
        <v>12.911004</v>
      </c>
      <c r="G46" s="116">
        <v>12.911004</v>
      </c>
      <c r="H46" s="112">
        <f t="shared" ref="H46:J49" si="62">G46</f>
        <v>12.911004</v>
      </c>
      <c r="I46" s="111">
        <f t="shared" si="62"/>
        <v>12.911004</v>
      </c>
      <c r="J46" s="112">
        <f t="shared" si="62"/>
        <v>12.911004</v>
      </c>
      <c r="K46" s="116">
        <f>12.911004</f>
        <v>12.911004</v>
      </c>
      <c r="L46" s="116">
        <v>25.412973999999998</v>
      </c>
      <c r="M46" s="112">
        <v>0</v>
      </c>
      <c r="N46" s="111">
        <f>M46</f>
        <v>0</v>
      </c>
      <c r="O46" s="112">
        <f>M46</f>
        <v>0</v>
      </c>
      <c r="P46" s="112">
        <f t="shared" ref="P46:U48" si="63">O46</f>
        <v>0</v>
      </c>
      <c r="Q46" s="112">
        <f t="shared" si="63"/>
        <v>0</v>
      </c>
      <c r="R46" s="112">
        <f t="shared" si="63"/>
        <v>0</v>
      </c>
      <c r="S46" s="111">
        <f t="shared" si="63"/>
        <v>0</v>
      </c>
      <c r="T46" s="115">
        <f t="shared" si="63"/>
        <v>0</v>
      </c>
      <c r="U46" s="115">
        <f t="shared" si="63"/>
        <v>0</v>
      </c>
      <c r="V46" s="115">
        <f t="shared" ref="V46:W49" si="64">U46</f>
        <v>0</v>
      </c>
      <c r="W46" s="115">
        <f t="shared" si="64"/>
        <v>0</v>
      </c>
    </row>
    <row r="47" spans="2:23">
      <c r="B47" s="743" t="s">
        <v>68</v>
      </c>
      <c r="C47" s="31"/>
      <c r="D47" s="111"/>
      <c r="E47" s="112">
        <v>0</v>
      </c>
      <c r="F47" s="116">
        <v>0</v>
      </c>
      <c r="G47" s="116">
        <v>0</v>
      </c>
      <c r="H47" s="112">
        <f t="shared" si="62"/>
        <v>0</v>
      </c>
      <c r="I47" s="111">
        <f t="shared" si="62"/>
        <v>0</v>
      </c>
      <c r="J47" s="112">
        <f t="shared" si="62"/>
        <v>0</v>
      </c>
      <c r="K47" s="116">
        <v>0</v>
      </c>
      <c r="L47" s="116">
        <v>0</v>
      </c>
      <c r="M47" s="112">
        <f t="shared" ref="M47" si="65">L47</f>
        <v>0</v>
      </c>
      <c r="N47" s="111">
        <f>M47</f>
        <v>0</v>
      </c>
      <c r="O47" s="112">
        <f>M47</f>
        <v>0</v>
      </c>
      <c r="P47" s="112">
        <f t="shared" si="63"/>
        <v>0</v>
      </c>
      <c r="Q47" s="112">
        <f t="shared" si="63"/>
        <v>0</v>
      </c>
      <c r="R47" s="112">
        <f t="shared" si="63"/>
        <v>0</v>
      </c>
      <c r="S47" s="111">
        <f t="shared" si="63"/>
        <v>0</v>
      </c>
      <c r="T47" s="115">
        <f t="shared" si="63"/>
        <v>0</v>
      </c>
      <c r="U47" s="115">
        <f t="shared" si="63"/>
        <v>0</v>
      </c>
      <c r="V47" s="115">
        <f t="shared" ref="V47" si="66">U47</f>
        <v>0</v>
      </c>
      <c r="W47" s="115">
        <f t="shared" ref="W47" si="67">V47</f>
        <v>0</v>
      </c>
    </row>
    <row r="48" spans="2:23">
      <c r="B48" s="743" t="s">
        <v>69</v>
      </c>
      <c r="C48" s="31"/>
      <c r="D48" s="111"/>
      <c r="E48" s="112">
        <v>1</v>
      </c>
      <c r="F48" s="116">
        <v>3.45059</v>
      </c>
      <c r="G48" s="116">
        <f>3.410538</f>
        <v>3.4105379999999998</v>
      </c>
      <c r="H48" s="112">
        <f t="shared" si="62"/>
        <v>3.4105379999999998</v>
      </c>
      <c r="I48" s="111">
        <f t="shared" si="62"/>
        <v>3.4105379999999998</v>
      </c>
      <c r="J48" s="112">
        <f t="shared" si="62"/>
        <v>3.4105379999999998</v>
      </c>
      <c r="K48" s="116">
        <v>3.4312079999999998</v>
      </c>
      <c r="L48" s="116">
        <f>6.212236</f>
        <v>6.2122359999999999</v>
      </c>
      <c r="M48" s="112">
        <v>5.2</v>
      </c>
      <c r="N48" s="111">
        <f>M48</f>
        <v>5.2</v>
      </c>
      <c r="O48" s="112">
        <f>M48</f>
        <v>5.2</v>
      </c>
      <c r="P48" s="112">
        <f>O48</f>
        <v>5.2</v>
      </c>
      <c r="Q48" s="112">
        <f t="shared" si="63"/>
        <v>5.2</v>
      </c>
      <c r="R48" s="112">
        <f t="shared" si="63"/>
        <v>5.2</v>
      </c>
      <c r="S48" s="111">
        <f>R48</f>
        <v>5.2</v>
      </c>
      <c r="T48" s="115">
        <f t="shared" ref="T48:U49" si="68">S48</f>
        <v>5.2</v>
      </c>
      <c r="U48" s="115">
        <f t="shared" si="68"/>
        <v>5.2</v>
      </c>
      <c r="V48" s="115">
        <f t="shared" si="64"/>
        <v>5.2</v>
      </c>
      <c r="W48" s="115">
        <f t="shared" si="64"/>
        <v>5.2</v>
      </c>
    </row>
    <row r="49" spans="2:23">
      <c r="B49" s="742" t="s">
        <v>70</v>
      </c>
      <c r="C49" s="31"/>
      <c r="D49" s="111"/>
      <c r="E49" s="112">
        <v>1.2</v>
      </c>
      <c r="F49" s="116">
        <v>1.0009467999999999</v>
      </c>
      <c r="G49" s="116">
        <f>0.964545</f>
        <v>0.96454499999999999</v>
      </c>
      <c r="H49" s="112">
        <f t="shared" si="62"/>
        <v>0.96454499999999999</v>
      </c>
      <c r="I49" s="111">
        <f t="shared" si="62"/>
        <v>0.96454499999999999</v>
      </c>
      <c r="J49" s="112">
        <f t="shared" si="62"/>
        <v>0.96454499999999999</v>
      </c>
      <c r="K49" s="116">
        <v>0.95216199999999995</v>
      </c>
      <c r="L49" s="116">
        <f>0.93301</f>
        <v>0.93301000000000001</v>
      </c>
      <c r="M49" s="112">
        <f>L49</f>
        <v>0.93301000000000001</v>
      </c>
      <c r="N49" s="111">
        <f>M49</f>
        <v>0.93301000000000001</v>
      </c>
      <c r="O49" s="112">
        <f>M49</f>
        <v>0.93301000000000001</v>
      </c>
      <c r="P49" s="112">
        <f>O49</f>
        <v>0.93301000000000001</v>
      </c>
      <c r="Q49" s="112">
        <f>P49</f>
        <v>0.93301000000000001</v>
      </c>
      <c r="R49" s="112">
        <f>Q49</f>
        <v>0.93301000000000001</v>
      </c>
      <c r="S49" s="111">
        <f>R49</f>
        <v>0.93301000000000001</v>
      </c>
      <c r="T49" s="115">
        <f t="shared" si="68"/>
        <v>0.93301000000000001</v>
      </c>
      <c r="U49" s="115">
        <f t="shared" si="68"/>
        <v>0.93301000000000001</v>
      </c>
      <c r="V49" s="115">
        <f t="shared" si="64"/>
        <v>0.93301000000000001</v>
      </c>
      <c r="W49" s="115">
        <f t="shared" si="64"/>
        <v>0.93301000000000001</v>
      </c>
    </row>
    <row r="50" spans="2:23">
      <c r="B50" s="744" t="s">
        <v>71</v>
      </c>
      <c r="C50" s="117"/>
      <c r="D50" s="118">
        <f>SUM(D46:D49)</f>
        <v>0</v>
      </c>
      <c r="E50" s="120">
        <f t="shared" ref="E50:R50" si="69">SUM(E46:E49)</f>
        <v>3.2</v>
      </c>
      <c r="F50" s="119">
        <f t="shared" si="69"/>
        <v>17.362540800000001</v>
      </c>
      <c r="G50" s="119">
        <f t="shared" si="69"/>
        <v>17.286087000000002</v>
      </c>
      <c r="H50" s="120">
        <f t="shared" si="69"/>
        <v>17.286087000000002</v>
      </c>
      <c r="I50" s="118">
        <f>H50</f>
        <v>17.286087000000002</v>
      </c>
      <c r="J50" s="119">
        <f t="shared" ref="J50" si="70">SUM(J46:J49)</f>
        <v>17.286087000000002</v>
      </c>
      <c r="K50" s="119">
        <f>SUM(K46:K49)</f>
        <v>17.294374000000001</v>
      </c>
      <c r="L50" s="119">
        <f t="shared" ref="L50:M50" si="71">SUM(L46:L49)</f>
        <v>32.558219999999999</v>
      </c>
      <c r="M50" s="119">
        <f t="shared" si="71"/>
        <v>6.1330100000000005</v>
      </c>
      <c r="N50" s="118">
        <f>M50</f>
        <v>6.1330100000000005</v>
      </c>
      <c r="O50" s="119">
        <f t="shared" si="69"/>
        <v>6.1330100000000005</v>
      </c>
      <c r="P50" s="119">
        <f t="shared" si="69"/>
        <v>6.1330100000000005</v>
      </c>
      <c r="Q50" s="119">
        <f t="shared" si="69"/>
        <v>6.1330100000000005</v>
      </c>
      <c r="R50" s="119">
        <f t="shared" si="69"/>
        <v>6.1330100000000005</v>
      </c>
      <c r="S50" s="118">
        <f>R50</f>
        <v>6.1330100000000005</v>
      </c>
      <c r="T50" s="118">
        <f>SUM(T46:T49)</f>
        <v>6.1330100000000005</v>
      </c>
      <c r="U50" s="118">
        <f>SUM(U46:U49)</f>
        <v>6.1330100000000005</v>
      </c>
      <c r="V50" s="118">
        <f t="shared" ref="V50:W50" si="72">SUM(V46:V49)</f>
        <v>6.1330100000000005</v>
      </c>
      <c r="W50" s="118">
        <f t="shared" si="72"/>
        <v>6.1330100000000005</v>
      </c>
    </row>
    <row r="51" spans="2:23">
      <c r="F51" s="549"/>
    </row>
    <row r="52" spans="2:23">
      <c r="B52" s="3" t="s">
        <v>72</v>
      </c>
      <c r="C52" s="59"/>
      <c r="D52" s="60"/>
      <c r="E52" s="60"/>
      <c r="F52" s="60"/>
      <c r="G52" s="60"/>
      <c r="H52" s="60"/>
      <c r="I52" s="60"/>
      <c r="J52" s="60"/>
      <c r="K52" s="60"/>
      <c r="L52" s="60"/>
      <c r="M52" s="60"/>
      <c r="N52" s="60"/>
      <c r="O52" s="60"/>
      <c r="P52" s="60"/>
      <c r="Q52" s="60"/>
      <c r="R52" s="60"/>
      <c r="S52" s="61"/>
      <c r="T52" s="542"/>
      <c r="U52" s="61"/>
      <c r="V52" s="61"/>
      <c r="W52" s="61"/>
    </row>
    <row r="53" spans="2:23" s="62" customFormat="1">
      <c r="B53" s="735" t="s">
        <v>73</v>
      </c>
      <c r="D53" s="546">
        <v>0</v>
      </c>
      <c r="E53" s="171">
        <v>0</v>
      </c>
      <c r="F53" s="171">
        <v>0</v>
      </c>
      <c r="G53" s="171">
        <v>0</v>
      </c>
      <c r="H53" s="171">
        <v>0</v>
      </c>
      <c r="I53" s="161"/>
      <c r="J53" s="165">
        <v>0</v>
      </c>
      <c r="K53" s="165">
        <v>0</v>
      </c>
      <c r="L53" s="171">
        <f>L55/L54</f>
        <v>12.47058823529412</v>
      </c>
      <c r="M53" s="171">
        <f>14.75+2.2125+0.476707</f>
        <v>17.439207</v>
      </c>
      <c r="N53" s="161"/>
      <c r="O53" s="165">
        <v>0</v>
      </c>
      <c r="P53" s="165">
        <v>0</v>
      </c>
      <c r="Q53" s="166">
        <v>5</v>
      </c>
      <c r="R53" s="166">
        <v>0</v>
      </c>
      <c r="S53" s="161"/>
      <c r="T53" s="161">
        <v>5</v>
      </c>
      <c r="U53" s="161">
        <v>0</v>
      </c>
      <c r="V53" s="161">
        <v>5</v>
      </c>
      <c r="W53" s="161">
        <v>0</v>
      </c>
    </row>
    <row r="54" spans="2:23" s="62" customFormat="1">
      <c r="B54" s="736" t="s">
        <v>74</v>
      </c>
      <c r="D54" s="547">
        <v>0</v>
      </c>
      <c r="E54" s="511">
        <v>0</v>
      </c>
      <c r="F54" s="511">
        <v>0</v>
      </c>
      <c r="G54" s="511">
        <v>0</v>
      </c>
      <c r="H54" s="511">
        <v>0</v>
      </c>
      <c r="I54" s="162"/>
      <c r="J54" s="167">
        <v>0</v>
      </c>
      <c r="K54" s="167">
        <v>0</v>
      </c>
      <c r="L54" s="168">
        <f>M54/1.06</f>
        <v>16.037735849056602</v>
      </c>
      <c r="M54" s="168">
        <v>17</v>
      </c>
      <c r="N54" s="162"/>
      <c r="O54" s="167">
        <v>0</v>
      </c>
      <c r="P54" s="167">
        <v>0</v>
      </c>
      <c r="Q54" s="168">
        <v>40</v>
      </c>
      <c r="R54" s="168">
        <v>0</v>
      </c>
      <c r="S54" s="162"/>
      <c r="T54" s="162">
        <v>75</v>
      </c>
      <c r="U54" s="162">
        <v>0</v>
      </c>
      <c r="V54" s="162">
        <v>100</v>
      </c>
      <c r="W54" s="162">
        <v>0</v>
      </c>
    </row>
    <row r="55" spans="2:23" s="62" customFormat="1">
      <c r="B55" s="736" t="s">
        <v>75</v>
      </c>
      <c r="D55" s="172">
        <f>D54*D53</f>
        <v>0</v>
      </c>
      <c r="E55" s="171">
        <f>E54*E53</f>
        <v>0</v>
      </c>
      <c r="F55" s="166">
        <f>F54*F53</f>
        <v>0</v>
      </c>
      <c r="G55" s="171">
        <v>0</v>
      </c>
      <c r="H55" s="169">
        <v>0</v>
      </c>
      <c r="I55" s="163"/>
      <c r="J55" s="169">
        <f t="shared" ref="J55:K55" si="73">J54*J53</f>
        <v>0</v>
      </c>
      <c r="K55" s="169">
        <f t="shared" si="73"/>
        <v>0</v>
      </c>
      <c r="L55" s="166">
        <v>200</v>
      </c>
      <c r="M55" s="171">
        <f>M53*M54</f>
        <v>296.46651900000001</v>
      </c>
      <c r="N55" s="172"/>
      <c r="O55" s="169">
        <f>O54*O53</f>
        <v>0</v>
      </c>
      <c r="P55" s="169">
        <f>P54*P53</f>
        <v>0</v>
      </c>
      <c r="Q55" s="171">
        <f>Q54*Q53</f>
        <v>200</v>
      </c>
      <c r="R55" s="169">
        <f>R54*R53</f>
        <v>0</v>
      </c>
      <c r="S55" s="172"/>
      <c r="T55" s="540">
        <f>T54*T53</f>
        <v>375</v>
      </c>
      <c r="U55" s="540">
        <f>U54*U53</f>
        <v>0</v>
      </c>
      <c r="V55" s="540">
        <f t="shared" ref="V55:W55" si="74">V54*V53</f>
        <v>500</v>
      </c>
      <c r="W55" s="540">
        <f t="shared" si="74"/>
        <v>0</v>
      </c>
    </row>
    <row r="56" spans="2:23" s="62" customFormat="1">
      <c r="B56" s="737" t="s">
        <v>76</v>
      </c>
      <c r="C56" s="63"/>
      <c r="D56" s="548">
        <f>D55*(1-5.9555%)</f>
        <v>0</v>
      </c>
      <c r="E56" s="545">
        <f>E55*(1-3%)</f>
        <v>0</v>
      </c>
      <c r="F56" s="545">
        <f>F55*(1-3%)</f>
        <v>0</v>
      </c>
      <c r="G56" s="545">
        <v>0</v>
      </c>
      <c r="H56" s="544">
        <v>0</v>
      </c>
      <c r="I56" s="164"/>
      <c r="J56" s="170">
        <f t="shared" ref="J56:K56" si="75">J55*(1-5.9555%)</f>
        <v>0</v>
      </c>
      <c r="K56" s="170">
        <f t="shared" si="75"/>
        <v>0</v>
      </c>
      <c r="L56" s="777">
        <f>L55*(1-5.9555%)</f>
        <v>188.089</v>
      </c>
      <c r="M56" s="777">
        <f>M55*(1-0.0900505902192243%)</f>
        <v>296.19954914983811</v>
      </c>
      <c r="N56" s="164"/>
      <c r="O56" s="170">
        <f>O55*(1-5.9555%)</f>
        <v>0</v>
      </c>
      <c r="P56" s="170">
        <f>P55*(1-5.9555%)</f>
        <v>0</v>
      </c>
      <c r="Q56" s="777">
        <f>Q55*(1-3%)</f>
        <v>194</v>
      </c>
      <c r="R56" s="170">
        <f>R55*(1-5.9555%)</f>
        <v>0</v>
      </c>
      <c r="S56" s="164"/>
      <c r="T56" s="541">
        <f>T55*(1-3%)</f>
        <v>363.75</v>
      </c>
      <c r="U56" s="541">
        <f>U55*(1-3%)</f>
        <v>0</v>
      </c>
      <c r="V56" s="541">
        <f t="shared" ref="V56:W56" si="76">V55*(1-3%)</f>
        <v>485</v>
      </c>
      <c r="W56" s="541">
        <f t="shared" si="76"/>
        <v>0</v>
      </c>
    </row>
    <row r="57" spans="2:23" s="62" customFormat="1"/>
    <row r="58" spans="2:23" s="62" customFormat="1">
      <c r="B58" s="64" t="s">
        <v>77</v>
      </c>
      <c r="C58" s="65"/>
      <c r="D58" s="179"/>
      <c r="E58" s="179"/>
      <c r="F58" s="179"/>
      <c r="G58" s="179"/>
      <c r="H58" s="179"/>
      <c r="I58" s="179"/>
      <c r="J58" s="179"/>
      <c r="K58" s="179"/>
      <c r="L58" s="179"/>
      <c r="M58" s="179"/>
      <c r="N58" s="179"/>
      <c r="O58" s="179"/>
      <c r="P58" s="179"/>
      <c r="Q58" s="179"/>
      <c r="R58" s="179"/>
      <c r="S58" s="173"/>
      <c r="T58" s="173"/>
      <c r="U58" s="173"/>
      <c r="V58" s="173"/>
      <c r="W58" s="173"/>
    </row>
    <row r="59" spans="2:23" s="66" customFormat="1">
      <c r="B59" s="582" t="s">
        <v>78</v>
      </c>
      <c r="D59" s="92">
        <f>CF!I52</f>
        <v>27.899000000000001</v>
      </c>
      <c r="E59" s="21">
        <f t="shared" ref="E59:J59" si="77">D67</f>
        <v>79.769000000000005</v>
      </c>
      <c r="F59" s="180">
        <f t="shared" si="77"/>
        <v>179.78800000000001</v>
      </c>
      <c r="G59" s="180">
        <f>F67</f>
        <v>160.55800000000002</v>
      </c>
      <c r="H59" s="181">
        <f>G67</f>
        <v>141.80400000000003</v>
      </c>
      <c r="I59" s="92">
        <f>D67</f>
        <v>79.769000000000005</v>
      </c>
      <c r="J59" s="21">
        <f t="shared" si="77"/>
        <v>118.15900000000005</v>
      </c>
      <c r="K59" s="180">
        <f>J67</f>
        <v>94.756999999999991</v>
      </c>
      <c r="L59" s="180">
        <f>K67</f>
        <v>60.471999999999994</v>
      </c>
      <c r="M59" s="181">
        <f>L67</f>
        <v>227.16800000000001</v>
      </c>
      <c r="N59" s="92">
        <f>I67</f>
        <v>118.15900000000005</v>
      </c>
      <c r="O59" s="21">
        <f>N67</f>
        <v>486.86529914983811</v>
      </c>
      <c r="P59" s="180">
        <f>O67</f>
        <v>448.62800726952457</v>
      </c>
      <c r="Q59" s="180">
        <f>P67</f>
        <v>407.37484043464559</v>
      </c>
      <c r="R59" s="181">
        <f>Q67</f>
        <v>554.22485823279669</v>
      </c>
      <c r="S59" s="92">
        <f>N67</f>
        <v>486.86529914983811</v>
      </c>
      <c r="T59" s="92">
        <f>S67</f>
        <v>501.23485634946815</v>
      </c>
      <c r="U59" s="92">
        <f>T67</f>
        <v>594.18736023695078</v>
      </c>
      <c r="V59" s="92">
        <f t="shared" ref="V59:W59" si="78">U67</f>
        <v>286.75274442461273</v>
      </c>
      <c r="W59" s="92">
        <f t="shared" si="78"/>
        <v>412.4091840460942</v>
      </c>
    </row>
    <row r="60" spans="2:23" s="62" customFormat="1">
      <c r="B60" s="583" t="s">
        <v>79</v>
      </c>
      <c r="D60" s="93">
        <f t="shared" ref="D60:J60" si="79">D35</f>
        <v>-55.708999999999996</v>
      </c>
      <c r="E60" s="20">
        <f>E35</f>
        <v>-18.934999999999999</v>
      </c>
      <c r="F60" s="20">
        <f>F35</f>
        <v>-18.400000000000002</v>
      </c>
      <c r="G60" s="20">
        <f t="shared" ref="G60:H60" si="80">G35</f>
        <v>-19.015999999999998</v>
      </c>
      <c r="H60" s="129">
        <f t="shared" si="80"/>
        <v>-21.228999999999996</v>
      </c>
      <c r="I60" s="93">
        <f t="shared" si="79"/>
        <v>-77.58</v>
      </c>
      <c r="J60" s="20">
        <f t="shared" si="79"/>
        <v>-22.339000000000002</v>
      </c>
      <c r="K60" s="20">
        <f>K35</f>
        <v>-29.846</v>
      </c>
      <c r="L60" s="20">
        <f>L35</f>
        <v>-29.417999999999999</v>
      </c>
      <c r="M60" s="129">
        <f t="shared" ref="M60:U60" si="81">M35</f>
        <v>-37.002249999999997</v>
      </c>
      <c r="N60" s="93">
        <f t="shared" si="81"/>
        <v>-118.60525000000001</v>
      </c>
      <c r="O60" s="20">
        <f t="shared" si="81"/>
        <v>-38.937291880313509</v>
      </c>
      <c r="P60" s="20">
        <f t="shared" si="81"/>
        <v>-42.153166834878981</v>
      </c>
      <c r="Q60" s="20">
        <f t="shared" si="81"/>
        <v>-48.249982201848937</v>
      </c>
      <c r="R60" s="129">
        <f t="shared" si="81"/>
        <v>-54.190001883328492</v>
      </c>
      <c r="S60" s="93">
        <f t="shared" si="81"/>
        <v>-183.53044280036991</v>
      </c>
      <c r="T60" s="93">
        <f t="shared" si="81"/>
        <v>-277.32749611251739</v>
      </c>
      <c r="U60" s="93">
        <f t="shared" si="81"/>
        <v>-315.14411581233804</v>
      </c>
      <c r="V60" s="93">
        <f t="shared" ref="V60:W60" si="82">V35</f>
        <v>-368.44948537851855</v>
      </c>
      <c r="W60" s="93">
        <f t="shared" si="82"/>
        <v>-379.16942519302768</v>
      </c>
    </row>
    <row r="61" spans="2:23" s="62" customFormat="1">
      <c r="B61" s="583" t="s">
        <v>80</v>
      </c>
      <c r="D61" s="93">
        <v>1.0449999999999999</v>
      </c>
      <c r="E61" s="189">
        <f>CF!J13</f>
        <v>0.26700000000000002</v>
      </c>
      <c r="F61" s="189">
        <f>CF!K13</f>
        <v>0.245</v>
      </c>
      <c r="G61" s="189">
        <f>G76+G79</f>
        <v>0.26200000000000001</v>
      </c>
      <c r="H61" s="183">
        <f>H76+H79</f>
        <v>0.30599999999999999</v>
      </c>
      <c r="I61" s="93">
        <f t="shared" ref="I61:I66" si="83">SUM(E61:H61)</f>
        <v>1.08</v>
      </c>
      <c r="J61" s="182">
        <f>CF!O13</f>
        <v>0.21199999999999999</v>
      </c>
      <c r="K61" s="189">
        <f>CF!P13</f>
        <v>0.14799999999999999</v>
      </c>
      <c r="L61" s="189">
        <f>CF!Q13</f>
        <v>0.125</v>
      </c>
      <c r="M61" s="183">
        <f>M76+M79</f>
        <v>0.5</v>
      </c>
      <c r="N61" s="93">
        <f t="shared" ref="N61:N66" si="84">SUM(J61:M61)</f>
        <v>0.98499999999999999</v>
      </c>
      <c r="O61" s="182">
        <f>O76+O79</f>
        <v>0.7</v>
      </c>
      <c r="P61" s="182">
        <f>P76+P79</f>
        <v>0.9</v>
      </c>
      <c r="Q61" s="182">
        <f>Q76+Q79</f>
        <v>1.1000000000000001</v>
      </c>
      <c r="R61" s="183">
        <f>R76+R79</f>
        <v>1.2</v>
      </c>
      <c r="S61" s="93">
        <f t="shared" ref="S61:S66" si="85">SUM(O61:R61)</f>
        <v>3.9000000000000004</v>
      </c>
      <c r="T61" s="174">
        <f>T76+T79</f>
        <v>6.5299999999999994</v>
      </c>
      <c r="U61" s="174">
        <f>U76+U79</f>
        <v>7.7094999999999994</v>
      </c>
      <c r="V61" s="174">
        <f t="shared" ref="V61:W61" si="86">V76+V79</f>
        <v>9.1059249999999992</v>
      </c>
      <c r="W61" s="174">
        <f t="shared" si="86"/>
        <v>10.759813749999999</v>
      </c>
    </row>
    <row r="62" spans="2:23" s="62" customFormat="1">
      <c r="B62" s="583" t="s">
        <v>81</v>
      </c>
      <c r="D62" s="93">
        <f>BS!I15-BS!I30</f>
        <v>68.906000000000006</v>
      </c>
      <c r="E62" s="189">
        <f>SUM(CF!J20:J29)</f>
        <v>-2.093</v>
      </c>
      <c r="F62" s="189">
        <f>SUM(CF!K20:K29)</f>
        <v>0.21800000000000019</v>
      </c>
      <c r="G62" s="189">
        <f>SUM(CF!L20:L29)</f>
        <v>0</v>
      </c>
      <c r="H62" s="185">
        <f>SUM(CF!M20:M29)</f>
        <v>-2.7220000000000018</v>
      </c>
      <c r="I62" s="93">
        <f t="shared" si="83"/>
        <v>-4.5970000000000013</v>
      </c>
      <c r="J62" s="184">
        <f>SUM(CF!O20:O29)</f>
        <v>-3.5440000000000005</v>
      </c>
      <c r="K62" s="189">
        <f>SUM(CF!P20:P29)</f>
        <v>-5.1770000000000005</v>
      </c>
      <c r="L62" s="189">
        <f>SUM(CF!Q20:Q29)</f>
        <v>-2.3929999999999989</v>
      </c>
      <c r="M62" s="185">
        <f>SUM(CF!R20:R29)</f>
        <v>0</v>
      </c>
      <c r="N62" s="93">
        <f t="shared" si="84"/>
        <v>-11.113999999999999</v>
      </c>
      <c r="O62" s="184">
        <f>SUM(CF!T20:T29)</f>
        <v>0</v>
      </c>
      <c r="P62" s="184">
        <f>SUM(CF!U20:U29)</f>
        <v>0</v>
      </c>
      <c r="Q62" s="184">
        <f>SUM(CF!V20:V29)</f>
        <v>0</v>
      </c>
      <c r="R62" s="185">
        <f>SUM(CF!W20:W29)</f>
        <v>0</v>
      </c>
      <c r="S62" s="93">
        <f t="shared" si="85"/>
        <v>0</v>
      </c>
      <c r="T62" s="175">
        <f>SUM(CF!Y20:Y29)</f>
        <v>0</v>
      </c>
      <c r="U62" s="175">
        <f>SUM(CF!Z20:Z29)</f>
        <v>0</v>
      </c>
      <c r="V62" s="175">
        <f>SUM(CF!AA20:AA29)</f>
        <v>0</v>
      </c>
      <c r="W62" s="175">
        <f>SUM(CF!AB20:AB29)</f>
        <v>0</v>
      </c>
    </row>
    <row r="63" spans="2:23" s="62" customFormat="1">
      <c r="B63" s="583" t="s">
        <v>82</v>
      </c>
      <c r="D63" s="93">
        <f>CF!I35</f>
        <v>-0.46200000000000002</v>
      </c>
      <c r="E63" s="189">
        <f>CF!J35</f>
        <v>-2E-3</v>
      </c>
      <c r="F63" s="189">
        <f>CF!K35</f>
        <v>-0.28799999999999998</v>
      </c>
      <c r="G63" s="154">
        <v>0</v>
      </c>
      <c r="H63" s="154">
        <v>0</v>
      </c>
      <c r="I63" s="93">
        <f t="shared" si="83"/>
        <v>-0.28999999999999998</v>
      </c>
      <c r="J63" s="184">
        <f>CF!O35</f>
        <v>0</v>
      </c>
      <c r="K63" s="189">
        <f>CF!P35</f>
        <v>-6.6000000000000003E-2</v>
      </c>
      <c r="L63" s="189">
        <f>CF!Q35</f>
        <v>-3.1E-2</v>
      </c>
      <c r="M63" s="504">
        <v>0</v>
      </c>
      <c r="N63" s="93">
        <f t="shared" si="84"/>
        <v>-9.7000000000000003E-2</v>
      </c>
      <c r="O63" s="489">
        <v>0</v>
      </c>
      <c r="P63" s="489">
        <v>0</v>
      </c>
      <c r="Q63" s="489">
        <v>0</v>
      </c>
      <c r="R63" s="504">
        <v>0</v>
      </c>
      <c r="S63" s="93">
        <f t="shared" si="85"/>
        <v>0</v>
      </c>
      <c r="T63" s="156">
        <v>0</v>
      </c>
      <c r="U63" s="156">
        <v>0</v>
      </c>
      <c r="V63" s="156">
        <v>0</v>
      </c>
      <c r="W63" s="156">
        <v>0</v>
      </c>
    </row>
    <row r="64" spans="2:23" s="62" customFormat="1">
      <c r="B64" s="583" t="s">
        <v>83</v>
      </c>
      <c r="D64" s="93">
        <f>CF!I43+CF!I44</f>
        <v>0</v>
      </c>
      <c r="E64" s="189">
        <f>CF!J43+CF!J44</f>
        <v>0</v>
      </c>
      <c r="F64" s="189">
        <f>CF!K43+CF!K44</f>
        <v>0</v>
      </c>
      <c r="G64" s="189">
        <f>CF!L43+CF!L44</f>
        <v>0</v>
      </c>
      <c r="H64" s="189">
        <f>CF!M43+CF!M44</f>
        <v>0</v>
      </c>
      <c r="I64" s="93">
        <f t="shared" si="83"/>
        <v>0</v>
      </c>
      <c r="J64" s="189">
        <f>CF!O43+CF!O44</f>
        <v>0</v>
      </c>
      <c r="K64" s="189">
        <f>CF!P43+CF!P44</f>
        <v>0</v>
      </c>
      <c r="L64" s="189">
        <f>CF!Q43+CF!Q44</f>
        <v>0</v>
      </c>
      <c r="M64" s="189">
        <f>CF!R43+CF!R44</f>
        <v>0</v>
      </c>
      <c r="N64" s="93">
        <f t="shared" si="84"/>
        <v>0</v>
      </c>
      <c r="O64" s="189">
        <f>CF!T43+CF!T44</f>
        <v>0</v>
      </c>
      <c r="P64" s="189">
        <f>CF!U43+CF!U44</f>
        <v>0</v>
      </c>
      <c r="Q64" s="189">
        <f>CF!V43+CF!V44</f>
        <v>0</v>
      </c>
      <c r="R64" s="189">
        <f>CF!W43+CF!W44</f>
        <v>0</v>
      </c>
      <c r="S64" s="93">
        <f t="shared" si="85"/>
        <v>0</v>
      </c>
      <c r="T64" s="245">
        <f>CF!Y43+CF!Y44</f>
        <v>0</v>
      </c>
      <c r="U64" s="245">
        <f>CF!Z43+CF!Z44</f>
        <v>0</v>
      </c>
      <c r="V64" s="245">
        <f>CF!AA43+CF!AA44</f>
        <v>0</v>
      </c>
      <c r="W64" s="245">
        <f>CF!AB43+CF!AB44</f>
        <v>0</v>
      </c>
    </row>
    <row r="65" spans="2:26" s="62" customFormat="1">
      <c r="B65" s="583" t="s">
        <v>84</v>
      </c>
      <c r="D65" s="93">
        <f>CF!I46</f>
        <v>104.572</v>
      </c>
      <c r="E65" s="189">
        <f>CF!J40+CF!J41+CF!J42</f>
        <v>119.96000000000001</v>
      </c>
      <c r="F65" s="189">
        <f>CF!K40+CF!K41+CF!K42</f>
        <v>0.26100000000000001</v>
      </c>
      <c r="G65" s="189">
        <f>G56</f>
        <v>0</v>
      </c>
      <c r="H65" s="183">
        <f>H56</f>
        <v>0</v>
      </c>
      <c r="I65" s="93">
        <f t="shared" si="83"/>
        <v>120.221</v>
      </c>
      <c r="J65" s="182">
        <f>CF!O40+CF!O41+CF!O42</f>
        <v>5.0000000000000001E-3</v>
      </c>
      <c r="K65" s="189">
        <f>CF!P40+CF!P41+CF!P42</f>
        <v>3.0000000000000001E-3</v>
      </c>
      <c r="L65" s="189">
        <f>CF!Q40+CF!Q41+CF!Q42</f>
        <v>198.97400000000002</v>
      </c>
      <c r="M65" s="183">
        <f>M56</f>
        <v>296.19954914983811</v>
      </c>
      <c r="N65" s="93">
        <f t="shared" si="84"/>
        <v>495.18154914983813</v>
      </c>
      <c r="O65" s="182">
        <f>O56</f>
        <v>0</v>
      </c>
      <c r="P65" s="182">
        <f>P56</f>
        <v>0</v>
      </c>
      <c r="Q65" s="182">
        <f>Q56</f>
        <v>194</v>
      </c>
      <c r="R65" s="183">
        <f>R56</f>
        <v>0</v>
      </c>
      <c r="S65" s="93">
        <f t="shared" si="85"/>
        <v>194</v>
      </c>
      <c r="T65" s="174">
        <f>T56</f>
        <v>363.75</v>
      </c>
      <c r="U65" s="174">
        <f>U56</f>
        <v>0</v>
      </c>
      <c r="V65" s="174">
        <f t="shared" ref="V65:W65" si="87">V56</f>
        <v>485</v>
      </c>
      <c r="W65" s="174">
        <f t="shared" si="87"/>
        <v>0</v>
      </c>
    </row>
    <row r="66" spans="2:26" s="62" customFormat="1">
      <c r="B66" s="583" t="s">
        <v>58</v>
      </c>
      <c r="D66" s="93">
        <f>D67-SUM(D59:D65)</f>
        <v>-66.481999999999999</v>
      </c>
      <c r="E66" s="20">
        <f>E67-SUM(E59:E65)</f>
        <v>0.82200000000000273</v>
      </c>
      <c r="F66" s="20">
        <f>F67-SUM(F59:F65)</f>
        <v>-1.2659999999999627</v>
      </c>
      <c r="G66" s="20"/>
      <c r="H66" s="20">
        <v>0</v>
      </c>
      <c r="I66" s="93">
        <f t="shared" si="83"/>
        <v>-0.44399999999995998</v>
      </c>
      <c r="J66" s="20">
        <f>J67-SUM(J59:J65)</f>
        <v>2.263999999999939</v>
      </c>
      <c r="K66" s="20">
        <f>K67-SUM(K59:K65)</f>
        <v>0.6530000000000129</v>
      </c>
      <c r="L66" s="20">
        <f>L67-SUM(L59:L65)</f>
        <v>-0.56100000000000705</v>
      </c>
      <c r="M66" s="155">
        <v>0</v>
      </c>
      <c r="N66" s="93">
        <f t="shared" si="84"/>
        <v>2.3559999999999448</v>
      </c>
      <c r="O66" s="189">
        <v>0</v>
      </c>
      <c r="P66" s="189">
        <v>0</v>
      </c>
      <c r="Q66" s="154"/>
      <c r="R66" s="155">
        <v>0</v>
      </c>
      <c r="S66" s="93">
        <f t="shared" si="85"/>
        <v>0</v>
      </c>
      <c r="T66" s="156">
        <v>0</v>
      </c>
      <c r="U66" s="156">
        <v>0</v>
      </c>
      <c r="V66" s="156">
        <v>0</v>
      </c>
      <c r="W66" s="156">
        <v>0</v>
      </c>
    </row>
    <row r="67" spans="2:26" s="66" customFormat="1">
      <c r="B67" s="68" t="s">
        <v>85</v>
      </c>
      <c r="C67" s="69"/>
      <c r="D67" s="778">
        <f>BS!I8</f>
        <v>79.769000000000005</v>
      </c>
      <c r="E67" s="779">
        <f>BS!J51</f>
        <v>179.78800000000001</v>
      </c>
      <c r="F67" s="779">
        <f>BS!K51</f>
        <v>160.55800000000002</v>
      </c>
      <c r="G67" s="186">
        <f t="shared" ref="G67:H67" si="88">SUM(G59:G66)</f>
        <v>141.80400000000003</v>
      </c>
      <c r="H67" s="187">
        <f t="shared" si="88"/>
        <v>118.15900000000002</v>
      </c>
      <c r="I67" s="176">
        <f>SUM(I59:I66)</f>
        <v>118.15900000000005</v>
      </c>
      <c r="J67" s="779">
        <f>BS!O51</f>
        <v>94.756999999999991</v>
      </c>
      <c r="K67" s="779">
        <f>BS!P51</f>
        <v>60.471999999999994</v>
      </c>
      <c r="L67" s="779">
        <f>BS!Q51</f>
        <v>227.16800000000001</v>
      </c>
      <c r="M67" s="187">
        <f t="shared" ref="M67:U67" si="89">SUM(M59:M66)</f>
        <v>486.86529914983811</v>
      </c>
      <c r="N67" s="176">
        <f t="shared" si="89"/>
        <v>486.86529914983811</v>
      </c>
      <c r="O67" s="186">
        <f t="shared" si="89"/>
        <v>448.62800726952457</v>
      </c>
      <c r="P67" s="186">
        <f t="shared" si="89"/>
        <v>407.37484043464559</v>
      </c>
      <c r="Q67" s="186">
        <f t="shared" si="89"/>
        <v>554.22485823279669</v>
      </c>
      <c r="R67" s="187">
        <f t="shared" si="89"/>
        <v>501.2348563494682</v>
      </c>
      <c r="S67" s="176">
        <f t="shared" si="89"/>
        <v>501.23485634946815</v>
      </c>
      <c r="T67" s="176">
        <f t="shared" si="89"/>
        <v>594.18736023695078</v>
      </c>
      <c r="U67" s="176">
        <f t="shared" si="89"/>
        <v>286.75274442461273</v>
      </c>
      <c r="V67" s="176">
        <f t="shared" ref="V67:W67" si="90">SUM(V59:V66)</f>
        <v>412.4091840460942</v>
      </c>
      <c r="W67" s="176">
        <f t="shared" si="90"/>
        <v>43.999572603066518</v>
      </c>
    </row>
    <row r="68" spans="2:26" s="66" customFormat="1">
      <c r="B68" s="70" t="s">
        <v>86</v>
      </c>
      <c r="C68" s="71"/>
      <c r="D68" s="177">
        <f t="shared" ref="D68:K68" si="91">D67/D42</f>
        <v>7.1977708196348846</v>
      </c>
      <c r="E68" s="188">
        <f t="shared" si="91"/>
        <v>66.58814814814815</v>
      </c>
      <c r="F68" s="188">
        <f t="shared" si="91"/>
        <v>9.3957199902460253</v>
      </c>
      <c r="G68" s="188">
        <f t="shared" si="91"/>
        <v>8.3024653879513206</v>
      </c>
      <c r="H68" s="188">
        <f t="shared" si="91"/>
        <v>6.9173497334139986</v>
      </c>
      <c r="I68" s="177">
        <f t="shared" si="91"/>
        <v>8.7606777920035821</v>
      </c>
      <c r="J68" s="188">
        <f t="shared" si="91"/>
        <v>5.5440872450244685</v>
      </c>
      <c r="K68" s="188">
        <f t="shared" si="91"/>
        <v>3.5369579704908025</v>
      </c>
      <c r="L68" s="188">
        <f t="shared" ref="L68" si="92">L67/L42</f>
        <v>7.0078244806006307</v>
      </c>
      <c r="M68" s="188">
        <f>M67/M42</f>
        <v>9.6269745014074619</v>
      </c>
      <c r="N68" s="177">
        <f t="shared" ref="N68:W68" si="93">N67/N42</f>
        <v>16.619670081662473</v>
      </c>
      <c r="O68" s="188">
        <f t="shared" si="93"/>
        <v>8.8629422067744983</v>
      </c>
      <c r="P68" s="188">
        <f t="shared" si="93"/>
        <v>8.0407439616972791</v>
      </c>
      <c r="Q68" s="188">
        <f t="shared" si="93"/>
        <v>9.9485180211177813</v>
      </c>
      <c r="R68" s="188">
        <f t="shared" si="93"/>
        <v>8.9891799891204514</v>
      </c>
      <c r="S68" s="177">
        <f t="shared" si="93"/>
        <v>9.4238637879492941</v>
      </c>
      <c r="T68" s="177">
        <f t="shared" si="93"/>
        <v>9.7711538977482348</v>
      </c>
      <c r="U68" s="177">
        <f t="shared" si="93"/>
        <v>4.7112163862523584</v>
      </c>
      <c r="V68" s="177">
        <f t="shared" si="93"/>
        <v>6.2560522405045456</v>
      </c>
      <c r="W68" s="177">
        <f t="shared" si="93"/>
        <v>0.6668384660970138</v>
      </c>
    </row>
    <row r="69" spans="2:26" s="66" customFormat="1">
      <c r="B69" s="70" t="s">
        <v>87</v>
      </c>
      <c r="C69" s="71"/>
      <c r="D69" s="178">
        <f t="shared" ref="D69:U69" si="94">D59-D67+D65</f>
        <v>52.701999999999998</v>
      </c>
      <c r="E69" s="20">
        <f t="shared" si="94"/>
        <v>19.941000000000003</v>
      </c>
      <c r="F69" s="20">
        <f t="shared" ref="F69" si="95">F59-F67+F65</f>
        <v>19.490999999999989</v>
      </c>
      <c r="G69" s="20">
        <f t="shared" ref="G69:H69" si="96">G59-G67+G65</f>
        <v>18.753999999999991</v>
      </c>
      <c r="H69" s="129">
        <f t="shared" si="96"/>
        <v>23.64500000000001</v>
      </c>
      <c r="I69" s="178">
        <f t="shared" si="94"/>
        <v>81.83099999999996</v>
      </c>
      <c r="J69" s="20">
        <f t="shared" si="94"/>
        <v>23.407000000000057</v>
      </c>
      <c r="K69" s="20">
        <f t="shared" ref="K69:L69" si="97">K59-K67+K65</f>
        <v>34.287999999999997</v>
      </c>
      <c r="L69" s="20">
        <f t="shared" si="97"/>
        <v>32.277999999999992</v>
      </c>
      <c r="M69" s="129">
        <f t="shared" si="94"/>
        <v>36.502250000000004</v>
      </c>
      <c r="N69" s="178">
        <f t="shared" si="94"/>
        <v>126.47525000000007</v>
      </c>
      <c r="O69" s="20">
        <f t="shared" si="94"/>
        <v>38.237291880313535</v>
      </c>
      <c r="P69" s="20">
        <f t="shared" si="94"/>
        <v>41.253166834878982</v>
      </c>
      <c r="Q69" s="20">
        <f t="shared" si="94"/>
        <v>47.1499822018489</v>
      </c>
      <c r="R69" s="129">
        <f t="shared" si="94"/>
        <v>52.990001883328489</v>
      </c>
      <c r="S69" s="178">
        <f t="shared" si="94"/>
        <v>179.63044280036996</v>
      </c>
      <c r="T69" s="178">
        <f t="shared" si="94"/>
        <v>270.79749611251736</v>
      </c>
      <c r="U69" s="178">
        <f t="shared" si="94"/>
        <v>307.43461581233805</v>
      </c>
      <c r="V69" s="178">
        <f t="shared" ref="V69:W69" si="98">V59-V67+V65</f>
        <v>359.34356037851853</v>
      </c>
      <c r="W69" s="178">
        <f t="shared" si="98"/>
        <v>368.4096114430277</v>
      </c>
    </row>
    <row r="70" spans="2:26" s="66" customFormat="1">
      <c r="B70" s="249" t="s">
        <v>83</v>
      </c>
      <c r="C70" s="75"/>
      <c r="D70" s="250">
        <f>BS!I52</f>
        <v>0</v>
      </c>
      <c r="E70" s="251">
        <f>BS!J52</f>
        <v>0</v>
      </c>
      <c r="F70" s="251">
        <f>BS!K52</f>
        <v>0</v>
      </c>
      <c r="G70" s="251">
        <f>BS!P52</f>
        <v>0</v>
      </c>
      <c r="H70" s="251">
        <f>BS!Q52</f>
        <v>0</v>
      </c>
      <c r="I70" s="250">
        <f>H70</f>
        <v>0</v>
      </c>
      <c r="J70" s="251">
        <f>BS!O52</f>
        <v>0</v>
      </c>
      <c r="K70" s="251">
        <f>BS!T52</f>
        <v>0</v>
      </c>
      <c r="L70" s="251">
        <f>BS!U52</f>
        <v>0</v>
      </c>
      <c r="M70" s="251">
        <f>BS!R52</f>
        <v>0</v>
      </c>
      <c r="N70" s="250">
        <f>M70</f>
        <v>0</v>
      </c>
      <c r="O70" s="251">
        <f>BS!X52</f>
        <v>0</v>
      </c>
      <c r="P70" s="251">
        <f>BS!Y52</f>
        <v>0</v>
      </c>
      <c r="Q70" s="251">
        <f>BS!Z52</f>
        <v>0</v>
      </c>
      <c r="R70" s="251">
        <f>BS!AA52</f>
        <v>0</v>
      </c>
      <c r="S70" s="250">
        <f>R70</f>
        <v>0</v>
      </c>
      <c r="T70" s="252">
        <f>BS!Y52</f>
        <v>0</v>
      </c>
      <c r="U70" s="252">
        <f>BS!Z52</f>
        <v>0</v>
      </c>
      <c r="V70" s="252">
        <f>BS!AA52</f>
        <v>0</v>
      </c>
      <c r="W70" s="252">
        <f>BS!AB52</f>
        <v>0</v>
      </c>
    </row>
    <row r="71" spans="2:26" s="66" customFormat="1">
      <c r="B71" s="246" t="s">
        <v>88</v>
      </c>
      <c r="C71" s="253"/>
      <c r="D71" s="247">
        <f t="shared" ref="D71:U71" si="99">D70-D67</f>
        <v>-79.769000000000005</v>
      </c>
      <c r="E71" s="248">
        <f t="shared" si="99"/>
        <v>-179.78800000000001</v>
      </c>
      <c r="F71" s="248">
        <f t="shared" ref="F71" si="100">F70-F67</f>
        <v>-160.55800000000002</v>
      </c>
      <c r="G71" s="248">
        <f t="shared" ref="G71:H71" si="101">G70-G67</f>
        <v>-141.80400000000003</v>
      </c>
      <c r="H71" s="248">
        <f t="shared" si="101"/>
        <v>-118.15900000000002</v>
      </c>
      <c r="I71" s="247">
        <f t="shared" si="99"/>
        <v>-118.15900000000005</v>
      </c>
      <c r="J71" s="248">
        <f t="shared" si="99"/>
        <v>-94.756999999999991</v>
      </c>
      <c r="K71" s="248">
        <f t="shared" ref="K71:L71" si="102">K70-K67</f>
        <v>-60.471999999999994</v>
      </c>
      <c r="L71" s="248">
        <f t="shared" si="102"/>
        <v>-227.16800000000001</v>
      </c>
      <c r="M71" s="248">
        <f t="shared" si="99"/>
        <v>-486.86529914983811</v>
      </c>
      <c r="N71" s="247">
        <f t="shared" si="99"/>
        <v>-486.86529914983811</v>
      </c>
      <c r="O71" s="248">
        <f t="shared" si="99"/>
        <v>-448.62800726952457</v>
      </c>
      <c r="P71" s="248">
        <f t="shared" si="99"/>
        <v>-407.37484043464559</v>
      </c>
      <c r="Q71" s="248">
        <f t="shared" si="99"/>
        <v>-554.22485823279669</v>
      </c>
      <c r="R71" s="248">
        <f t="shared" si="99"/>
        <v>-501.2348563494682</v>
      </c>
      <c r="S71" s="247">
        <f t="shared" si="99"/>
        <v>-501.23485634946815</v>
      </c>
      <c r="T71" s="247">
        <f t="shared" si="99"/>
        <v>-594.18736023695078</v>
      </c>
      <c r="U71" s="247">
        <f t="shared" si="99"/>
        <v>-286.75274442461273</v>
      </c>
      <c r="V71" s="247">
        <f t="shared" ref="V71:W71" si="103">V70-V67</f>
        <v>-412.4091840460942</v>
      </c>
      <c r="W71" s="247">
        <f t="shared" si="103"/>
        <v>-43.999572603066518</v>
      </c>
      <c r="X71" s="577"/>
    </row>
    <row r="72" spans="2:26" s="62" customFormat="1"/>
    <row r="73" spans="2:26" s="62" customFormat="1">
      <c r="B73" s="190" t="s">
        <v>89</v>
      </c>
      <c r="C73" s="191"/>
      <c r="D73" s="192"/>
      <c r="E73" s="192"/>
      <c r="F73" s="192"/>
      <c r="G73" s="192"/>
      <c r="H73" s="192"/>
      <c r="I73" s="192"/>
      <c r="J73" s="192"/>
      <c r="K73" s="192"/>
      <c r="L73" s="192"/>
      <c r="M73" s="192"/>
      <c r="N73" s="192"/>
      <c r="O73" s="192"/>
      <c r="P73" s="192"/>
      <c r="Q73" s="192"/>
      <c r="R73" s="192"/>
      <c r="S73" s="192"/>
      <c r="T73" s="192"/>
      <c r="U73" s="192"/>
      <c r="V73" s="192"/>
      <c r="W73" s="192"/>
    </row>
    <row r="74" spans="2:26" s="66" customFormat="1">
      <c r="B74" s="579" t="s">
        <v>90</v>
      </c>
      <c r="C74" s="21"/>
      <c r="D74" s="193"/>
      <c r="E74" s="197"/>
      <c r="F74" s="197"/>
      <c r="G74" s="197"/>
      <c r="H74" s="197"/>
      <c r="I74" s="193"/>
      <c r="J74" s="197"/>
      <c r="K74" s="197"/>
      <c r="L74" s="197"/>
      <c r="M74" s="197"/>
      <c r="N74" s="193"/>
      <c r="O74" s="197"/>
      <c r="P74" s="197"/>
      <c r="Q74" s="197"/>
      <c r="R74" s="197"/>
      <c r="S74" s="199"/>
      <c r="T74" s="199"/>
      <c r="U74" s="199"/>
      <c r="V74" s="199"/>
      <c r="W74" s="199"/>
    </row>
    <row r="75" spans="2:26" s="66" customFormat="1">
      <c r="B75" s="580" t="s">
        <v>91</v>
      </c>
      <c r="C75" s="21"/>
      <c r="D75" s="193">
        <f>D23</f>
        <v>49.674999999999997</v>
      </c>
      <c r="E75" s="21">
        <f>E23</f>
        <v>15.347</v>
      </c>
      <c r="F75" s="21">
        <f>F23</f>
        <v>15.642000000000001</v>
      </c>
      <c r="G75" s="21">
        <f>G23</f>
        <v>16.814</v>
      </c>
      <c r="H75" s="21">
        <f>H23</f>
        <v>20.72</v>
      </c>
      <c r="I75" s="193">
        <f>SUM(E75:H75)</f>
        <v>68.522999999999996</v>
      </c>
      <c r="J75" s="21">
        <f t="shared" ref="J75" si="104">J23</f>
        <v>19.786000000000001</v>
      </c>
      <c r="K75" s="21">
        <f>K76+K77</f>
        <v>26.847000000000001</v>
      </c>
      <c r="L75" s="197">
        <f>L76+L77</f>
        <v>30</v>
      </c>
      <c r="M75" s="197">
        <f>M76+M77</f>
        <v>34</v>
      </c>
      <c r="N75" s="193">
        <f>SUM(J75:M75)</f>
        <v>110.63300000000001</v>
      </c>
      <c r="O75" s="197">
        <f>O76+O77</f>
        <v>38</v>
      </c>
      <c r="P75" s="197">
        <f>P76+P77</f>
        <v>42</v>
      </c>
      <c r="Q75" s="197">
        <f>Q76+Q77</f>
        <v>47</v>
      </c>
      <c r="R75" s="197">
        <f>R76+R77</f>
        <v>53</v>
      </c>
      <c r="S75" s="193">
        <f>SUM(O75:R75)</f>
        <v>180</v>
      </c>
      <c r="T75" s="193">
        <f>T76+T77</f>
        <v>271.90000000000003</v>
      </c>
      <c r="U75" s="193">
        <f>U76+U77</f>
        <v>305.18499999999995</v>
      </c>
      <c r="V75" s="193">
        <f t="shared" ref="V75:W75" si="105">V76+V77</f>
        <v>342.71275000000003</v>
      </c>
      <c r="W75" s="193">
        <f t="shared" si="105"/>
        <v>385.04466249999996</v>
      </c>
    </row>
    <row r="76" spans="2:26" s="62" customFormat="1">
      <c r="B76" s="581" t="s">
        <v>92</v>
      </c>
      <c r="C76" s="20"/>
      <c r="D76" s="156">
        <v>0.69599999999999995</v>
      </c>
      <c r="E76" s="116">
        <v>0.155</v>
      </c>
      <c r="F76" s="523">
        <f>0.302-E76</f>
        <v>0.14699999999999999</v>
      </c>
      <c r="G76" s="490">
        <v>0.15</v>
      </c>
      <c r="H76" s="490">
        <f>0.597-SUM(E76:G76)</f>
        <v>0.14500000000000002</v>
      </c>
      <c r="I76" s="93">
        <f t="shared" ref="I76:I81" si="106">SUM(E76:H76)</f>
        <v>0.59699999999999998</v>
      </c>
      <c r="J76" s="523">
        <v>0.14699999999999999</v>
      </c>
      <c r="K76" s="523">
        <f>0.247-J76</f>
        <v>0.1</v>
      </c>
      <c r="L76" s="490">
        <v>0.2</v>
      </c>
      <c r="M76" s="490">
        <v>0.2</v>
      </c>
      <c r="N76" s="93">
        <f t="shared" ref="N76:N81" si="107">SUM(J76:M76)</f>
        <v>0.64700000000000002</v>
      </c>
      <c r="O76" s="490">
        <v>0.3</v>
      </c>
      <c r="P76" s="490">
        <v>0.4</v>
      </c>
      <c r="Q76" s="490">
        <v>0.5</v>
      </c>
      <c r="R76" s="490">
        <v>0.5</v>
      </c>
      <c r="S76" s="538">
        <f>SUM(O76:R76)</f>
        <v>1.7</v>
      </c>
      <c r="T76" s="200">
        <f>R76*4*2</f>
        <v>4</v>
      </c>
      <c r="U76" s="200">
        <f>T76*1.2</f>
        <v>4.8</v>
      </c>
      <c r="V76" s="200">
        <f t="shared" ref="V76:W76" si="108">U76*1.2</f>
        <v>5.76</v>
      </c>
      <c r="W76" s="200">
        <f t="shared" si="108"/>
        <v>6.9119999999999999</v>
      </c>
      <c r="X76" s="18"/>
      <c r="Y76" s="18"/>
      <c r="Z76" s="18"/>
    </row>
    <row r="77" spans="2:26" s="66" customFormat="1">
      <c r="B77" s="580" t="s">
        <v>93</v>
      </c>
      <c r="C77" s="21"/>
      <c r="D77" s="193">
        <f>D75-D76</f>
        <v>48.978999999999999</v>
      </c>
      <c r="E77" s="21">
        <f>E75-E76</f>
        <v>15.192</v>
      </c>
      <c r="F77" s="244">
        <f>F75-F76</f>
        <v>15.495000000000001</v>
      </c>
      <c r="G77" s="244">
        <f>G90-G76</f>
        <v>17.25</v>
      </c>
      <c r="H77" s="244">
        <f>H90-H76</f>
        <v>19.989000000000001</v>
      </c>
      <c r="I77" s="193">
        <f t="shared" si="106"/>
        <v>67.926000000000002</v>
      </c>
      <c r="J77" s="244">
        <f>J90-J76</f>
        <v>19.639000000000003</v>
      </c>
      <c r="K77" s="244">
        <f>K90-K76</f>
        <v>26.747</v>
      </c>
      <c r="L77" s="244">
        <f>L90-L76</f>
        <v>29.8</v>
      </c>
      <c r="M77" s="244">
        <f>M90-M76</f>
        <v>33.799999999999997</v>
      </c>
      <c r="N77" s="193">
        <f t="shared" si="107"/>
        <v>109.986</v>
      </c>
      <c r="O77" s="244">
        <f>O90-O76</f>
        <v>37.700000000000003</v>
      </c>
      <c r="P77" s="244">
        <f>P90-P76</f>
        <v>41.6</v>
      </c>
      <c r="Q77" s="244">
        <f>Q90-Q76</f>
        <v>46.5</v>
      </c>
      <c r="R77" s="244">
        <f>R90-R76</f>
        <v>52.5</v>
      </c>
      <c r="S77" s="406">
        <f t="shared" ref="S77:S81" si="109">SUM(O77:R77)</f>
        <v>178.3</v>
      </c>
      <c r="T77" s="406">
        <f>T90-T76</f>
        <v>267.90000000000003</v>
      </c>
      <c r="U77" s="406">
        <f>U90-U76</f>
        <v>300.38499999999993</v>
      </c>
      <c r="V77" s="406">
        <f t="shared" ref="V77:W77" si="110">V90-V76</f>
        <v>336.95275000000004</v>
      </c>
      <c r="W77" s="406">
        <f t="shared" si="110"/>
        <v>378.13266249999998</v>
      </c>
      <c r="X77" s="523"/>
      <c r="Y77" s="523"/>
      <c r="Z77" s="523"/>
    </row>
    <row r="78" spans="2:26" s="66" customFormat="1">
      <c r="B78" s="580" t="s">
        <v>94</v>
      </c>
      <c r="C78" s="21"/>
      <c r="D78" s="193">
        <f>D24</f>
        <v>7.6070000000000002</v>
      </c>
      <c r="E78" s="244">
        <f>E24</f>
        <v>3.944</v>
      </c>
      <c r="F78" s="244">
        <f>F24</f>
        <v>4.3430000000000009</v>
      </c>
      <c r="G78" s="244">
        <f>G24</f>
        <v>4.08</v>
      </c>
      <c r="H78" s="244">
        <f>H24</f>
        <v>2.0559999999999992</v>
      </c>
      <c r="I78" s="193">
        <f t="shared" si="106"/>
        <v>14.423</v>
      </c>
      <c r="J78" s="244">
        <f t="shared" ref="J78:K78" si="111">J24</f>
        <v>3.7559999999999998</v>
      </c>
      <c r="K78" s="244">
        <f t="shared" si="111"/>
        <v>3.8170000000000006</v>
      </c>
      <c r="L78" s="197">
        <f>L79+L80</f>
        <v>4.2</v>
      </c>
      <c r="M78" s="197">
        <f>M79+M80</f>
        <v>4.8</v>
      </c>
      <c r="N78" s="193">
        <f t="shared" si="107"/>
        <v>16.573</v>
      </c>
      <c r="O78" s="197">
        <f>O79+O80</f>
        <v>5.4</v>
      </c>
      <c r="P78" s="197">
        <f>P79+P80</f>
        <v>6</v>
      </c>
      <c r="Q78" s="197">
        <f>Q79+Q80</f>
        <v>6.6</v>
      </c>
      <c r="R78" s="197">
        <f>R79+R80</f>
        <v>7.2</v>
      </c>
      <c r="S78" s="193">
        <f t="shared" si="109"/>
        <v>25.2</v>
      </c>
      <c r="T78" s="193">
        <f>T79+T80</f>
        <v>30.13</v>
      </c>
      <c r="U78" s="193">
        <f>U79+U80</f>
        <v>36.029499999999999</v>
      </c>
      <c r="V78" s="193">
        <f t="shared" ref="V78:W78" si="112">V79+V80</f>
        <v>43.089924999999994</v>
      </c>
      <c r="W78" s="193">
        <f t="shared" si="112"/>
        <v>51.540613749999991</v>
      </c>
    </row>
    <row r="79" spans="2:26" s="62" customFormat="1">
      <c r="B79" s="581" t="s">
        <v>95</v>
      </c>
      <c r="C79" s="20"/>
      <c r="D79" s="156">
        <v>0.35899999999999999</v>
      </c>
      <c r="E79" s="116">
        <v>0.112</v>
      </c>
      <c r="F79" s="523">
        <f>0.21-E79</f>
        <v>9.799999999999999E-2</v>
      </c>
      <c r="G79" s="490">
        <v>0.112</v>
      </c>
      <c r="H79" s="490">
        <f>0.483-SUM(E79:G79)</f>
        <v>0.16099999999999998</v>
      </c>
      <c r="I79" s="93">
        <f t="shared" si="106"/>
        <v>0.48299999999999998</v>
      </c>
      <c r="J79" s="523">
        <v>6.5000000000000002E-2</v>
      </c>
      <c r="K79" s="523">
        <f>0.113-J79</f>
        <v>4.8000000000000001E-2</v>
      </c>
      <c r="L79" s="490">
        <v>0.2</v>
      </c>
      <c r="M79" s="490">
        <v>0.3</v>
      </c>
      <c r="N79" s="93">
        <f t="shared" si="107"/>
        <v>0.61299999999999999</v>
      </c>
      <c r="O79" s="490">
        <v>0.4</v>
      </c>
      <c r="P79" s="490">
        <v>0.5</v>
      </c>
      <c r="Q79" s="490">
        <v>0.6</v>
      </c>
      <c r="R79" s="490">
        <v>0.7</v>
      </c>
      <c r="S79" s="538">
        <f t="shared" si="109"/>
        <v>2.2000000000000002</v>
      </c>
      <c r="T79" s="200">
        <f>S79*1.15</f>
        <v>2.5299999999999998</v>
      </c>
      <c r="U79" s="200">
        <f>T79*1.15</f>
        <v>2.9094999999999995</v>
      </c>
      <c r="V79" s="200">
        <f t="shared" ref="V79:W79" si="113">U79*1.15</f>
        <v>3.3459249999999994</v>
      </c>
      <c r="W79" s="200">
        <f t="shared" si="113"/>
        <v>3.8478137499999989</v>
      </c>
    </row>
    <row r="80" spans="2:26" s="66" customFormat="1">
      <c r="B80" s="580" t="s">
        <v>96</v>
      </c>
      <c r="C80" s="21"/>
      <c r="D80" s="193">
        <f>D78-D79</f>
        <v>7.2480000000000002</v>
      </c>
      <c r="E80" s="21">
        <f>E78-E79</f>
        <v>3.8319999999999999</v>
      </c>
      <c r="F80" s="244">
        <f>F78-F79</f>
        <v>4.245000000000001</v>
      </c>
      <c r="G80" s="244">
        <f>G78-G79</f>
        <v>3.968</v>
      </c>
      <c r="H80" s="244">
        <f>H78-H79</f>
        <v>1.8949999999999991</v>
      </c>
      <c r="I80" s="193">
        <f t="shared" si="106"/>
        <v>13.940000000000001</v>
      </c>
      <c r="J80" s="244">
        <f t="shared" ref="J80:K80" si="114">J78-J79</f>
        <v>3.6909999999999998</v>
      </c>
      <c r="K80" s="244">
        <f t="shared" si="114"/>
        <v>3.7690000000000006</v>
      </c>
      <c r="L80" s="503">
        <v>4</v>
      </c>
      <c r="M80" s="503">
        <v>4.5</v>
      </c>
      <c r="N80" s="193">
        <f t="shared" si="107"/>
        <v>15.96</v>
      </c>
      <c r="O80" s="503">
        <v>5</v>
      </c>
      <c r="P80" s="503">
        <v>5.5</v>
      </c>
      <c r="Q80" s="503">
        <v>6</v>
      </c>
      <c r="R80" s="503">
        <v>6.5</v>
      </c>
      <c r="S80" s="406">
        <f t="shared" si="109"/>
        <v>23</v>
      </c>
      <c r="T80" s="201">
        <f>S80*1.2</f>
        <v>27.599999999999998</v>
      </c>
      <c r="U80" s="201">
        <f>T80*1.2</f>
        <v>33.119999999999997</v>
      </c>
      <c r="V80" s="201">
        <f t="shared" ref="V80:W80" si="115">U80*1.2</f>
        <v>39.743999999999993</v>
      </c>
      <c r="W80" s="201">
        <f t="shared" si="115"/>
        <v>47.692799999999991</v>
      </c>
    </row>
    <row r="81" spans="2:23" s="66" customFormat="1">
      <c r="B81" s="194" t="s">
        <v>97</v>
      </c>
      <c r="C81" s="195"/>
      <c r="D81" s="196">
        <f>D80+D77</f>
        <v>56.226999999999997</v>
      </c>
      <c r="E81" s="198">
        <f>E80+E77</f>
        <v>19.024000000000001</v>
      </c>
      <c r="F81" s="198">
        <f>F80+F77</f>
        <v>19.740000000000002</v>
      </c>
      <c r="G81" s="198">
        <f>G80+G77</f>
        <v>21.218</v>
      </c>
      <c r="H81" s="198">
        <f>H80+H77</f>
        <v>21.884</v>
      </c>
      <c r="I81" s="196">
        <f t="shared" si="106"/>
        <v>81.866</v>
      </c>
      <c r="J81" s="198">
        <f>J80+J77</f>
        <v>23.330000000000002</v>
      </c>
      <c r="K81" s="198">
        <f>K80+K77</f>
        <v>30.516000000000002</v>
      </c>
      <c r="L81" s="198">
        <f>L80+L77</f>
        <v>33.799999999999997</v>
      </c>
      <c r="M81" s="198">
        <f>M80+M77</f>
        <v>38.299999999999997</v>
      </c>
      <c r="N81" s="196">
        <f t="shared" si="107"/>
        <v>125.946</v>
      </c>
      <c r="O81" s="198">
        <f>O80+O77</f>
        <v>42.7</v>
      </c>
      <c r="P81" s="198">
        <f>P80+P77</f>
        <v>47.1</v>
      </c>
      <c r="Q81" s="198">
        <f>Q80+Q77</f>
        <v>52.5</v>
      </c>
      <c r="R81" s="198">
        <f>R80+R77</f>
        <v>59</v>
      </c>
      <c r="S81" s="196">
        <f t="shared" si="109"/>
        <v>201.3</v>
      </c>
      <c r="T81" s="196">
        <f>T80+T77</f>
        <v>295.50000000000006</v>
      </c>
      <c r="U81" s="196">
        <f>U80+U77</f>
        <v>333.50499999999994</v>
      </c>
      <c r="V81" s="196">
        <f t="shared" ref="V81:W81" si="116">V80+V77</f>
        <v>376.69675000000001</v>
      </c>
      <c r="W81" s="196">
        <f t="shared" si="116"/>
        <v>425.82546249999996</v>
      </c>
    </row>
    <row r="82" spans="2:23" s="62" customFormat="1">
      <c r="K82" s="340"/>
    </row>
    <row r="83" spans="2:23">
      <c r="B83" s="384" t="s">
        <v>98</v>
      </c>
      <c r="C83" s="385"/>
      <c r="D83" s="386"/>
      <c r="E83" s="386"/>
      <c r="F83" s="386"/>
      <c r="G83" s="386"/>
      <c r="H83" s="386"/>
      <c r="I83" s="386"/>
      <c r="J83" s="386"/>
      <c r="K83" s="386"/>
      <c r="L83" s="386"/>
      <c r="M83" s="386"/>
      <c r="N83" s="386"/>
      <c r="O83" s="386"/>
      <c r="P83" s="386"/>
      <c r="Q83" s="386"/>
      <c r="R83" s="386"/>
      <c r="S83" s="386"/>
      <c r="T83" s="386"/>
      <c r="U83" s="386"/>
      <c r="V83" s="386"/>
      <c r="W83" s="386"/>
    </row>
    <row r="84" spans="2:23">
      <c r="B84" s="50" t="s">
        <v>99</v>
      </c>
      <c r="C84" s="387"/>
      <c r="D84" s="389"/>
      <c r="E84" s="395"/>
      <c r="F84" s="395"/>
      <c r="G84" s="395"/>
      <c r="H84" s="395"/>
      <c r="I84" s="389"/>
      <c r="J84" s="505"/>
      <c r="K84" s="505"/>
      <c r="L84" s="395"/>
      <c r="M84" s="395"/>
      <c r="N84" s="389"/>
      <c r="O84" s="395"/>
      <c r="P84" s="395"/>
      <c r="Q84" s="395"/>
      <c r="R84" s="395"/>
      <c r="S84" s="389"/>
      <c r="T84" s="390"/>
      <c r="U84" s="390"/>
      <c r="V84" s="390"/>
      <c r="W84" s="390"/>
    </row>
    <row r="85" spans="2:23">
      <c r="B85" s="43" t="s">
        <v>100</v>
      </c>
      <c r="C85" s="387"/>
      <c r="D85" s="389">
        <v>11.867000000000001</v>
      </c>
      <c r="E85" s="505">
        <v>4.5279999999999996</v>
      </c>
      <c r="F85" s="505">
        <f>9.683-E85</f>
        <v>5.1550000000000002</v>
      </c>
      <c r="G85" s="395">
        <v>5.5</v>
      </c>
      <c r="H85" s="395">
        <f>21.337-SUM(E85:G85)</f>
        <v>6.1539999999999999</v>
      </c>
      <c r="I85" s="389">
        <f>SUM(E85:H85)</f>
        <v>21.337</v>
      </c>
      <c r="J85" s="388">
        <v>7.05</v>
      </c>
      <c r="K85" s="388">
        <f>14.008-J85</f>
        <v>6.9579999999999993</v>
      </c>
      <c r="L85" s="407">
        <v>8</v>
      </c>
      <c r="M85" s="407">
        <v>9</v>
      </c>
      <c r="N85" s="389">
        <f>SUM(J85:M85)</f>
        <v>31.007999999999999</v>
      </c>
      <c r="O85" s="407">
        <v>10</v>
      </c>
      <c r="P85" s="407">
        <v>11</v>
      </c>
      <c r="Q85" s="407">
        <v>12</v>
      </c>
      <c r="R85" s="407">
        <v>13</v>
      </c>
      <c r="S85" s="389">
        <f>SUM(O85:R85)</f>
        <v>46</v>
      </c>
      <c r="T85" s="390">
        <f>S85*1.15</f>
        <v>52.9</v>
      </c>
      <c r="U85" s="390">
        <f>T85*1.15</f>
        <v>60.834999999999994</v>
      </c>
      <c r="V85" s="390">
        <f t="shared" ref="V85:W85" si="117">U85*1.15</f>
        <v>69.960249999999988</v>
      </c>
      <c r="W85" s="390">
        <f t="shared" si="117"/>
        <v>80.454287499999978</v>
      </c>
    </row>
    <row r="86" spans="2:23">
      <c r="B86" s="43" t="s">
        <v>101</v>
      </c>
      <c r="C86" s="387"/>
      <c r="D86" s="389">
        <v>13.307</v>
      </c>
      <c r="E86" s="505">
        <v>3.4569999999999999</v>
      </c>
      <c r="F86" s="505">
        <f>9.404-E86</f>
        <v>5.9470000000000001</v>
      </c>
      <c r="G86" s="395">
        <v>5</v>
      </c>
      <c r="H86" s="395">
        <f>18.18-SUM(E86:G86)</f>
        <v>3.7759999999999998</v>
      </c>
      <c r="I86" s="389">
        <f>SUM(E86:H86)</f>
        <v>18.18</v>
      </c>
      <c r="J86" s="388">
        <v>6.0810000000000004</v>
      </c>
      <c r="K86" s="388">
        <f>7.926-J86</f>
        <v>1.8449999999999998</v>
      </c>
      <c r="L86" s="407">
        <v>7</v>
      </c>
      <c r="M86" s="407">
        <v>10</v>
      </c>
      <c r="N86" s="389">
        <f>SUM(J86:M86)</f>
        <v>24.926000000000002</v>
      </c>
      <c r="O86" s="407">
        <v>13</v>
      </c>
      <c r="P86" s="407">
        <v>16</v>
      </c>
      <c r="Q86" s="407">
        <v>20</v>
      </c>
      <c r="R86" s="407">
        <v>25</v>
      </c>
      <c r="S86" s="389">
        <f>SUM(O86:R86)</f>
        <v>74</v>
      </c>
      <c r="T86" s="390">
        <f>30+35+40+45</f>
        <v>150</v>
      </c>
      <c r="U86" s="390">
        <f>T86*1.1</f>
        <v>165</v>
      </c>
      <c r="V86" s="390">
        <f>U86*1.1</f>
        <v>181.50000000000003</v>
      </c>
      <c r="W86" s="390">
        <f>V86*1.1</f>
        <v>199.65000000000003</v>
      </c>
    </row>
    <row r="87" spans="2:23" ht="14.1" customHeight="1">
      <c r="B87" s="43" t="s">
        <v>102</v>
      </c>
      <c r="C87" s="387"/>
      <c r="D87" s="389">
        <v>14.315</v>
      </c>
      <c r="E87" s="505">
        <v>2.2330000000000001</v>
      </c>
      <c r="F87" s="505">
        <f>5.701-E87</f>
        <v>3.4679999999999995</v>
      </c>
      <c r="G87" s="395">
        <v>4</v>
      </c>
      <c r="H87" s="395">
        <f>13.972-SUM(E87:G87)</f>
        <v>4.270999999999999</v>
      </c>
      <c r="I87" s="389">
        <f t="shared" ref="I87" si="118">SUM(E87:H87)</f>
        <v>13.972</v>
      </c>
      <c r="J87" s="388">
        <v>3.956</v>
      </c>
      <c r="K87" s="388">
        <f>15.808-J87</f>
        <v>11.852</v>
      </c>
      <c r="L87" s="407">
        <v>12</v>
      </c>
      <c r="M87" s="407">
        <v>12</v>
      </c>
      <c r="N87" s="389">
        <f t="shared" ref="N87:N88" si="119">SUM(J87:M87)</f>
        <v>39.808</v>
      </c>
      <c r="O87" s="407">
        <v>12</v>
      </c>
      <c r="P87" s="407">
        <v>12</v>
      </c>
      <c r="Q87" s="407">
        <v>12</v>
      </c>
      <c r="R87" s="407">
        <v>12</v>
      </c>
      <c r="S87" s="389">
        <f t="shared" ref="S87:S88" si="120">SUM(O87:R87)</f>
        <v>48</v>
      </c>
      <c r="T87" s="390">
        <f t="shared" ref="T87:T89" si="121">S87*1.15</f>
        <v>55.199999999999996</v>
      </c>
      <c r="U87" s="390">
        <f t="shared" ref="U87:W89" si="122">T87*1.15</f>
        <v>63.47999999999999</v>
      </c>
      <c r="V87" s="390">
        <f t="shared" si="122"/>
        <v>73.001999999999981</v>
      </c>
      <c r="W87" s="390">
        <f t="shared" si="122"/>
        <v>83.952299999999966</v>
      </c>
    </row>
    <row r="88" spans="2:23">
      <c r="B88" s="43" t="s">
        <v>103</v>
      </c>
      <c r="C88" s="387"/>
      <c r="D88" s="389">
        <v>7.7089999999999996</v>
      </c>
      <c r="E88" s="505">
        <v>4.74</v>
      </c>
      <c r="F88" s="505">
        <f>5.354-E88</f>
        <v>0.61399999999999988</v>
      </c>
      <c r="G88" s="395">
        <v>2</v>
      </c>
      <c r="H88" s="395">
        <f>11.473-SUM(E88:G88)</f>
        <v>4.1190000000000007</v>
      </c>
      <c r="I88" s="389">
        <f>SUM(E88:H88)</f>
        <v>11.473000000000001</v>
      </c>
      <c r="J88" s="388">
        <v>1.9390000000000001</v>
      </c>
      <c r="K88" s="388">
        <f>7.36-J88</f>
        <v>5.4210000000000003</v>
      </c>
      <c r="L88" s="407">
        <v>2</v>
      </c>
      <c r="M88" s="407">
        <v>2</v>
      </c>
      <c r="N88" s="389">
        <f t="shared" si="119"/>
        <v>11.36</v>
      </c>
      <c r="O88" s="407">
        <v>2</v>
      </c>
      <c r="P88" s="407">
        <v>2</v>
      </c>
      <c r="Q88" s="407">
        <v>2</v>
      </c>
      <c r="R88" s="407">
        <v>2</v>
      </c>
      <c r="S88" s="389">
        <f t="shared" si="120"/>
        <v>8</v>
      </c>
      <c r="T88" s="390">
        <f>S88*1.15</f>
        <v>9.1999999999999993</v>
      </c>
      <c r="U88" s="390">
        <f t="shared" si="122"/>
        <v>10.579999999999998</v>
      </c>
      <c r="V88" s="390">
        <f t="shared" si="122"/>
        <v>12.166999999999996</v>
      </c>
      <c r="W88" s="390">
        <f t="shared" si="122"/>
        <v>13.992049999999995</v>
      </c>
    </row>
    <row r="89" spans="2:23">
      <c r="B89" s="43" t="s">
        <v>104</v>
      </c>
      <c r="C89" s="387"/>
      <c r="D89" s="389">
        <v>2.4769999999999999</v>
      </c>
      <c r="E89" s="505">
        <v>0.38900000000000001</v>
      </c>
      <c r="F89" s="505">
        <f>0.847-E89</f>
        <v>0.45799999999999996</v>
      </c>
      <c r="G89" s="395">
        <v>0.9</v>
      </c>
      <c r="H89" s="395">
        <f>3.561-SUM(E89:G89)</f>
        <v>1.8140000000000001</v>
      </c>
      <c r="I89" s="389">
        <f>SUM(E89:H89)</f>
        <v>3.5609999999999999</v>
      </c>
      <c r="J89" s="388">
        <v>0.76</v>
      </c>
      <c r="K89" s="388">
        <f>1.531-J89</f>
        <v>0.77099999999999991</v>
      </c>
      <c r="L89" s="407">
        <v>1</v>
      </c>
      <c r="M89" s="407">
        <v>1</v>
      </c>
      <c r="N89" s="389">
        <f>SUM(J89:M89)</f>
        <v>3.5309999999999997</v>
      </c>
      <c r="O89" s="407">
        <v>1</v>
      </c>
      <c r="P89" s="407">
        <v>1</v>
      </c>
      <c r="Q89" s="407">
        <v>1</v>
      </c>
      <c r="R89" s="407">
        <v>1</v>
      </c>
      <c r="S89" s="389">
        <f>SUM(O89:R89)</f>
        <v>4</v>
      </c>
      <c r="T89" s="390">
        <f t="shared" si="121"/>
        <v>4.5999999999999996</v>
      </c>
      <c r="U89" s="390">
        <f t="shared" si="122"/>
        <v>5.2899999999999991</v>
      </c>
      <c r="V89" s="390">
        <f t="shared" si="122"/>
        <v>6.0834999999999981</v>
      </c>
      <c r="W89" s="390">
        <f t="shared" si="122"/>
        <v>6.9960249999999977</v>
      </c>
    </row>
    <row r="90" spans="2:23">
      <c r="B90" s="391" t="s">
        <v>105</v>
      </c>
      <c r="C90" s="392"/>
      <c r="D90" s="393">
        <f t="shared" ref="D90:U90" si="123">SUM(D85:D89)</f>
        <v>49.67499999999999</v>
      </c>
      <c r="E90" s="394">
        <f t="shared" si="123"/>
        <v>15.347</v>
      </c>
      <c r="F90" s="394">
        <f t="shared" si="123"/>
        <v>15.642000000000001</v>
      </c>
      <c r="G90" s="394">
        <f t="shared" si="123"/>
        <v>17.399999999999999</v>
      </c>
      <c r="H90" s="394">
        <f t="shared" si="123"/>
        <v>20.134</v>
      </c>
      <c r="I90" s="393">
        <f t="shared" si="123"/>
        <v>68.522999999999996</v>
      </c>
      <c r="J90" s="394">
        <f t="shared" si="123"/>
        <v>19.786000000000001</v>
      </c>
      <c r="K90" s="394">
        <f t="shared" si="123"/>
        <v>26.847000000000001</v>
      </c>
      <c r="L90" s="394">
        <f t="shared" si="123"/>
        <v>30</v>
      </c>
      <c r="M90" s="394">
        <f t="shared" si="123"/>
        <v>34</v>
      </c>
      <c r="N90" s="393">
        <f t="shared" si="123"/>
        <v>110.633</v>
      </c>
      <c r="O90" s="394">
        <f t="shared" si="123"/>
        <v>38</v>
      </c>
      <c r="P90" s="394">
        <f t="shared" si="123"/>
        <v>42</v>
      </c>
      <c r="Q90" s="394">
        <f t="shared" si="123"/>
        <v>47</v>
      </c>
      <c r="R90" s="394">
        <f t="shared" si="123"/>
        <v>53</v>
      </c>
      <c r="S90" s="393">
        <f t="shared" si="123"/>
        <v>180</v>
      </c>
      <c r="T90" s="393">
        <f t="shared" si="123"/>
        <v>271.90000000000003</v>
      </c>
      <c r="U90" s="393">
        <f t="shared" si="123"/>
        <v>305.18499999999995</v>
      </c>
      <c r="V90" s="393">
        <f t="shared" ref="V90" si="124">SUM(V85:V89)</f>
        <v>342.71275000000003</v>
      </c>
      <c r="W90" s="393">
        <f t="shared" ref="W90" si="125">SUM(W85:W89)</f>
        <v>385.04466249999996</v>
      </c>
    </row>
    <row r="92" spans="2:23" s="62" customFormat="1">
      <c r="B92" s="72" t="s">
        <v>106</v>
      </c>
      <c r="C92" s="73"/>
      <c r="D92" s="73"/>
      <c r="E92" s="73"/>
      <c r="F92" s="73"/>
      <c r="G92" s="73"/>
      <c r="H92" s="73"/>
      <c r="I92" s="73"/>
      <c r="J92" s="73"/>
      <c r="K92" s="73"/>
      <c r="L92" s="73"/>
      <c r="M92" s="73"/>
      <c r="N92" s="73"/>
      <c r="O92" s="73"/>
      <c r="P92" s="73"/>
      <c r="Q92" s="73"/>
      <c r="R92" s="73"/>
      <c r="S92" s="74"/>
      <c r="T92" s="74"/>
      <c r="U92" s="74"/>
      <c r="V92" s="74"/>
      <c r="W92" s="74"/>
    </row>
    <row r="93" spans="2:23" s="62" customFormat="1" ht="15.75" thickBot="1">
      <c r="B93" s="418" t="s">
        <v>107</v>
      </c>
      <c r="C93" s="419"/>
      <c r="D93" s="95">
        <f t="shared" ref="D93:U93" si="126">D19</f>
        <v>0</v>
      </c>
      <c r="E93" s="130">
        <f t="shared" si="126"/>
        <v>0</v>
      </c>
      <c r="F93" s="131">
        <f t="shared" si="126"/>
        <v>0</v>
      </c>
      <c r="G93" s="131">
        <f t="shared" si="126"/>
        <v>0</v>
      </c>
      <c r="H93" s="132">
        <f t="shared" si="126"/>
        <v>0</v>
      </c>
      <c r="I93" s="95">
        <f t="shared" si="126"/>
        <v>0</v>
      </c>
      <c r="J93" s="130">
        <f t="shared" si="126"/>
        <v>0</v>
      </c>
      <c r="K93" s="131">
        <f t="shared" si="126"/>
        <v>0</v>
      </c>
      <c r="L93" s="131">
        <f t="shared" si="126"/>
        <v>0</v>
      </c>
      <c r="M93" s="132">
        <f t="shared" si="126"/>
        <v>0</v>
      </c>
      <c r="N93" s="95">
        <f t="shared" si="126"/>
        <v>0</v>
      </c>
      <c r="O93" s="130">
        <f t="shared" si="126"/>
        <v>0</v>
      </c>
      <c r="P93" s="131">
        <f t="shared" si="126"/>
        <v>0</v>
      </c>
      <c r="Q93" s="131">
        <f t="shared" si="126"/>
        <v>0</v>
      </c>
      <c r="R93" s="132">
        <f t="shared" si="126"/>
        <v>0</v>
      </c>
      <c r="S93" s="95">
        <f t="shared" si="126"/>
        <v>0</v>
      </c>
      <c r="T93" s="95">
        <f t="shared" si="126"/>
        <v>0</v>
      </c>
      <c r="U93" s="95">
        <f t="shared" si="126"/>
        <v>0</v>
      </c>
      <c r="V93" s="95">
        <f t="shared" ref="V93:W93" si="127">V19</f>
        <v>0</v>
      </c>
      <c r="W93" s="95">
        <f t="shared" si="127"/>
        <v>35</v>
      </c>
    </row>
    <row r="94" spans="2:23" s="66" customFormat="1" ht="15.75" thickTop="1">
      <c r="B94" s="408" t="s">
        <v>42</v>
      </c>
      <c r="C94" s="409"/>
      <c r="D94" s="93">
        <f t="shared" ref="D94:U94" si="128">D20</f>
        <v>0</v>
      </c>
      <c r="E94" s="128">
        <f t="shared" si="128"/>
        <v>0</v>
      </c>
      <c r="F94" s="20">
        <f t="shared" si="128"/>
        <v>0</v>
      </c>
      <c r="G94" s="20">
        <f t="shared" si="128"/>
        <v>0</v>
      </c>
      <c r="H94" s="129">
        <f t="shared" si="128"/>
        <v>0</v>
      </c>
      <c r="I94" s="93">
        <f t="shared" si="128"/>
        <v>0</v>
      </c>
      <c r="J94" s="128">
        <f t="shared" si="128"/>
        <v>0</v>
      </c>
      <c r="K94" s="20">
        <f t="shared" si="128"/>
        <v>0</v>
      </c>
      <c r="L94" s="20">
        <f t="shared" si="128"/>
        <v>0</v>
      </c>
      <c r="M94" s="129">
        <f t="shared" si="128"/>
        <v>0</v>
      </c>
      <c r="N94" s="93">
        <f t="shared" si="128"/>
        <v>0</v>
      </c>
      <c r="O94" s="128">
        <f t="shared" si="128"/>
        <v>0</v>
      </c>
      <c r="P94" s="20">
        <f t="shared" si="128"/>
        <v>0</v>
      </c>
      <c r="Q94" s="20">
        <f t="shared" si="128"/>
        <v>0</v>
      </c>
      <c r="R94" s="129">
        <f t="shared" si="128"/>
        <v>0</v>
      </c>
      <c r="S94" s="93">
        <f t="shared" si="128"/>
        <v>0</v>
      </c>
      <c r="T94" s="93">
        <f t="shared" si="128"/>
        <v>0</v>
      </c>
      <c r="U94" s="93">
        <f t="shared" si="128"/>
        <v>0</v>
      </c>
      <c r="V94" s="93">
        <f t="shared" ref="V94:W94" si="129">V20</f>
        <v>0</v>
      </c>
      <c r="W94" s="93">
        <f t="shared" si="129"/>
        <v>1.75</v>
      </c>
    </row>
    <row r="95" spans="2:23" s="62" customFormat="1">
      <c r="B95" s="410" t="s">
        <v>108</v>
      </c>
      <c r="C95" s="411"/>
      <c r="D95" s="96" t="e">
        <f t="shared" ref="D95:N95" si="130">D94/D93</f>
        <v>#DIV/0!</v>
      </c>
      <c r="E95" s="133" t="e">
        <f>E94/E93</f>
        <v>#DIV/0!</v>
      </c>
      <c r="F95" s="134" t="e">
        <f>F94/F93</f>
        <v>#DIV/0!</v>
      </c>
      <c r="G95" s="134" t="e">
        <f>G94/G93</f>
        <v>#DIV/0!</v>
      </c>
      <c r="H95" s="135" t="e">
        <f>H94/H93</f>
        <v>#DIV/0!</v>
      </c>
      <c r="I95" s="96" t="e">
        <f t="shared" si="130"/>
        <v>#DIV/0!</v>
      </c>
      <c r="J95" s="133" t="e">
        <f t="shared" si="130"/>
        <v>#DIV/0!</v>
      </c>
      <c r="K95" s="134" t="e">
        <f t="shared" si="130"/>
        <v>#DIV/0!</v>
      </c>
      <c r="L95" s="134" t="e">
        <f t="shared" si="130"/>
        <v>#DIV/0!</v>
      </c>
      <c r="M95" s="135" t="e">
        <f t="shared" si="130"/>
        <v>#DIV/0!</v>
      </c>
      <c r="N95" s="96" t="e">
        <f t="shared" si="130"/>
        <v>#DIV/0!</v>
      </c>
      <c r="O95" s="133" t="e">
        <f t="shared" ref="O95:U95" si="131">O94/O93</f>
        <v>#DIV/0!</v>
      </c>
      <c r="P95" s="134" t="e">
        <f t="shared" si="131"/>
        <v>#DIV/0!</v>
      </c>
      <c r="Q95" s="134" t="e">
        <f t="shared" si="131"/>
        <v>#DIV/0!</v>
      </c>
      <c r="R95" s="135" t="e">
        <f t="shared" si="131"/>
        <v>#DIV/0!</v>
      </c>
      <c r="S95" s="96" t="e">
        <f t="shared" si="131"/>
        <v>#DIV/0!</v>
      </c>
      <c r="T95" s="96" t="e">
        <f t="shared" si="131"/>
        <v>#DIV/0!</v>
      </c>
      <c r="U95" s="96" t="e">
        <f t="shared" si="131"/>
        <v>#DIV/0!</v>
      </c>
      <c r="V95" s="96" t="e">
        <f t="shared" ref="V95:W95" si="132">V94/V93</f>
        <v>#DIV/0!</v>
      </c>
      <c r="W95" s="96">
        <f t="shared" si="132"/>
        <v>0.05</v>
      </c>
    </row>
    <row r="96" spans="2:23" s="66" customFormat="1">
      <c r="B96" s="408" t="s">
        <v>44</v>
      </c>
      <c r="C96" s="409"/>
      <c r="D96" s="94">
        <f t="shared" ref="D96:S96" si="133">SUM(D97:D99)</f>
        <v>56.226999999999997</v>
      </c>
      <c r="E96" s="125">
        <f t="shared" si="133"/>
        <v>19.024000000000001</v>
      </c>
      <c r="F96" s="126">
        <f t="shared" si="133"/>
        <v>19.740000000000002</v>
      </c>
      <c r="G96" s="126">
        <f t="shared" si="133"/>
        <v>21.218</v>
      </c>
      <c r="H96" s="127">
        <f t="shared" si="133"/>
        <v>21.884</v>
      </c>
      <c r="I96" s="94">
        <f t="shared" si="133"/>
        <v>81.866</v>
      </c>
      <c r="J96" s="125">
        <f>SUM(J97:J99)</f>
        <v>23.330000000000002</v>
      </c>
      <c r="K96" s="126">
        <f>SUM(K97:K99)</f>
        <v>30.516000000000002</v>
      </c>
      <c r="L96" s="126">
        <f>SUM(L97:L99)</f>
        <v>33.799999999999997</v>
      </c>
      <c r="M96" s="127">
        <f>SUM(M97:M99)</f>
        <v>38.299999999999997</v>
      </c>
      <c r="N96" s="94">
        <f t="shared" si="133"/>
        <v>125.946</v>
      </c>
      <c r="O96" s="125">
        <f t="shared" si="133"/>
        <v>42.7</v>
      </c>
      <c r="P96" s="126">
        <f t="shared" si="133"/>
        <v>47.1</v>
      </c>
      <c r="Q96" s="126">
        <f t="shared" si="133"/>
        <v>52.5</v>
      </c>
      <c r="R96" s="127">
        <f t="shared" si="133"/>
        <v>59</v>
      </c>
      <c r="S96" s="94">
        <f t="shared" si="133"/>
        <v>201.3</v>
      </c>
      <c r="T96" s="94">
        <f>SUM(T97:T99)</f>
        <v>295.50000000000006</v>
      </c>
      <c r="U96" s="94">
        <f>SUM(U97:U99)</f>
        <v>333.50499999999994</v>
      </c>
      <c r="V96" s="94">
        <f t="shared" ref="V96:W96" si="134">SUM(V97:V99)</f>
        <v>376.69675000000001</v>
      </c>
      <c r="W96" s="94">
        <f t="shared" si="134"/>
        <v>425.82546249999996</v>
      </c>
    </row>
    <row r="97" spans="2:23" s="62" customFormat="1">
      <c r="B97" s="412" t="s">
        <v>45</v>
      </c>
      <c r="C97" s="413"/>
      <c r="D97" s="93">
        <f t="shared" ref="D97:U97" si="135">D77</f>
        <v>48.978999999999999</v>
      </c>
      <c r="E97" s="128">
        <f t="shared" si="135"/>
        <v>15.192</v>
      </c>
      <c r="F97" s="20">
        <f t="shared" si="135"/>
        <v>15.495000000000001</v>
      </c>
      <c r="G97" s="20">
        <f t="shared" si="135"/>
        <v>17.25</v>
      </c>
      <c r="H97" s="129">
        <f t="shared" si="135"/>
        <v>19.989000000000001</v>
      </c>
      <c r="I97" s="93">
        <f t="shared" si="135"/>
        <v>67.926000000000002</v>
      </c>
      <c r="J97" s="128">
        <f t="shared" si="135"/>
        <v>19.639000000000003</v>
      </c>
      <c r="K97" s="20">
        <f t="shared" si="135"/>
        <v>26.747</v>
      </c>
      <c r="L97" s="20">
        <f t="shared" si="135"/>
        <v>29.8</v>
      </c>
      <c r="M97" s="129">
        <f t="shared" si="135"/>
        <v>33.799999999999997</v>
      </c>
      <c r="N97" s="93">
        <f t="shared" si="135"/>
        <v>109.986</v>
      </c>
      <c r="O97" s="128">
        <f t="shared" si="135"/>
        <v>37.700000000000003</v>
      </c>
      <c r="P97" s="20">
        <f t="shared" si="135"/>
        <v>41.6</v>
      </c>
      <c r="Q97" s="20">
        <f t="shared" si="135"/>
        <v>46.5</v>
      </c>
      <c r="R97" s="129">
        <f t="shared" si="135"/>
        <v>52.5</v>
      </c>
      <c r="S97" s="93">
        <f t="shared" si="135"/>
        <v>178.3</v>
      </c>
      <c r="T97" s="93">
        <f t="shared" si="135"/>
        <v>267.90000000000003</v>
      </c>
      <c r="U97" s="93">
        <f t="shared" si="135"/>
        <v>300.38499999999993</v>
      </c>
      <c r="V97" s="93">
        <f t="shared" ref="V97:W97" si="136">V77</f>
        <v>336.95275000000004</v>
      </c>
      <c r="W97" s="93">
        <f t="shared" si="136"/>
        <v>378.13266249999998</v>
      </c>
    </row>
    <row r="98" spans="2:23" s="62" customFormat="1">
      <c r="B98" s="412" t="s">
        <v>109</v>
      </c>
      <c r="C98" s="413"/>
      <c r="D98" s="93">
        <f t="shared" ref="D98:U98" si="137">D80</f>
        <v>7.2480000000000002</v>
      </c>
      <c r="E98" s="128">
        <f t="shared" si="137"/>
        <v>3.8319999999999999</v>
      </c>
      <c r="F98" s="20">
        <f t="shared" si="137"/>
        <v>4.245000000000001</v>
      </c>
      <c r="G98" s="20">
        <f t="shared" si="137"/>
        <v>3.968</v>
      </c>
      <c r="H98" s="129">
        <f t="shared" si="137"/>
        <v>1.8949999999999991</v>
      </c>
      <c r="I98" s="93">
        <f t="shared" si="137"/>
        <v>13.940000000000001</v>
      </c>
      <c r="J98" s="128">
        <f t="shared" si="137"/>
        <v>3.6909999999999998</v>
      </c>
      <c r="K98" s="20">
        <f t="shared" si="137"/>
        <v>3.7690000000000006</v>
      </c>
      <c r="L98" s="20">
        <f t="shared" si="137"/>
        <v>4</v>
      </c>
      <c r="M98" s="129">
        <f t="shared" si="137"/>
        <v>4.5</v>
      </c>
      <c r="N98" s="93">
        <f t="shared" si="137"/>
        <v>15.96</v>
      </c>
      <c r="O98" s="128">
        <f t="shared" si="137"/>
        <v>5</v>
      </c>
      <c r="P98" s="20">
        <f t="shared" si="137"/>
        <v>5.5</v>
      </c>
      <c r="Q98" s="20">
        <f t="shared" si="137"/>
        <v>6</v>
      </c>
      <c r="R98" s="129">
        <f t="shared" si="137"/>
        <v>6.5</v>
      </c>
      <c r="S98" s="93">
        <f t="shared" si="137"/>
        <v>23</v>
      </c>
      <c r="T98" s="93">
        <f t="shared" si="137"/>
        <v>27.599999999999998</v>
      </c>
      <c r="U98" s="93">
        <f t="shared" si="137"/>
        <v>33.119999999999997</v>
      </c>
      <c r="V98" s="93">
        <f t="shared" ref="V98:W98" si="138">V80</f>
        <v>39.743999999999993</v>
      </c>
      <c r="W98" s="93">
        <f t="shared" si="138"/>
        <v>47.692799999999991</v>
      </c>
    </row>
    <row r="99" spans="2:23" s="62" customFormat="1">
      <c r="B99" s="412" t="s">
        <v>47</v>
      </c>
      <c r="C99" s="413"/>
      <c r="D99" s="93">
        <f t="shared" ref="D99:U99" si="139">D25</f>
        <v>0</v>
      </c>
      <c r="E99" s="128">
        <f t="shared" si="139"/>
        <v>0</v>
      </c>
      <c r="F99" s="20">
        <f t="shared" si="139"/>
        <v>0</v>
      </c>
      <c r="G99" s="20">
        <f t="shared" si="139"/>
        <v>0</v>
      </c>
      <c r="H99" s="129">
        <f t="shared" si="139"/>
        <v>0</v>
      </c>
      <c r="I99" s="93">
        <f t="shared" si="139"/>
        <v>0</v>
      </c>
      <c r="J99" s="128">
        <f t="shared" si="139"/>
        <v>0</v>
      </c>
      <c r="K99" s="20">
        <f t="shared" si="139"/>
        <v>0</v>
      </c>
      <c r="L99" s="20">
        <f t="shared" si="139"/>
        <v>0</v>
      </c>
      <c r="M99" s="129">
        <f t="shared" si="139"/>
        <v>0</v>
      </c>
      <c r="N99" s="93">
        <f t="shared" si="139"/>
        <v>0</v>
      </c>
      <c r="O99" s="128">
        <f t="shared" si="139"/>
        <v>0</v>
      </c>
      <c r="P99" s="20">
        <f t="shared" si="139"/>
        <v>0</v>
      </c>
      <c r="Q99" s="20">
        <f t="shared" si="139"/>
        <v>0</v>
      </c>
      <c r="R99" s="129">
        <f t="shared" si="139"/>
        <v>0</v>
      </c>
      <c r="S99" s="93">
        <f t="shared" si="139"/>
        <v>0</v>
      </c>
      <c r="T99" s="93">
        <f t="shared" si="139"/>
        <v>0</v>
      </c>
      <c r="U99" s="93">
        <f t="shared" si="139"/>
        <v>0</v>
      </c>
      <c r="V99" s="93">
        <f t="shared" ref="V99:W99" si="140">V25</f>
        <v>0</v>
      </c>
      <c r="W99" s="93">
        <f t="shared" si="140"/>
        <v>0</v>
      </c>
    </row>
    <row r="100" spans="2:23" s="66" customFormat="1">
      <c r="B100" s="420" t="s">
        <v>48</v>
      </c>
      <c r="C100" s="421"/>
      <c r="D100" s="94">
        <f t="shared" ref="D100:N100" si="141">D96+D94</f>
        <v>56.226999999999997</v>
      </c>
      <c r="E100" s="125">
        <f>E96+E94</f>
        <v>19.024000000000001</v>
      </c>
      <c r="F100" s="126">
        <f>F96+F94</f>
        <v>19.740000000000002</v>
      </c>
      <c r="G100" s="126">
        <f>G96+G94</f>
        <v>21.218</v>
      </c>
      <c r="H100" s="127">
        <f>H96+H94</f>
        <v>21.884</v>
      </c>
      <c r="I100" s="94">
        <f t="shared" si="141"/>
        <v>81.866</v>
      </c>
      <c r="J100" s="125">
        <f t="shared" si="141"/>
        <v>23.330000000000002</v>
      </c>
      <c r="K100" s="126">
        <f t="shared" si="141"/>
        <v>30.516000000000002</v>
      </c>
      <c r="L100" s="126">
        <f t="shared" si="141"/>
        <v>33.799999999999997</v>
      </c>
      <c r="M100" s="127">
        <f t="shared" si="141"/>
        <v>38.299999999999997</v>
      </c>
      <c r="N100" s="94">
        <f t="shared" si="141"/>
        <v>125.946</v>
      </c>
      <c r="O100" s="125">
        <f t="shared" ref="O100:U100" si="142">O96+O94</f>
        <v>42.7</v>
      </c>
      <c r="P100" s="126">
        <f t="shared" si="142"/>
        <v>47.1</v>
      </c>
      <c r="Q100" s="126">
        <f t="shared" si="142"/>
        <v>52.5</v>
      </c>
      <c r="R100" s="127">
        <f t="shared" si="142"/>
        <v>59</v>
      </c>
      <c r="S100" s="94">
        <f t="shared" si="142"/>
        <v>201.3</v>
      </c>
      <c r="T100" s="94">
        <f t="shared" si="142"/>
        <v>295.50000000000006</v>
      </c>
      <c r="U100" s="94">
        <f t="shared" si="142"/>
        <v>333.50499999999994</v>
      </c>
      <c r="V100" s="94">
        <f t="shared" ref="V100:W100" si="143">V96+V94</f>
        <v>376.69675000000001</v>
      </c>
      <c r="W100" s="94">
        <f t="shared" si="143"/>
        <v>427.57546249999996</v>
      </c>
    </row>
    <row r="101" spans="2:23" s="66" customFormat="1">
      <c r="B101" s="422" t="s">
        <v>49</v>
      </c>
      <c r="C101" s="423"/>
      <c r="D101" s="97">
        <f t="shared" ref="D101:N101" si="144">D93-D100</f>
        <v>-56.226999999999997</v>
      </c>
      <c r="E101" s="136">
        <f>E93-E100</f>
        <v>-19.024000000000001</v>
      </c>
      <c r="F101" s="137">
        <f>F93-F100</f>
        <v>-19.740000000000002</v>
      </c>
      <c r="G101" s="137">
        <f>G93-G100</f>
        <v>-21.218</v>
      </c>
      <c r="H101" s="138">
        <f>H93-H100</f>
        <v>-21.884</v>
      </c>
      <c r="I101" s="97">
        <f t="shared" si="144"/>
        <v>-81.866</v>
      </c>
      <c r="J101" s="136">
        <f t="shared" si="144"/>
        <v>-23.330000000000002</v>
      </c>
      <c r="K101" s="137">
        <f t="shared" si="144"/>
        <v>-30.516000000000002</v>
      </c>
      <c r="L101" s="137">
        <f t="shared" si="144"/>
        <v>-33.799999999999997</v>
      </c>
      <c r="M101" s="138">
        <f t="shared" si="144"/>
        <v>-38.299999999999997</v>
      </c>
      <c r="N101" s="97">
        <f t="shared" si="144"/>
        <v>-125.946</v>
      </c>
      <c r="O101" s="136">
        <f t="shared" ref="O101:U101" si="145">O93-O100</f>
        <v>-42.7</v>
      </c>
      <c r="P101" s="137">
        <f t="shared" si="145"/>
        <v>-47.1</v>
      </c>
      <c r="Q101" s="137">
        <f t="shared" si="145"/>
        <v>-52.5</v>
      </c>
      <c r="R101" s="138">
        <f t="shared" si="145"/>
        <v>-59</v>
      </c>
      <c r="S101" s="97">
        <f t="shared" si="145"/>
        <v>-201.3</v>
      </c>
      <c r="T101" s="97">
        <f t="shared" si="145"/>
        <v>-295.50000000000006</v>
      </c>
      <c r="U101" s="97">
        <f t="shared" si="145"/>
        <v>-333.50499999999994</v>
      </c>
      <c r="V101" s="97">
        <f t="shared" ref="V101:W101" si="146">V93-V100</f>
        <v>-376.69675000000001</v>
      </c>
      <c r="W101" s="97">
        <f t="shared" si="146"/>
        <v>-392.57546249999996</v>
      </c>
    </row>
    <row r="102" spans="2:23" s="66" customFormat="1">
      <c r="B102" s="420" t="s">
        <v>50</v>
      </c>
      <c r="C102" s="421"/>
      <c r="D102" s="98">
        <f t="shared" ref="D102:U102" si="147">D28</f>
        <v>1.573</v>
      </c>
      <c r="E102" s="139">
        <f t="shared" si="147"/>
        <v>0.35599999999999998</v>
      </c>
      <c r="F102" s="140">
        <f t="shared" si="147"/>
        <v>1.585</v>
      </c>
      <c r="G102" s="140">
        <f t="shared" si="147"/>
        <v>1.8780000000000001</v>
      </c>
      <c r="H102" s="141">
        <f t="shared" si="147"/>
        <v>1.5469999999999997</v>
      </c>
      <c r="I102" s="98">
        <f t="shared" si="147"/>
        <v>5.3659999999999997</v>
      </c>
      <c r="J102" s="139">
        <f t="shared" si="147"/>
        <v>1.2030000000000001</v>
      </c>
      <c r="K102" s="140">
        <f t="shared" si="147"/>
        <v>0.81800000000000006</v>
      </c>
      <c r="L102" s="140">
        <f t="shared" si="147"/>
        <v>2.08</v>
      </c>
      <c r="M102" s="141">
        <f t="shared" si="147"/>
        <v>1.79775</v>
      </c>
      <c r="N102" s="98">
        <f t="shared" si="147"/>
        <v>5.8987499999999997</v>
      </c>
      <c r="O102" s="139">
        <f t="shared" si="147"/>
        <v>4.4627081196864884</v>
      </c>
      <c r="P102" s="140">
        <f t="shared" si="147"/>
        <v>5.8468331651210166</v>
      </c>
      <c r="Q102" s="140">
        <f t="shared" si="147"/>
        <v>5.3500177981510637</v>
      </c>
      <c r="R102" s="141">
        <f t="shared" si="147"/>
        <v>6.0099981166715146</v>
      </c>
      <c r="S102" s="98">
        <f t="shared" si="147"/>
        <v>21.669557199630084</v>
      </c>
      <c r="T102" s="98">
        <f t="shared" si="147"/>
        <v>24.70250388748266</v>
      </c>
      <c r="U102" s="98">
        <f t="shared" si="147"/>
        <v>26.070384187661887</v>
      </c>
      <c r="V102" s="98">
        <f t="shared" ref="V102:W102" si="148">V28</f>
        <v>17.353189621481459</v>
      </c>
      <c r="W102" s="98">
        <f t="shared" si="148"/>
        <v>24.165851056972272</v>
      </c>
    </row>
    <row r="103" spans="2:23" s="66" customFormat="1">
      <c r="B103" s="420" t="s">
        <v>110</v>
      </c>
      <c r="C103" s="421"/>
      <c r="D103" s="98">
        <f t="shared" ref="D103:N103" si="149">D102+D101</f>
        <v>-54.653999999999996</v>
      </c>
      <c r="E103" s="139">
        <f>E102+E101</f>
        <v>-18.667999999999999</v>
      </c>
      <c r="F103" s="140">
        <f>F102+F101</f>
        <v>-18.155000000000001</v>
      </c>
      <c r="G103" s="140">
        <f>G102+G101</f>
        <v>-19.34</v>
      </c>
      <c r="H103" s="141">
        <f>H102+H101</f>
        <v>-20.337</v>
      </c>
      <c r="I103" s="98">
        <f t="shared" si="149"/>
        <v>-76.5</v>
      </c>
      <c r="J103" s="139">
        <f t="shared" si="149"/>
        <v>-22.127000000000002</v>
      </c>
      <c r="K103" s="140">
        <f t="shared" si="149"/>
        <v>-29.698</v>
      </c>
      <c r="L103" s="140">
        <f t="shared" si="149"/>
        <v>-31.72</v>
      </c>
      <c r="M103" s="141">
        <f t="shared" si="149"/>
        <v>-36.502249999999997</v>
      </c>
      <c r="N103" s="98">
        <f t="shared" si="149"/>
        <v>-120.04724999999999</v>
      </c>
      <c r="O103" s="139">
        <f t="shared" ref="O103:U103" si="150">O102+O101</f>
        <v>-38.237291880313514</v>
      </c>
      <c r="P103" s="140">
        <f t="shared" si="150"/>
        <v>-41.253166834878982</v>
      </c>
      <c r="Q103" s="140">
        <f t="shared" si="150"/>
        <v>-47.149982201848935</v>
      </c>
      <c r="R103" s="141">
        <f t="shared" si="150"/>
        <v>-52.990001883328489</v>
      </c>
      <c r="S103" s="98">
        <f t="shared" si="150"/>
        <v>-179.63044280036993</v>
      </c>
      <c r="T103" s="98">
        <f t="shared" si="150"/>
        <v>-270.79749611251742</v>
      </c>
      <c r="U103" s="98">
        <f t="shared" si="150"/>
        <v>-307.43461581233805</v>
      </c>
      <c r="V103" s="98">
        <f t="shared" ref="V103:W103" si="151">V102+V101</f>
        <v>-359.34356037851853</v>
      </c>
      <c r="W103" s="98">
        <f t="shared" si="151"/>
        <v>-368.4096114430277</v>
      </c>
    </row>
    <row r="104" spans="2:23" s="62" customFormat="1">
      <c r="B104" s="424" t="s">
        <v>55</v>
      </c>
      <c r="C104" s="425"/>
      <c r="D104" s="93">
        <f t="shared" ref="D104:U104" si="152">D33</f>
        <v>0</v>
      </c>
      <c r="E104" s="128">
        <f t="shared" si="152"/>
        <v>0</v>
      </c>
      <c r="F104" s="20">
        <f t="shared" si="152"/>
        <v>0</v>
      </c>
      <c r="G104" s="20">
        <f t="shared" si="152"/>
        <v>0</v>
      </c>
      <c r="H104" s="129">
        <f t="shared" si="152"/>
        <v>0</v>
      </c>
      <c r="I104" s="93">
        <f t="shared" si="152"/>
        <v>0</v>
      </c>
      <c r="J104" s="128">
        <f t="shared" si="152"/>
        <v>0</v>
      </c>
      <c r="K104" s="20">
        <f t="shared" si="152"/>
        <v>0</v>
      </c>
      <c r="L104" s="20">
        <f t="shared" si="152"/>
        <v>0</v>
      </c>
      <c r="M104" s="129">
        <f t="shared" si="152"/>
        <v>0</v>
      </c>
      <c r="N104" s="93">
        <f t="shared" si="152"/>
        <v>0</v>
      </c>
      <c r="O104" s="128">
        <f t="shared" si="152"/>
        <v>0</v>
      </c>
      <c r="P104" s="20">
        <f t="shared" si="152"/>
        <v>0</v>
      </c>
      <c r="Q104" s="20">
        <f t="shared" si="152"/>
        <v>0</v>
      </c>
      <c r="R104" s="129">
        <f t="shared" si="152"/>
        <v>0</v>
      </c>
      <c r="S104" s="93">
        <f t="shared" si="152"/>
        <v>0</v>
      </c>
      <c r="T104" s="93">
        <f t="shared" si="152"/>
        <v>0</v>
      </c>
      <c r="U104" s="93">
        <f t="shared" si="152"/>
        <v>0</v>
      </c>
      <c r="V104" s="93">
        <f t="shared" ref="V104:W104" si="153">V33</f>
        <v>0</v>
      </c>
      <c r="W104" s="93">
        <f t="shared" si="153"/>
        <v>0</v>
      </c>
    </row>
    <row r="105" spans="2:23" s="62" customFormat="1">
      <c r="B105" s="410" t="s">
        <v>111</v>
      </c>
      <c r="C105" s="411"/>
      <c r="D105" s="99">
        <f t="shared" ref="D105:N105" si="154">IFERROR(D104/D103,0%)</f>
        <v>0</v>
      </c>
      <c r="E105" s="142">
        <f>IFERROR(E104/E103,0%)</f>
        <v>0</v>
      </c>
      <c r="F105" s="143">
        <f>IFERROR(F104/F103,0%)</f>
        <v>0</v>
      </c>
      <c r="G105" s="143">
        <f>IFERROR(G104/G103,0%)</f>
        <v>0</v>
      </c>
      <c r="H105" s="144">
        <f>IFERROR(H104/H103,0%)</f>
        <v>0</v>
      </c>
      <c r="I105" s="99">
        <f t="shared" si="154"/>
        <v>0</v>
      </c>
      <c r="J105" s="142">
        <f t="shared" si="154"/>
        <v>0</v>
      </c>
      <c r="K105" s="143">
        <f t="shared" si="154"/>
        <v>0</v>
      </c>
      <c r="L105" s="143">
        <f t="shared" si="154"/>
        <v>0</v>
      </c>
      <c r="M105" s="144">
        <f t="shared" si="154"/>
        <v>0</v>
      </c>
      <c r="N105" s="99">
        <f t="shared" si="154"/>
        <v>0</v>
      </c>
      <c r="O105" s="142">
        <f t="shared" ref="O105:U105" si="155">IFERROR(O104/O103,0%)</f>
        <v>0</v>
      </c>
      <c r="P105" s="143">
        <f t="shared" si="155"/>
        <v>0</v>
      </c>
      <c r="Q105" s="143">
        <f t="shared" si="155"/>
        <v>0</v>
      </c>
      <c r="R105" s="144">
        <f t="shared" si="155"/>
        <v>0</v>
      </c>
      <c r="S105" s="99">
        <f t="shared" si="155"/>
        <v>0</v>
      </c>
      <c r="T105" s="99">
        <f t="shared" si="155"/>
        <v>0</v>
      </c>
      <c r="U105" s="99">
        <f t="shared" si="155"/>
        <v>0</v>
      </c>
      <c r="V105" s="99">
        <f t="shared" ref="V105:W105" si="156">IFERROR(V104/V103,0%)</f>
        <v>0</v>
      </c>
      <c r="W105" s="99">
        <f t="shared" si="156"/>
        <v>0</v>
      </c>
    </row>
    <row r="106" spans="2:23" s="66" customFormat="1">
      <c r="B106" s="420" t="s">
        <v>57</v>
      </c>
      <c r="C106" s="421"/>
      <c r="D106" s="98">
        <f t="shared" ref="D106:N106" si="157">D103-D104</f>
        <v>-54.653999999999996</v>
      </c>
      <c r="E106" s="139">
        <f>E103-E104</f>
        <v>-18.667999999999999</v>
      </c>
      <c r="F106" s="140">
        <f>F103-F104</f>
        <v>-18.155000000000001</v>
      </c>
      <c r="G106" s="140">
        <f>G103-G104</f>
        <v>-19.34</v>
      </c>
      <c r="H106" s="141">
        <f>H103-H104</f>
        <v>-20.337</v>
      </c>
      <c r="I106" s="98">
        <f t="shared" si="157"/>
        <v>-76.5</v>
      </c>
      <c r="J106" s="139">
        <f t="shared" si="157"/>
        <v>-22.127000000000002</v>
      </c>
      <c r="K106" s="140">
        <f t="shared" si="157"/>
        <v>-29.698</v>
      </c>
      <c r="L106" s="140">
        <f t="shared" si="157"/>
        <v>-31.72</v>
      </c>
      <c r="M106" s="141">
        <f t="shared" si="157"/>
        <v>-36.502249999999997</v>
      </c>
      <c r="N106" s="98">
        <f t="shared" si="157"/>
        <v>-120.04724999999999</v>
      </c>
      <c r="O106" s="139">
        <f t="shared" ref="O106:U106" si="158">O103-O104</f>
        <v>-38.237291880313514</v>
      </c>
      <c r="P106" s="140">
        <f t="shared" si="158"/>
        <v>-41.253166834878982</v>
      </c>
      <c r="Q106" s="140">
        <f t="shared" si="158"/>
        <v>-47.149982201848935</v>
      </c>
      <c r="R106" s="141">
        <f t="shared" si="158"/>
        <v>-52.990001883328489</v>
      </c>
      <c r="S106" s="98">
        <f t="shared" si="158"/>
        <v>-179.63044280036993</v>
      </c>
      <c r="T106" s="98">
        <f t="shared" si="158"/>
        <v>-270.79749611251742</v>
      </c>
      <c r="U106" s="98">
        <f t="shared" si="158"/>
        <v>-307.43461581233805</v>
      </c>
      <c r="V106" s="98">
        <f t="shared" ref="V106:W106" si="159">V103-V104</f>
        <v>-359.34356037851853</v>
      </c>
      <c r="W106" s="98">
        <f t="shared" si="159"/>
        <v>-368.4096114430277</v>
      </c>
    </row>
    <row r="107" spans="2:23" s="62" customFormat="1">
      <c r="B107" s="54" t="s">
        <v>112</v>
      </c>
      <c r="C107" s="55"/>
      <c r="D107" s="93">
        <f t="shared" ref="D107:U107" si="160">D36</f>
        <v>0</v>
      </c>
      <c r="E107" s="128">
        <f t="shared" si="160"/>
        <v>0</v>
      </c>
      <c r="F107" s="20">
        <f t="shared" si="160"/>
        <v>0</v>
      </c>
      <c r="G107" s="20">
        <f t="shared" si="160"/>
        <v>0</v>
      </c>
      <c r="H107" s="129">
        <f t="shared" si="160"/>
        <v>0</v>
      </c>
      <c r="I107" s="93">
        <f t="shared" si="160"/>
        <v>0</v>
      </c>
      <c r="J107" s="128">
        <f t="shared" si="160"/>
        <v>0</v>
      </c>
      <c r="K107" s="20">
        <f t="shared" si="160"/>
        <v>0</v>
      </c>
      <c r="L107" s="20">
        <f t="shared" si="160"/>
        <v>0</v>
      </c>
      <c r="M107" s="129">
        <f t="shared" si="160"/>
        <v>0</v>
      </c>
      <c r="N107" s="93">
        <f t="shared" si="160"/>
        <v>0</v>
      </c>
      <c r="O107" s="128">
        <f t="shared" si="160"/>
        <v>0</v>
      </c>
      <c r="P107" s="20">
        <f t="shared" si="160"/>
        <v>0</v>
      </c>
      <c r="Q107" s="20">
        <f t="shared" si="160"/>
        <v>0</v>
      </c>
      <c r="R107" s="129">
        <f t="shared" si="160"/>
        <v>0</v>
      </c>
      <c r="S107" s="93">
        <f t="shared" si="160"/>
        <v>0</v>
      </c>
      <c r="T107" s="93">
        <f t="shared" si="160"/>
        <v>0</v>
      </c>
      <c r="U107" s="93">
        <f t="shared" si="160"/>
        <v>0</v>
      </c>
      <c r="V107" s="93">
        <f t="shared" ref="V107:W107" si="161">V36</f>
        <v>0</v>
      </c>
      <c r="W107" s="93">
        <f t="shared" si="161"/>
        <v>0</v>
      </c>
    </row>
    <row r="108" spans="2:23" s="66" customFormat="1">
      <c r="B108" s="158" t="s">
        <v>59</v>
      </c>
      <c r="C108" s="104"/>
      <c r="D108" s="105">
        <f t="shared" ref="D108:N108" si="162">D106+D107</f>
        <v>-54.653999999999996</v>
      </c>
      <c r="E108" s="145">
        <f>E106+E107</f>
        <v>-18.667999999999999</v>
      </c>
      <c r="F108" s="146">
        <f>F106+F107</f>
        <v>-18.155000000000001</v>
      </c>
      <c r="G108" s="146">
        <f>G106+G107</f>
        <v>-19.34</v>
      </c>
      <c r="H108" s="147">
        <f>H106+H107</f>
        <v>-20.337</v>
      </c>
      <c r="I108" s="105">
        <f t="shared" si="162"/>
        <v>-76.5</v>
      </c>
      <c r="J108" s="145">
        <f t="shared" si="162"/>
        <v>-22.127000000000002</v>
      </c>
      <c r="K108" s="146">
        <f t="shared" si="162"/>
        <v>-29.698</v>
      </c>
      <c r="L108" s="146">
        <f t="shared" si="162"/>
        <v>-31.72</v>
      </c>
      <c r="M108" s="147">
        <f t="shared" si="162"/>
        <v>-36.502249999999997</v>
      </c>
      <c r="N108" s="105">
        <f t="shared" si="162"/>
        <v>-120.04724999999999</v>
      </c>
      <c r="O108" s="145">
        <f t="shared" ref="O108:U108" si="163">O106+O107</f>
        <v>-38.237291880313514</v>
      </c>
      <c r="P108" s="146">
        <f t="shared" si="163"/>
        <v>-41.253166834878982</v>
      </c>
      <c r="Q108" s="146">
        <f t="shared" si="163"/>
        <v>-47.149982201848935</v>
      </c>
      <c r="R108" s="147">
        <f t="shared" si="163"/>
        <v>-52.990001883328489</v>
      </c>
      <c r="S108" s="105">
        <f t="shared" si="163"/>
        <v>-179.63044280036993</v>
      </c>
      <c r="T108" s="105">
        <f t="shared" si="163"/>
        <v>-270.79749611251742</v>
      </c>
      <c r="U108" s="105">
        <f t="shared" si="163"/>
        <v>-307.43461581233805</v>
      </c>
      <c r="V108" s="105">
        <f t="shared" ref="V108:W108" si="164">V106+V107</f>
        <v>-359.34356037851853</v>
      </c>
      <c r="W108" s="105">
        <f t="shared" si="164"/>
        <v>-368.4096114430277</v>
      </c>
    </row>
    <row r="109" spans="2:23" s="62" customFormat="1">
      <c r="B109" s="426" t="s">
        <v>113</v>
      </c>
      <c r="C109" s="427"/>
      <c r="D109" s="106">
        <f t="shared" ref="D109:N109" si="165">D108/D111</f>
        <v>-4.931577008315573</v>
      </c>
      <c r="E109" s="148">
        <f>E108/E111</f>
        <v>-26.668571428571429</v>
      </c>
      <c r="F109" s="149">
        <f>F108/F111</f>
        <v>-24.978502390534171</v>
      </c>
      <c r="G109" s="149">
        <f>G108/G111</f>
        <v>-25.507647018480515</v>
      </c>
      <c r="H109" s="150">
        <f>H108/H111</f>
        <v>-26.75921052631579</v>
      </c>
      <c r="I109" s="106">
        <f t="shared" si="165"/>
        <v>-103.90390043697363</v>
      </c>
      <c r="J109" s="148">
        <f t="shared" si="165"/>
        <v>-28.736363636363638</v>
      </c>
      <c r="K109" s="149">
        <f t="shared" si="165"/>
        <v>-39.336870799479712</v>
      </c>
      <c r="L109" s="149">
        <f t="shared" si="165"/>
        <v>-40.094700345203741</v>
      </c>
      <c r="M109" s="150">
        <f t="shared" si="165"/>
        <v>-0.80449217490045233</v>
      </c>
      <c r="N109" s="106">
        <f t="shared" si="165"/>
        <v>-10.069150774539251</v>
      </c>
      <c r="O109" s="148">
        <f t="shared" ref="O109:U109" si="166">O108/O111</f>
        <v>-0.84188978037959217</v>
      </c>
      <c r="P109" s="149">
        <f t="shared" si="166"/>
        <v>-0.9073844390323893</v>
      </c>
      <c r="Q109" s="149">
        <f t="shared" si="166"/>
        <v>-0.93349132056464734</v>
      </c>
      <c r="R109" s="150">
        <f t="shared" si="166"/>
        <v>-1.0480659426910539</v>
      </c>
      <c r="S109" s="106">
        <f t="shared" si="166"/>
        <v>-3.7432500339110293</v>
      </c>
      <c r="T109" s="106">
        <f t="shared" si="166"/>
        <v>-4.8695514472537083</v>
      </c>
      <c r="U109" s="106">
        <f t="shared" si="166"/>
        <v>-5.5228468753573061</v>
      </c>
      <c r="V109" s="106">
        <f t="shared" ref="V109:W109" si="167">V108/V111</f>
        <v>-5.9178836048074404</v>
      </c>
      <c r="W109" s="106">
        <f t="shared" si="167"/>
        <v>-6.0611276015234123</v>
      </c>
    </row>
    <row r="110" spans="2:23" s="66" customFormat="1">
      <c r="B110" s="428" t="s">
        <v>114</v>
      </c>
      <c r="C110" s="429"/>
      <c r="D110" s="107">
        <f t="shared" ref="D110:S110" si="168">D108/D112</f>
        <v>-4.931577008315573</v>
      </c>
      <c r="E110" s="151">
        <f t="shared" si="168"/>
        <v>-26.668571428571429</v>
      </c>
      <c r="F110" s="152">
        <f t="shared" si="168"/>
        <v>-24.978502390534171</v>
      </c>
      <c r="G110" s="152">
        <f t="shared" si="168"/>
        <v>-25.507647018480515</v>
      </c>
      <c r="H110" s="153">
        <f t="shared" si="168"/>
        <v>-26.75921052631579</v>
      </c>
      <c r="I110" s="107">
        <f t="shared" si="168"/>
        <v>-103.90390043697363</v>
      </c>
      <c r="J110" s="151">
        <f>J108/J112</f>
        <v>-28.736363636363638</v>
      </c>
      <c r="K110" s="152">
        <f>K108/K112</f>
        <v>-39.336870799479712</v>
      </c>
      <c r="L110" s="152">
        <f>L108/L112</f>
        <v>-40.094700345203741</v>
      </c>
      <c r="M110" s="153">
        <f>M108/M112</f>
        <v>-0.80449217490045233</v>
      </c>
      <c r="N110" s="107">
        <f t="shared" si="168"/>
        <v>-10.069150774539251</v>
      </c>
      <c r="O110" s="151">
        <f t="shared" si="168"/>
        <v>-0.84188978037959217</v>
      </c>
      <c r="P110" s="152">
        <f t="shared" si="168"/>
        <v>-0.9073844390323893</v>
      </c>
      <c r="Q110" s="152">
        <f t="shared" si="168"/>
        <v>-0.93349132056464734</v>
      </c>
      <c r="R110" s="153">
        <f t="shared" si="168"/>
        <v>-1.0480659426910539</v>
      </c>
      <c r="S110" s="107">
        <f t="shared" si="168"/>
        <v>-3.7432500339110293</v>
      </c>
      <c r="T110" s="107">
        <f>T108/T112</f>
        <v>-4.8695514472537083</v>
      </c>
      <c r="U110" s="107">
        <f>U108/U112</f>
        <v>-5.5228468753573061</v>
      </c>
      <c r="V110" s="107">
        <f t="shared" ref="V110:W110" si="169">V108/V112</f>
        <v>-5.9178836048074404</v>
      </c>
      <c r="W110" s="107">
        <f t="shared" si="169"/>
        <v>-6.0611276015234123</v>
      </c>
    </row>
    <row r="111" spans="2:23" s="62" customFormat="1">
      <c r="B111" s="330" t="s">
        <v>62</v>
      </c>
      <c r="C111" s="329"/>
      <c r="D111" s="111">
        <f t="shared" ref="D111:S111" si="170">D40</f>
        <v>11.082459</v>
      </c>
      <c r="E111" s="116">
        <f t="shared" si="170"/>
        <v>0.7</v>
      </c>
      <c r="F111" s="114">
        <f t="shared" si="170"/>
        <v>0.72682500000000005</v>
      </c>
      <c r="G111" s="114">
        <f t="shared" si="170"/>
        <v>0.75820399999999999</v>
      </c>
      <c r="H111" s="114">
        <f t="shared" si="170"/>
        <v>0.76</v>
      </c>
      <c r="I111" s="111">
        <f t="shared" si="170"/>
        <v>0.73625724999999997</v>
      </c>
      <c r="J111" s="116">
        <f t="shared" ref="J111:M113" si="171">J40</f>
        <v>0.77</v>
      </c>
      <c r="K111" s="114">
        <f t="shared" si="171"/>
        <v>0.75496600000000003</v>
      </c>
      <c r="L111" s="114">
        <f t="shared" si="171"/>
        <v>0.79112700000000002</v>
      </c>
      <c r="M111" s="114">
        <f t="shared" si="171"/>
        <v>45.373033</v>
      </c>
      <c r="N111" s="111">
        <f t="shared" si="170"/>
        <v>11.9222815</v>
      </c>
      <c r="O111" s="116">
        <f t="shared" si="170"/>
        <v>45.418406032999997</v>
      </c>
      <c r="P111" s="114">
        <f t="shared" si="170"/>
        <v>45.46382443903299</v>
      </c>
      <c r="Q111" s="114">
        <f t="shared" si="170"/>
        <v>50.509288263472016</v>
      </c>
      <c r="R111" s="114">
        <f t="shared" si="170"/>
        <v>50.559797551735485</v>
      </c>
      <c r="S111" s="111">
        <f t="shared" si="170"/>
        <v>47.987829071810125</v>
      </c>
      <c r="T111" s="111">
        <f t="shared" ref="T111:U113" si="172">T40</f>
        <v>55.610357349287213</v>
      </c>
      <c r="U111" s="111">
        <f t="shared" si="172"/>
        <v>55.665967706636494</v>
      </c>
      <c r="V111" s="111">
        <f t="shared" ref="V111:W111" si="173">V40</f>
        <v>60.721633674343124</v>
      </c>
      <c r="W111" s="111">
        <f t="shared" si="173"/>
        <v>60.782355308017458</v>
      </c>
    </row>
    <row r="112" spans="2:23" s="66" customFormat="1">
      <c r="B112" s="430" t="s">
        <v>63</v>
      </c>
      <c r="C112" s="431"/>
      <c r="D112" s="118">
        <f t="shared" ref="D112:S112" si="174">D41</f>
        <v>11.082459</v>
      </c>
      <c r="E112" s="120">
        <f t="shared" si="174"/>
        <v>0.7</v>
      </c>
      <c r="F112" s="120">
        <f t="shared" si="174"/>
        <v>0.72682500000000005</v>
      </c>
      <c r="G112" s="120">
        <f t="shared" si="174"/>
        <v>0.75820399999999999</v>
      </c>
      <c r="H112" s="120">
        <f t="shared" si="174"/>
        <v>0.76</v>
      </c>
      <c r="I112" s="118">
        <f t="shared" si="174"/>
        <v>0.73625724999999997</v>
      </c>
      <c r="J112" s="120">
        <f t="shared" si="171"/>
        <v>0.77</v>
      </c>
      <c r="K112" s="120">
        <f t="shared" si="171"/>
        <v>0.75496600000000003</v>
      </c>
      <c r="L112" s="120">
        <f t="shared" si="171"/>
        <v>0.79112700000000002</v>
      </c>
      <c r="M112" s="120">
        <f t="shared" si="171"/>
        <v>45.373033</v>
      </c>
      <c r="N112" s="118">
        <f t="shared" si="174"/>
        <v>11.9222815</v>
      </c>
      <c r="O112" s="120">
        <f t="shared" si="174"/>
        <v>45.418406032999997</v>
      </c>
      <c r="P112" s="120">
        <f t="shared" si="174"/>
        <v>45.46382443903299</v>
      </c>
      <c r="Q112" s="120">
        <f t="shared" si="174"/>
        <v>50.509288263472016</v>
      </c>
      <c r="R112" s="120">
        <f t="shared" si="174"/>
        <v>50.559797551735485</v>
      </c>
      <c r="S112" s="118">
        <f t="shared" si="174"/>
        <v>47.987829071810125</v>
      </c>
      <c r="T112" s="118">
        <f t="shared" si="172"/>
        <v>55.610357349287213</v>
      </c>
      <c r="U112" s="118">
        <f t="shared" si="172"/>
        <v>55.665967706636494</v>
      </c>
      <c r="V112" s="118">
        <f t="shared" ref="V112:W112" si="175">V41</f>
        <v>60.721633674343124</v>
      </c>
      <c r="W112" s="118">
        <f t="shared" si="175"/>
        <v>60.782355308017458</v>
      </c>
    </row>
    <row r="113" spans="2:23" s="62" customFormat="1">
      <c r="B113" s="414" t="s">
        <v>64</v>
      </c>
      <c r="C113" s="415"/>
      <c r="D113" s="416">
        <f t="shared" ref="D113:S113" si="176">D42</f>
        <v>11.082459</v>
      </c>
      <c r="E113" s="417">
        <f t="shared" si="176"/>
        <v>2.7</v>
      </c>
      <c r="F113" s="417">
        <f t="shared" si="176"/>
        <v>17.088419000000002</v>
      </c>
      <c r="G113" s="417">
        <f t="shared" si="176"/>
        <v>17.079746</v>
      </c>
      <c r="H113" s="417">
        <f t="shared" si="176"/>
        <v>17.081541999999999</v>
      </c>
      <c r="I113" s="416">
        <f t="shared" si="176"/>
        <v>13.487426750000001</v>
      </c>
      <c r="J113" s="417">
        <f t="shared" si="171"/>
        <v>17.091542</v>
      </c>
      <c r="K113" s="417">
        <f t="shared" si="171"/>
        <v>17.097178</v>
      </c>
      <c r="L113" s="417">
        <f t="shared" si="171"/>
        <v>32.416336999999999</v>
      </c>
      <c r="M113" s="417">
        <f t="shared" si="171"/>
        <v>50.573033000000002</v>
      </c>
      <c r="N113" s="416">
        <f t="shared" si="176"/>
        <v>29.294522499999999</v>
      </c>
      <c r="O113" s="417">
        <f t="shared" si="176"/>
        <v>50.618406032999999</v>
      </c>
      <c r="P113" s="417">
        <f t="shared" si="176"/>
        <v>50.663824439032993</v>
      </c>
      <c r="Q113" s="417">
        <f t="shared" si="176"/>
        <v>55.709288263472018</v>
      </c>
      <c r="R113" s="417">
        <f t="shared" si="176"/>
        <v>55.759797551735488</v>
      </c>
      <c r="S113" s="416">
        <f t="shared" si="176"/>
        <v>53.187829071810121</v>
      </c>
      <c r="T113" s="416">
        <f t="shared" si="172"/>
        <v>60.810357349287216</v>
      </c>
      <c r="U113" s="416">
        <f t="shared" si="172"/>
        <v>60.865967706636496</v>
      </c>
      <c r="V113" s="416">
        <f t="shared" ref="V113:W113" si="177">V42</f>
        <v>65.921633674343127</v>
      </c>
      <c r="W113" s="416">
        <f t="shared" si="177"/>
        <v>65.982355308017461</v>
      </c>
    </row>
  </sheetData>
  <mergeCells count="8">
    <mergeCell ref="D5:D6"/>
    <mergeCell ref="I5:I6"/>
    <mergeCell ref="N5:N6"/>
    <mergeCell ref="V5:V6"/>
    <mergeCell ref="W5:W6"/>
    <mergeCell ref="U5:U6"/>
    <mergeCell ref="T5:T6"/>
    <mergeCell ref="S5:S6"/>
  </mergeCells>
  <pageMargins left="0.7" right="0.7" top="0.75" bottom="0.75" header="0.3" footer="0.3"/>
  <pageSetup scale="34" orientation="portrait" horizontalDpi="90" verticalDpi="90" r:id="rId1"/>
  <colBreaks count="1" manualBreakCount="1">
    <brk id="21"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82BF-24A9-441C-8625-5E01ABBF41B8}">
  <sheetPr>
    <tabColor rgb="FFFFFF00"/>
  </sheetPr>
  <dimension ref="B1:AB78"/>
  <sheetViews>
    <sheetView showGridLines="0" zoomScale="85" zoomScaleNormal="85" workbookViewId="0">
      <pane xSplit="2" ySplit="6" topLeftCell="C37" activePane="bottomRight" state="frozen"/>
      <selection pane="bottomRight" activeCell="S81" sqref="S81"/>
      <selection pane="bottomLeft" activeCell="T45" sqref="T45"/>
      <selection pane="topRight" activeCell="T45" sqref="T45"/>
    </sheetView>
  </sheetViews>
  <sheetFormatPr defaultRowHeight="15" outlineLevelCol="1"/>
  <cols>
    <col min="1" max="1" width="1.7109375" customWidth="1"/>
    <col min="2" max="2" width="45.7109375" customWidth="1"/>
    <col min="3" max="3" width="1.5703125" customWidth="1"/>
    <col min="4" max="8" width="9.28515625" hidden="1" customWidth="1" outlineLevel="1"/>
    <col min="9" max="9" width="9.28515625" customWidth="1" collapsed="1"/>
    <col min="10" max="25" width="9.28515625" customWidth="1"/>
  </cols>
  <sheetData>
    <row r="1" spans="2:28" ht="21">
      <c r="B1" s="1" t="str">
        <f>IS!B1</f>
        <v>Maplight Therapeutics, Inc.</v>
      </c>
      <c r="X1" s="121"/>
      <c r="AB1" s="121" t="s">
        <v>1</v>
      </c>
    </row>
    <row r="2" spans="2:28" ht="15.75">
      <c r="B2" s="4" t="s">
        <v>115</v>
      </c>
      <c r="X2" s="122"/>
      <c r="AB2" s="122" t="s">
        <v>3</v>
      </c>
    </row>
    <row r="3" spans="2:28" ht="15.75">
      <c r="X3" s="122"/>
      <c r="AB3" s="122" t="s">
        <v>4</v>
      </c>
    </row>
    <row r="4" spans="2:28" ht="15.75" thickBot="1"/>
    <row r="5" spans="2:28">
      <c r="B5" s="5" t="s">
        <v>7</v>
      </c>
      <c r="C5" s="11"/>
      <c r="D5" s="981" t="e">
        <f>IS!#REF!</f>
        <v>#REF!</v>
      </c>
      <c r="E5" s="12" t="e">
        <f>IS!#REF!</f>
        <v>#REF!</v>
      </c>
      <c r="F5" s="12" t="e">
        <f>IS!#REF!</f>
        <v>#REF!</v>
      </c>
      <c r="G5" s="12" t="e">
        <f>IS!#REF!</f>
        <v>#REF!</v>
      </c>
      <c r="H5" s="12" t="e">
        <f>IS!#REF!</f>
        <v>#REF!</v>
      </c>
      <c r="I5" s="981" t="str">
        <f>IS!D5</f>
        <v>FY23</v>
      </c>
      <c r="J5" s="12" t="str">
        <f>IS!E5</f>
        <v>1Q24</v>
      </c>
      <c r="K5" s="12" t="str">
        <f>IS!F5</f>
        <v>2Q24</v>
      </c>
      <c r="L5" s="12" t="str">
        <f>IS!G5</f>
        <v>3Q24</v>
      </c>
      <c r="M5" s="12" t="str">
        <f>IS!H5</f>
        <v>4Q24</v>
      </c>
      <c r="N5" s="981" t="str">
        <f>IS!I5</f>
        <v>FY24</v>
      </c>
      <c r="O5" s="12" t="str">
        <f>IS!J5</f>
        <v>1Q25</v>
      </c>
      <c r="P5" s="12" t="str">
        <f>IS!K5</f>
        <v>2Q25</v>
      </c>
      <c r="Q5" s="12" t="str">
        <f>IS!L5</f>
        <v>3Q25E</v>
      </c>
      <c r="R5" s="12" t="str">
        <f>IS!M5</f>
        <v>4Q25E</v>
      </c>
      <c r="S5" s="983" t="str">
        <f>IS!N5</f>
        <v>FY25E</v>
      </c>
      <c r="T5" s="12" t="str">
        <f>IS!O5</f>
        <v>1Q26E</v>
      </c>
      <c r="U5" s="12" t="str">
        <f>IS!P5</f>
        <v>2Q26E</v>
      </c>
      <c r="V5" s="12" t="str">
        <f>IS!Q5</f>
        <v>3Q26E</v>
      </c>
      <c r="W5" s="12" t="str">
        <f>IS!R5</f>
        <v>4Q26E</v>
      </c>
      <c r="X5" s="983" t="str">
        <f>IS!S5</f>
        <v>FY26E</v>
      </c>
      <c r="Y5" s="983" t="str">
        <f>IS!T5</f>
        <v>FY27E</v>
      </c>
      <c r="Z5" s="983" t="str">
        <f>IS!U5</f>
        <v>FY28E</v>
      </c>
      <c r="AA5" s="983" t="str">
        <f>IS!V5</f>
        <v>FY29E</v>
      </c>
      <c r="AB5" s="983" t="str">
        <f>IS!W5</f>
        <v>FY30E</v>
      </c>
    </row>
    <row r="6" spans="2:28" ht="15.75" thickBot="1">
      <c r="B6" s="13" t="s">
        <v>28</v>
      </c>
      <c r="C6" s="33"/>
      <c r="D6" s="982" t="e">
        <f>IS!#REF!</f>
        <v>#REF!</v>
      </c>
      <c r="E6" s="6" t="e">
        <f>IS!#REF!</f>
        <v>#REF!</v>
      </c>
      <c r="F6" s="6" t="e">
        <f>IS!#REF!</f>
        <v>#REF!</v>
      </c>
      <c r="G6" s="6" t="e">
        <f>IS!#REF!</f>
        <v>#REF!</v>
      </c>
      <c r="H6" s="6" t="e">
        <f>IS!#REF!</f>
        <v>#REF!</v>
      </c>
      <c r="I6" s="982">
        <f>IS!D6</f>
        <v>0</v>
      </c>
      <c r="J6" s="6">
        <f>IS!E6</f>
        <v>45352</v>
      </c>
      <c r="K6" s="6">
        <f>IS!F6</f>
        <v>45444</v>
      </c>
      <c r="L6" s="6">
        <f>IS!G6</f>
        <v>45536</v>
      </c>
      <c r="M6" s="6">
        <f>IS!H6</f>
        <v>45627</v>
      </c>
      <c r="N6" s="982">
        <f>IS!I6</f>
        <v>0</v>
      </c>
      <c r="O6" s="6">
        <f>IS!J6</f>
        <v>45717</v>
      </c>
      <c r="P6" s="6">
        <f>IS!K6</f>
        <v>45809</v>
      </c>
      <c r="Q6" s="6">
        <f>IS!L6</f>
        <v>45901</v>
      </c>
      <c r="R6" s="6">
        <f>IS!M6</f>
        <v>45992</v>
      </c>
      <c r="S6" s="984">
        <f>IS!N6</f>
        <v>0</v>
      </c>
      <c r="T6" s="6">
        <f>IS!O6</f>
        <v>46082</v>
      </c>
      <c r="U6" s="6">
        <f>IS!P6</f>
        <v>46174</v>
      </c>
      <c r="V6" s="6">
        <f>IS!Q6</f>
        <v>46266</v>
      </c>
      <c r="W6" s="6">
        <f>IS!R6</f>
        <v>46357</v>
      </c>
      <c r="X6" s="984">
        <f>IS!S6</f>
        <v>0</v>
      </c>
      <c r="Y6" s="984">
        <f>IS!T6</f>
        <v>0</v>
      </c>
      <c r="Z6" s="984">
        <f>IS!U6</f>
        <v>0</v>
      </c>
      <c r="AA6" s="984">
        <f>IS!V6</f>
        <v>0</v>
      </c>
      <c r="AB6" s="984">
        <f>IS!W6</f>
        <v>0</v>
      </c>
    </row>
    <row r="7" spans="2:28" s="38" customFormat="1">
      <c r="B7" s="204" t="s">
        <v>116</v>
      </c>
      <c r="C7" s="205"/>
      <c r="D7" s="256"/>
      <c r="E7" s="257"/>
      <c r="F7" s="257"/>
      <c r="G7" s="382"/>
      <c r="H7" s="257"/>
      <c r="I7" s="256"/>
      <c r="J7" s="259"/>
      <c r="K7" s="259"/>
      <c r="L7" s="259"/>
      <c r="M7" s="382"/>
      <c r="N7" s="256"/>
      <c r="O7" s="257"/>
      <c r="P7" s="257"/>
      <c r="Q7" s="257"/>
      <c r="R7" s="258"/>
      <c r="S7" s="256"/>
      <c r="T7" s="259"/>
      <c r="U7" s="259"/>
      <c r="V7" s="259"/>
      <c r="W7" s="259"/>
      <c r="X7" s="256"/>
      <c r="Y7" s="256"/>
      <c r="Z7" s="256"/>
      <c r="AA7" s="256"/>
      <c r="AB7" s="256"/>
    </row>
    <row r="8" spans="2:28" s="38" customFormat="1">
      <c r="B8" s="77" t="s">
        <v>117</v>
      </c>
      <c r="D8" s="254"/>
      <c r="E8" s="20"/>
      <c r="F8" s="20"/>
      <c r="G8" s="369"/>
      <c r="H8" s="20"/>
      <c r="I8" s="254">
        <v>79.769000000000005</v>
      </c>
      <c r="J8" s="184">
        <f>I8+CF!J50</f>
        <v>179.786</v>
      </c>
      <c r="K8" s="184">
        <f>J8+CF!K50</f>
        <v>38.736000000000018</v>
      </c>
      <c r="L8" s="184">
        <f>K8+CF!L50</f>
        <v>19.736000000000022</v>
      </c>
      <c r="M8" s="369">
        <v>38.253</v>
      </c>
      <c r="N8" s="254">
        <f t="shared" ref="N8:N13" si="0">M8</f>
        <v>38.253</v>
      </c>
      <c r="O8" s="20">
        <v>50.155999999999999</v>
      </c>
      <c r="P8" s="20">
        <v>33.466999999999999</v>
      </c>
      <c r="Q8" s="20">
        <v>64.146000000000001</v>
      </c>
      <c r="R8" s="229">
        <f>Q8+CF!R50</f>
        <v>324.39229914983815</v>
      </c>
      <c r="S8" s="254">
        <f t="shared" ref="S8:S14" si="1">R8</f>
        <v>324.39229914983815</v>
      </c>
      <c r="T8" s="184">
        <f>S8+CF!T50</f>
        <v>286.70400726952465</v>
      </c>
      <c r="U8" s="184">
        <f>T8+CF!U50</f>
        <v>245.99984043464568</v>
      </c>
      <c r="V8" s="184">
        <f>U8+CF!V50</f>
        <v>393.39885823279678</v>
      </c>
      <c r="W8" s="184">
        <f>V8+CF!W50</f>
        <v>340.95785634946827</v>
      </c>
      <c r="X8" s="254">
        <f t="shared" ref="X8:X14" si="2">W8</f>
        <v>340.95785634946827</v>
      </c>
      <c r="Y8" s="224">
        <f>X8+CF!Y50</f>
        <v>436.10636023695082</v>
      </c>
      <c r="Z8" s="224">
        <f>Y8+CF!Z50</f>
        <v>130.86774442461274</v>
      </c>
      <c r="AA8" s="224">
        <f>Z8+CF!AA50</f>
        <v>258.72018404609418</v>
      </c>
      <c r="AB8" s="224">
        <f>AA8+CF!AB50</f>
        <v>-87.493427396933555</v>
      </c>
    </row>
    <row r="9" spans="2:28" s="38" customFormat="1">
      <c r="B9" s="77" t="s">
        <v>118</v>
      </c>
      <c r="D9" s="254"/>
      <c r="E9" s="20"/>
      <c r="F9" s="20"/>
      <c r="G9" s="369"/>
      <c r="H9" s="20"/>
      <c r="I9" s="254">
        <v>0</v>
      </c>
      <c r="J9" s="184">
        <f>I9-CF!J33-CF!J34-CF!J36</f>
        <v>0</v>
      </c>
      <c r="K9" s="184">
        <f>J9-CF!K33-CF!K34-CF!K36</f>
        <v>121.532</v>
      </c>
      <c r="L9" s="184">
        <f>K9-CF!L33-CF!L34-CF!L36</f>
        <v>121.532</v>
      </c>
      <c r="M9" s="369">
        <v>70.542000000000002</v>
      </c>
      <c r="N9" s="254">
        <f t="shared" si="0"/>
        <v>70.542000000000002</v>
      </c>
      <c r="O9" s="20">
        <v>42.107999999999997</v>
      </c>
      <c r="P9" s="20">
        <v>27.004999999999999</v>
      </c>
      <c r="Q9" s="20">
        <v>163.02199999999999</v>
      </c>
      <c r="R9" s="229">
        <f>Q9-CF!R33-CF!R34-CF!R36</f>
        <v>163.02199999999999</v>
      </c>
      <c r="S9" s="254">
        <f t="shared" si="1"/>
        <v>163.02199999999999</v>
      </c>
      <c r="T9" s="184">
        <f>S9-CF!T33-CF!T34-CF!T36</f>
        <v>163.02199999999999</v>
      </c>
      <c r="U9" s="184">
        <f>T9-CF!U33-CF!U34-CF!U36</f>
        <v>163.02199999999999</v>
      </c>
      <c r="V9" s="184">
        <f>U9-CF!V33-CF!V34-CF!V36</f>
        <v>163.02199999999999</v>
      </c>
      <c r="W9" s="184">
        <f>V9-CF!W33-CF!W34-CF!W36</f>
        <v>163.02199999999999</v>
      </c>
      <c r="X9" s="254">
        <f t="shared" si="2"/>
        <v>163.02199999999999</v>
      </c>
      <c r="Y9" s="224">
        <f>X9-CF!Y33-CF!Y34-CF!Y36</f>
        <v>163.02199999999999</v>
      </c>
      <c r="Z9" s="224">
        <f>Y9-CF!Z33-CF!Z34-CF!Z36</f>
        <v>163.02199999999999</v>
      </c>
      <c r="AA9" s="224">
        <f>Z9-CF!AA33-CF!AA34-CF!AA36</f>
        <v>163.02199999999999</v>
      </c>
      <c r="AB9" s="224">
        <f>AA9-CF!AB33-CF!AB34-CF!AB36</f>
        <v>143.02199999999999</v>
      </c>
    </row>
    <row r="10" spans="2:28" s="38" customFormat="1">
      <c r="B10" s="77" t="s">
        <v>119</v>
      </c>
      <c r="D10" s="254"/>
      <c r="E10" s="20"/>
      <c r="F10" s="20"/>
      <c r="G10" s="369"/>
      <c r="H10" s="20"/>
      <c r="I10" s="254">
        <v>3.835</v>
      </c>
      <c r="J10" s="154">
        <f>I10</f>
        <v>3.835</v>
      </c>
      <c r="K10" s="154">
        <f>J10</f>
        <v>3.835</v>
      </c>
      <c r="L10" s="154">
        <f>K10</f>
        <v>3.835</v>
      </c>
      <c r="M10" s="369">
        <v>5.8070000000000004</v>
      </c>
      <c r="N10" s="254">
        <f t="shared" si="0"/>
        <v>5.8070000000000004</v>
      </c>
      <c r="O10" s="20">
        <v>6</v>
      </c>
      <c r="P10" s="20">
        <v>12.728999999999999</v>
      </c>
      <c r="Q10" s="20">
        <v>18.138000000000002</v>
      </c>
      <c r="R10" s="216">
        <f>Q10</f>
        <v>18.138000000000002</v>
      </c>
      <c r="S10" s="254">
        <f t="shared" si="1"/>
        <v>18.138000000000002</v>
      </c>
      <c r="T10" s="154">
        <f>S10</f>
        <v>18.138000000000002</v>
      </c>
      <c r="U10" s="154">
        <f>T10</f>
        <v>18.138000000000002</v>
      </c>
      <c r="V10" s="154">
        <f>U10</f>
        <v>18.138000000000002</v>
      </c>
      <c r="W10" s="154">
        <f>V10</f>
        <v>18.138000000000002</v>
      </c>
      <c r="X10" s="254">
        <f t="shared" si="2"/>
        <v>18.138000000000002</v>
      </c>
      <c r="Y10" s="255">
        <f>X10</f>
        <v>18.138000000000002</v>
      </c>
      <c r="Z10" s="255">
        <f>Y10</f>
        <v>18.138000000000002</v>
      </c>
      <c r="AA10" s="255">
        <f t="shared" ref="AA10:AB10" si="3">Z10</f>
        <v>18.138000000000002</v>
      </c>
      <c r="AB10" s="255">
        <f t="shared" si="3"/>
        <v>18.138000000000002</v>
      </c>
    </row>
    <row r="11" spans="2:28" s="38" customFormat="1">
      <c r="B11" s="77" t="s">
        <v>120</v>
      </c>
      <c r="D11" s="254"/>
      <c r="E11" s="20"/>
      <c r="F11" s="20"/>
      <c r="G11" s="369"/>
      <c r="H11" s="20"/>
      <c r="I11" s="254">
        <v>0</v>
      </c>
      <c r="J11" s="154">
        <v>0</v>
      </c>
      <c r="K11" s="154">
        <v>0</v>
      </c>
      <c r="L11" s="154">
        <v>0</v>
      </c>
      <c r="M11" s="369">
        <v>0</v>
      </c>
      <c r="N11" s="254">
        <f t="shared" si="0"/>
        <v>0</v>
      </c>
      <c r="O11" s="20">
        <v>0</v>
      </c>
      <c r="P11" s="20">
        <v>0</v>
      </c>
      <c r="Q11" s="20">
        <v>0</v>
      </c>
      <c r="R11" s="216">
        <v>0</v>
      </c>
      <c r="S11" s="254">
        <f t="shared" si="1"/>
        <v>0</v>
      </c>
      <c r="T11" s="154">
        <v>0</v>
      </c>
      <c r="U11" s="154">
        <v>0</v>
      </c>
      <c r="V11" s="154">
        <v>0</v>
      </c>
      <c r="W11" s="154">
        <v>0</v>
      </c>
      <c r="X11" s="254">
        <f t="shared" si="2"/>
        <v>0</v>
      </c>
      <c r="Y11" s="255">
        <v>0</v>
      </c>
      <c r="Z11" s="255">
        <v>0</v>
      </c>
      <c r="AA11" s="255">
        <v>0</v>
      </c>
      <c r="AB11" s="255">
        <v>0</v>
      </c>
    </row>
    <row r="12" spans="2:28" s="38" customFormat="1">
      <c r="B12" s="77" t="s">
        <v>121</v>
      </c>
      <c r="D12" s="254"/>
      <c r="E12" s="20"/>
      <c r="F12" s="20"/>
      <c r="G12" s="369"/>
      <c r="H12" s="20"/>
      <c r="I12" s="254">
        <v>0</v>
      </c>
      <c r="J12" s="154">
        <f t="shared" ref="J12:J14" si="4">I12</f>
        <v>0</v>
      </c>
      <c r="K12" s="154">
        <f t="shared" ref="K12:K14" si="5">J12</f>
        <v>0</v>
      </c>
      <c r="L12" s="154">
        <f t="shared" ref="L12:L14" si="6">K12</f>
        <v>0</v>
      </c>
      <c r="M12" s="369">
        <v>0</v>
      </c>
      <c r="N12" s="254">
        <f t="shared" si="0"/>
        <v>0</v>
      </c>
      <c r="O12" s="20">
        <v>0</v>
      </c>
      <c r="P12" s="20">
        <v>0</v>
      </c>
      <c r="Q12" s="20">
        <v>0</v>
      </c>
      <c r="R12" s="216">
        <f t="shared" ref="R12:R14" si="7">Q12</f>
        <v>0</v>
      </c>
      <c r="S12" s="254">
        <f t="shared" si="1"/>
        <v>0</v>
      </c>
      <c r="T12" s="154">
        <f t="shared" ref="T12:W14" si="8">S12</f>
        <v>0</v>
      </c>
      <c r="U12" s="154">
        <f t="shared" si="8"/>
        <v>0</v>
      </c>
      <c r="V12" s="154">
        <f t="shared" si="8"/>
        <v>0</v>
      </c>
      <c r="W12" s="154">
        <f t="shared" si="8"/>
        <v>0</v>
      </c>
      <c r="X12" s="254">
        <f t="shared" si="2"/>
        <v>0</v>
      </c>
      <c r="Y12" s="255">
        <f t="shared" ref="Y12:Z14" si="9">X12</f>
        <v>0</v>
      </c>
      <c r="Z12" s="255">
        <f t="shared" si="9"/>
        <v>0</v>
      </c>
      <c r="AA12" s="255">
        <f t="shared" ref="AA12:AA14" si="10">Z12</f>
        <v>0</v>
      </c>
      <c r="AB12" s="255">
        <f t="shared" ref="AB12:AB14" si="11">AA12</f>
        <v>0</v>
      </c>
    </row>
    <row r="13" spans="2:28" s="38" customFormat="1">
      <c r="B13" s="77" t="s">
        <v>122</v>
      </c>
      <c r="D13" s="254"/>
      <c r="E13" s="20"/>
      <c r="F13" s="20"/>
      <c r="G13" s="369"/>
      <c r="H13" s="20"/>
      <c r="I13" s="254">
        <v>0</v>
      </c>
      <c r="J13" s="154">
        <f t="shared" si="4"/>
        <v>0</v>
      </c>
      <c r="K13" s="154">
        <f t="shared" si="5"/>
        <v>0</v>
      </c>
      <c r="L13" s="154">
        <f t="shared" si="6"/>
        <v>0</v>
      </c>
      <c r="M13" s="369">
        <v>0</v>
      </c>
      <c r="N13" s="254">
        <f t="shared" si="0"/>
        <v>0</v>
      </c>
      <c r="O13" s="20">
        <v>0</v>
      </c>
      <c r="P13" s="20">
        <v>0</v>
      </c>
      <c r="Q13" s="20">
        <v>0</v>
      </c>
      <c r="R13" s="216">
        <f t="shared" si="7"/>
        <v>0</v>
      </c>
      <c r="S13" s="254">
        <f t="shared" si="1"/>
        <v>0</v>
      </c>
      <c r="T13" s="154">
        <f t="shared" si="8"/>
        <v>0</v>
      </c>
      <c r="U13" s="154">
        <f t="shared" si="8"/>
        <v>0</v>
      </c>
      <c r="V13" s="154">
        <f t="shared" si="8"/>
        <v>0</v>
      </c>
      <c r="W13" s="154">
        <f t="shared" si="8"/>
        <v>0</v>
      </c>
      <c r="X13" s="254">
        <f t="shared" si="2"/>
        <v>0</v>
      </c>
      <c r="Y13" s="255">
        <f t="shared" si="9"/>
        <v>0</v>
      </c>
      <c r="Z13" s="255">
        <f t="shared" si="9"/>
        <v>0</v>
      </c>
      <c r="AA13" s="255">
        <f t="shared" si="10"/>
        <v>0</v>
      </c>
      <c r="AB13" s="255">
        <f t="shared" si="11"/>
        <v>0</v>
      </c>
    </row>
    <row r="14" spans="2:28" s="38" customFormat="1">
      <c r="B14" s="77" t="s">
        <v>123</v>
      </c>
      <c r="D14" s="254"/>
      <c r="E14" s="20"/>
      <c r="F14" s="20"/>
      <c r="G14" s="369"/>
      <c r="H14" s="20"/>
      <c r="I14" s="254">
        <v>0</v>
      </c>
      <c r="J14" s="154">
        <f t="shared" si="4"/>
        <v>0</v>
      </c>
      <c r="K14" s="154">
        <f t="shared" si="5"/>
        <v>0</v>
      </c>
      <c r="L14" s="154">
        <f t="shared" si="6"/>
        <v>0</v>
      </c>
      <c r="M14" s="369">
        <v>0</v>
      </c>
      <c r="N14" s="254">
        <f>M14</f>
        <v>0</v>
      </c>
      <c r="O14" s="20">
        <v>0</v>
      </c>
      <c r="P14" s="20">
        <v>0</v>
      </c>
      <c r="Q14" s="20">
        <v>0</v>
      </c>
      <c r="R14" s="216">
        <f t="shared" si="7"/>
        <v>0</v>
      </c>
      <c r="S14" s="254">
        <f t="shared" si="1"/>
        <v>0</v>
      </c>
      <c r="T14" s="154">
        <f t="shared" si="8"/>
        <v>0</v>
      </c>
      <c r="U14" s="154">
        <f t="shared" si="8"/>
        <v>0</v>
      </c>
      <c r="V14" s="154">
        <f t="shared" si="8"/>
        <v>0</v>
      </c>
      <c r="W14" s="154">
        <f t="shared" si="8"/>
        <v>0</v>
      </c>
      <c r="X14" s="254">
        <f t="shared" si="2"/>
        <v>0</v>
      </c>
      <c r="Y14" s="255">
        <f t="shared" si="9"/>
        <v>0</v>
      </c>
      <c r="Z14" s="255">
        <f t="shared" si="9"/>
        <v>0</v>
      </c>
      <c r="AA14" s="255">
        <f t="shared" si="10"/>
        <v>0</v>
      </c>
      <c r="AB14" s="255">
        <f t="shared" si="11"/>
        <v>0</v>
      </c>
    </row>
    <row r="15" spans="2:28" s="38" customFormat="1">
      <c r="B15" s="79" t="s">
        <v>124</v>
      </c>
      <c r="D15" s="260"/>
      <c r="E15" s="208"/>
      <c r="F15" s="21"/>
      <c r="G15" s="381"/>
      <c r="H15" s="21"/>
      <c r="I15" s="260">
        <f t="shared" ref="I15" si="12">SUM(I8:I14)</f>
        <v>83.603999999999999</v>
      </c>
      <c r="J15" s="208">
        <f t="shared" ref="J15:L15" si="13">SUM(J8:J14)</f>
        <v>183.62100000000001</v>
      </c>
      <c r="K15" s="21">
        <f t="shared" si="13"/>
        <v>164.10300000000004</v>
      </c>
      <c r="L15" s="21">
        <f t="shared" si="13"/>
        <v>145.10300000000004</v>
      </c>
      <c r="M15" s="381">
        <f t="shared" ref="M15:Z15" si="14">SUM(M8:M14)</f>
        <v>114.602</v>
      </c>
      <c r="N15" s="260">
        <f t="shared" si="14"/>
        <v>114.602</v>
      </c>
      <c r="O15" s="208">
        <f t="shared" si="14"/>
        <v>98.263999999999996</v>
      </c>
      <c r="P15" s="21">
        <f t="shared" ref="P15:Q15" si="15">SUM(P8:P14)</f>
        <v>73.200999999999993</v>
      </c>
      <c r="Q15" s="21">
        <f t="shared" si="15"/>
        <v>245.30600000000001</v>
      </c>
      <c r="R15" s="217">
        <f t="shared" si="14"/>
        <v>505.55229914983812</v>
      </c>
      <c r="S15" s="260">
        <f t="shared" si="14"/>
        <v>505.55229914983812</v>
      </c>
      <c r="T15" s="208">
        <f t="shared" si="14"/>
        <v>467.86400726952462</v>
      </c>
      <c r="U15" s="21">
        <f t="shared" si="14"/>
        <v>427.15984043464567</v>
      </c>
      <c r="V15" s="21">
        <f t="shared" si="14"/>
        <v>574.55885823279675</v>
      </c>
      <c r="W15" s="21">
        <f t="shared" si="14"/>
        <v>522.1178563494683</v>
      </c>
      <c r="X15" s="260">
        <f t="shared" si="14"/>
        <v>522.1178563494683</v>
      </c>
      <c r="Y15" s="260">
        <f t="shared" si="14"/>
        <v>617.26636023695085</v>
      </c>
      <c r="Z15" s="260">
        <f t="shared" si="14"/>
        <v>312.02774442461271</v>
      </c>
      <c r="AA15" s="260">
        <f t="shared" ref="AA15:AB15" si="16">SUM(AA8:AA14)</f>
        <v>439.88018404609414</v>
      </c>
      <c r="AB15" s="260">
        <f t="shared" si="16"/>
        <v>73.666572603066442</v>
      </c>
    </row>
    <row r="16" spans="2:28" s="38" customFormat="1">
      <c r="B16" s="77"/>
      <c r="D16" s="254"/>
      <c r="E16" s="257"/>
      <c r="F16" s="257"/>
      <c r="G16" s="382"/>
      <c r="H16" s="257"/>
      <c r="I16" s="254"/>
      <c r="J16" s="259"/>
      <c r="K16" s="259"/>
      <c r="L16" s="259"/>
      <c r="M16" s="382"/>
      <c r="N16" s="254"/>
      <c r="O16" s="257"/>
      <c r="P16" s="257"/>
      <c r="Q16" s="257"/>
      <c r="R16" s="258"/>
      <c r="S16" s="254"/>
      <c r="T16" s="259"/>
      <c r="U16" s="259"/>
      <c r="V16" s="259"/>
      <c r="W16" s="259"/>
      <c r="X16" s="254"/>
      <c r="Y16" s="254"/>
      <c r="Z16" s="254"/>
      <c r="AA16" s="254"/>
      <c r="AB16" s="254"/>
    </row>
    <row r="17" spans="2:28" s="38" customFormat="1">
      <c r="B17" s="77" t="s">
        <v>125</v>
      </c>
      <c r="D17" s="254"/>
      <c r="E17" s="20"/>
      <c r="F17" s="20"/>
      <c r="G17" s="369"/>
      <c r="H17" s="20"/>
      <c r="I17" s="254">
        <v>0</v>
      </c>
      <c r="J17" s="189">
        <f>I17-CF!J35</f>
        <v>2E-3</v>
      </c>
      <c r="K17" s="189">
        <f>J17-CF!K35</f>
        <v>0.28999999999999998</v>
      </c>
      <c r="L17" s="189">
        <f>K17-CF!L35</f>
        <v>0.28999999999999998</v>
      </c>
      <c r="M17" s="369">
        <v>11.38</v>
      </c>
      <c r="N17" s="254">
        <f>M17</f>
        <v>11.38</v>
      </c>
      <c r="O17" s="20">
        <v>2.4929999999999999</v>
      </c>
      <c r="P17" s="578">
        <v>0</v>
      </c>
      <c r="Q17" s="20">
        <v>0</v>
      </c>
      <c r="R17" s="237">
        <f>Q17-CF!R35</f>
        <v>0</v>
      </c>
      <c r="S17" s="254">
        <f>R17</f>
        <v>0</v>
      </c>
      <c r="T17" s="189">
        <f>S17-CF!T35</f>
        <v>0</v>
      </c>
      <c r="U17" s="189">
        <f>T17-CF!U35</f>
        <v>0</v>
      </c>
      <c r="V17" s="189">
        <f>U17-CF!V35</f>
        <v>0</v>
      </c>
      <c r="W17" s="189">
        <f>V17-CF!W35</f>
        <v>0</v>
      </c>
      <c r="X17" s="254">
        <f>W17</f>
        <v>0</v>
      </c>
      <c r="Y17" s="432">
        <f>X17-CF!Y35</f>
        <v>0</v>
      </c>
      <c r="Z17" s="432">
        <f>Y17-CF!Z35</f>
        <v>0</v>
      </c>
      <c r="AA17" s="432">
        <f>Z17-CF!AA35</f>
        <v>0</v>
      </c>
      <c r="AB17" s="432">
        <f>AA17-CF!AB35</f>
        <v>0</v>
      </c>
    </row>
    <row r="18" spans="2:28" s="38" customFormat="1">
      <c r="B18" s="77" t="s">
        <v>126</v>
      </c>
      <c r="D18" s="254"/>
      <c r="E18" s="20"/>
      <c r="F18" s="20"/>
      <c r="G18" s="369"/>
      <c r="H18" s="20"/>
      <c r="I18" s="254">
        <v>0.23400000000000001</v>
      </c>
      <c r="J18" s="154">
        <f t="shared" ref="J18:J21" si="17">I18</f>
        <v>0.23400000000000001</v>
      </c>
      <c r="K18" s="154">
        <f t="shared" ref="K18:K21" si="18">J18</f>
        <v>0.23400000000000001</v>
      </c>
      <c r="L18" s="154">
        <f t="shared" ref="L18:L21" si="19">K18</f>
        <v>0.23400000000000001</v>
      </c>
      <c r="M18" s="369">
        <v>0.20699999999999999</v>
      </c>
      <c r="N18" s="254">
        <f>M18</f>
        <v>0.20699999999999999</v>
      </c>
      <c r="O18" s="20">
        <v>0.20699999999999999</v>
      </c>
      <c r="P18" s="20">
        <v>0.20699999999999999</v>
      </c>
      <c r="Q18" s="20">
        <v>0.20699999999999999</v>
      </c>
      <c r="R18" s="216">
        <f t="shared" ref="R18:R21" si="20">Q18</f>
        <v>0.20699999999999999</v>
      </c>
      <c r="S18" s="254">
        <f>R18</f>
        <v>0.20699999999999999</v>
      </c>
      <c r="T18" s="154">
        <f t="shared" ref="T18:W21" si="21">S18</f>
        <v>0.20699999999999999</v>
      </c>
      <c r="U18" s="154">
        <f t="shared" si="21"/>
        <v>0.20699999999999999</v>
      </c>
      <c r="V18" s="154">
        <f t="shared" si="21"/>
        <v>0.20699999999999999</v>
      </c>
      <c r="W18" s="154">
        <f t="shared" si="21"/>
        <v>0.20699999999999999</v>
      </c>
      <c r="X18" s="254">
        <f>W18</f>
        <v>0.20699999999999999</v>
      </c>
      <c r="Y18" s="255">
        <f t="shared" ref="Y18:Z21" si="22">X18</f>
        <v>0.20699999999999999</v>
      </c>
      <c r="Z18" s="255">
        <f t="shared" si="22"/>
        <v>0.20699999999999999</v>
      </c>
      <c r="AA18" s="255">
        <f t="shared" ref="AA18:AA21" si="23">Z18</f>
        <v>0.20699999999999999</v>
      </c>
      <c r="AB18" s="255">
        <f t="shared" ref="AB18:AB21" si="24">AA18</f>
        <v>0.20699999999999999</v>
      </c>
    </row>
    <row r="19" spans="2:28" s="38" customFormat="1">
      <c r="B19" s="77" t="s">
        <v>127</v>
      </c>
      <c r="D19" s="254"/>
      <c r="E19" s="20"/>
      <c r="F19" s="20"/>
      <c r="G19" s="369"/>
      <c r="H19" s="20"/>
      <c r="I19" s="254">
        <v>5.6139999999999999</v>
      </c>
      <c r="J19" s="154">
        <f t="shared" si="17"/>
        <v>5.6139999999999999</v>
      </c>
      <c r="K19" s="154">
        <f t="shared" si="18"/>
        <v>5.6139999999999999</v>
      </c>
      <c r="L19" s="154">
        <f t="shared" si="19"/>
        <v>5.6139999999999999</v>
      </c>
      <c r="M19" s="369">
        <v>6.3540000000000001</v>
      </c>
      <c r="N19" s="254">
        <f>M19</f>
        <v>6.3540000000000001</v>
      </c>
      <c r="O19" s="20">
        <v>6.1420000000000003</v>
      </c>
      <c r="P19" s="20">
        <v>5.9269999999999996</v>
      </c>
      <c r="Q19" s="20">
        <v>5.71</v>
      </c>
      <c r="R19" s="216">
        <f t="shared" si="20"/>
        <v>5.71</v>
      </c>
      <c r="S19" s="254">
        <f>R19</f>
        <v>5.71</v>
      </c>
      <c r="T19" s="154">
        <f t="shared" si="21"/>
        <v>5.71</v>
      </c>
      <c r="U19" s="154">
        <f t="shared" si="21"/>
        <v>5.71</v>
      </c>
      <c r="V19" s="154">
        <f t="shared" si="21"/>
        <v>5.71</v>
      </c>
      <c r="W19" s="154">
        <f t="shared" si="21"/>
        <v>5.71</v>
      </c>
      <c r="X19" s="254">
        <f>W19</f>
        <v>5.71</v>
      </c>
      <c r="Y19" s="255">
        <f t="shared" si="22"/>
        <v>5.71</v>
      </c>
      <c r="Z19" s="255">
        <f t="shared" si="22"/>
        <v>5.71</v>
      </c>
      <c r="AA19" s="255">
        <f t="shared" si="23"/>
        <v>5.71</v>
      </c>
      <c r="AB19" s="255">
        <f t="shared" si="24"/>
        <v>5.71</v>
      </c>
    </row>
    <row r="20" spans="2:28" s="38" customFormat="1">
      <c r="B20" s="77" t="s">
        <v>128</v>
      </c>
      <c r="D20" s="254"/>
      <c r="E20" s="20"/>
      <c r="F20" s="20"/>
      <c r="G20" s="369"/>
      <c r="H20" s="20"/>
      <c r="I20" s="254">
        <v>0.97099999999999997</v>
      </c>
      <c r="J20" s="154">
        <f t="shared" si="17"/>
        <v>0.97099999999999997</v>
      </c>
      <c r="K20" s="154">
        <f t="shared" si="18"/>
        <v>0.97099999999999997</v>
      </c>
      <c r="L20" s="154">
        <f t="shared" si="19"/>
        <v>0.97099999999999997</v>
      </c>
      <c r="M20" s="369">
        <v>1.2070000000000001</v>
      </c>
      <c r="N20" s="254">
        <f>M20</f>
        <v>1.2070000000000001</v>
      </c>
      <c r="O20" s="20">
        <v>1.0409999999999999</v>
      </c>
      <c r="P20" s="20">
        <v>0.97099999999999997</v>
      </c>
      <c r="Q20" s="20">
        <v>0.85899999999999999</v>
      </c>
      <c r="R20" s="216">
        <f t="shared" si="20"/>
        <v>0.85899999999999999</v>
      </c>
      <c r="S20" s="254">
        <f>R20</f>
        <v>0.85899999999999999</v>
      </c>
      <c r="T20" s="154">
        <f t="shared" si="21"/>
        <v>0.85899999999999999</v>
      </c>
      <c r="U20" s="154">
        <f t="shared" si="21"/>
        <v>0.85899999999999999</v>
      </c>
      <c r="V20" s="154">
        <f t="shared" si="21"/>
        <v>0.85899999999999999</v>
      </c>
      <c r="W20" s="154">
        <f t="shared" si="21"/>
        <v>0.85899999999999999</v>
      </c>
      <c r="X20" s="254">
        <f>W20</f>
        <v>0.85899999999999999</v>
      </c>
      <c r="Y20" s="255">
        <f t="shared" si="22"/>
        <v>0.85899999999999999</v>
      </c>
      <c r="Z20" s="255">
        <f t="shared" si="22"/>
        <v>0.85899999999999999</v>
      </c>
      <c r="AA20" s="255">
        <f t="shared" si="23"/>
        <v>0.85899999999999999</v>
      </c>
      <c r="AB20" s="255">
        <f t="shared" si="24"/>
        <v>0.85899999999999999</v>
      </c>
    </row>
    <row r="21" spans="2:28" s="38" customFormat="1">
      <c r="B21" s="77" t="s">
        <v>129</v>
      </c>
      <c r="D21" s="254"/>
      <c r="E21" s="20"/>
      <c r="F21" s="20"/>
      <c r="G21" s="369"/>
      <c r="H21" s="20"/>
      <c r="I21" s="254">
        <v>0.98599999999999999</v>
      </c>
      <c r="J21" s="154">
        <f t="shared" si="17"/>
        <v>0.98599999999999999</v>
      </c>
      <c r="K21" s="154">
        <f t="shared" si="18"/>
        <v>0.98599999999999999</v>
      </c>
      <c r="L21" s="154">
        <f t="shared" si="19"/>
        <v>0.98599999999999999</v>
      </c>
      <c r="M21" s="369">
        <v>3.1659999999999999</v>
      </c>
      <c r="N21" s="254">
        <f>M21</f>
        <v>3.1659999999999999</v>
      </c>
      <c r="O21" s="20">
        <v>3.42</v>
      </c>
      <c r="P21" s="20">
        <v>3.8109999999999999</v>
      </c>
      <c r="Q21" s="20">
        <v>5.14</v>
      </c>
      <c r="R21" s="216">
        <f t="shared" si="20"/>
        <v>5.14</v>
      </c>
      <c r="S21" s="254">
        <f>R21</f>
        <v>5.14</v>
      </c>
      <c r="T21" s="154">
        <f t="shared" si="21"/>
        <v>5.14</v>
      </c>
      <c r="U21" s="154">
        <f t="shared" si="21"/>
        <v>5.14</v>
      </c>
      <c r="V21" s="154">
        <f t="shared" si="21"/>
        <v>5.14</v>
      </c>
      <c r="W21" s="154">
        <f t="shared" si="21"/>
        <v>5.14</v>
      </c>
      <c r="X21" s="254">
        <f>W21</f>
        <v>5.14</v>
      </c>
      <c r="Y21" s="255">
        <f t="shared" si="22"/>
        <v>5.14</v>
      </c>
      <c r="Z21" s="255">
        <f t="shared" si="22"/>
        <v>5.14</v>
      </c>
      <c r="AA21" s="255">
        <f t="shared" si="23"/>
        <v>5.14</v>
      </c>
      <c r="AB21" s="255">
        <f t="shared" si="24"/>
        <v>5.14</v>
      </c>
    </row>
    <row r="22" spans="2:28" s="38" customFormat="1">
      <c r="B22" s="80" t="s">
        <v>130</v>
      </c>
      <c r="D22" s="260"/>
      <c r="E22" s="208"/>
      <c r="F22" s="21"/>
      <c r="G22" s="381"/>
      <c r="H22" s="21"/>
      <c r="I22" s="260">
        <f t="shared" ref="I22" si="25">SUM(I17:I21)+I15</f>
        <v>91.408999999999992</v>
      </c>
      <c r="J22" s="208">
        <f t="shared" ref="J22:L22" si="26">SUM(J17:J21)+J15</f>
        <v>191.428</v>
      </c>
      <c r="K22" s="21">
        <f t="shared" si="26"/>
        <v>172.19800000000004</v>
      </c>
      <c r="L22" s="21">
        <f t="shared" si="26"/>
        <v>153.19800000000004</v>
      </c>
      <c r="M22" s="381">
        <f t="shared" ref="M22:Z22" si="27">SUM(M17:M21)+M15</f>
        <v>136.916</v>
      </c>
      <c r="N22" s="260">
        <f t="shared" si="27"/>
        <v>136.916</v>
      </c>
      <c r="O22" s="208">
        <f t="shared" si="27"/>
        <v>111.56699999999999</v>
      </c>
      <c r="P22" s="21">
        <f t="shared" ref="P22:Q22" si="28">SUM(P17:P21)+P15</f>
        <v>84.11699999999999</v>
      </c>
      <c r="Q22" s="21">
        <f t="shared" si="28"/>
        <v>257.22200000000004</v>
      </c>
      <c r="R22" s="217">
        <f t="shared" si="27"/>
        <v>517.46829914983812</v>
      </c>
      <c r="S22" s="260">
        <f t="shared" si="27"/>
        <v>517.46829914983812</v>
      </c>
      <c r="T22" s="208">
        <f t="shared" si="27"/>
        <v>479.78000726952462</v>
      </c>
      <c r="U22" s="21">
        <f t="shared" si="27"/>
        <v>439.07584043464567</v>
      </c>
      <c r="V22" s="21">
        <f t="shared" si="27"/>
        <v>586.47485823279681</v>
      </c>
      <c r="W22" s="21">
        <f t="shared" si="27"/>
        <v>534.03385634946835</v>
      </c>
      <c r="X22" s="260">
        <f t="shared" si="27"/>
        <v>534.03385634946835</v>
      </c>
      <c r="Y22" s="260">
        <f t="shared" si="27"/>
        <v>629.1823602369509</v>
      </c>
      <c r="Z22" s="260">
        <f t="shared" si="27"/>
        <v>323.9437444246127</v>
      </c>
      <c r="AA22" s="260">
        <f t="shared" ref="AA22:AB22" si="29">SUM(AA17:AA21)+AA15</f>
        <v>451.79618404609414</v>
      </c>
      <c r="AB22" s="260">
        <f t="shared" si="29"/>
        <v>85.582572603066438</v>
      </c>
    </row>
    <row r="23" spans="2:28" s="38" customFormat="1">
      <c r="B23" s="77"/>
      <c r="D23" s="254"/>
      <c r="E23" s="257"/>
      <c r="F23" s="257"/>
      <c r="G23" s="382"/>
      <c r="H23" s="257"/>
      <c r="I23" s="254"/>
      <c r="J23" s="259"/>
      <c r="K23" s="259"/>
      <c r="L23" s="259"/>
      <c r="M23" s="382"/>
      <c r="N23" s="254"/>
      <c r="O23" s="257"/>
      <c r="P23" s="257"/>
      <c r="Q23" s="257"/>
      <c r="R23" s="258"/>
      <c r="S23" s="254"/>
      <c r="T23" s="259"/>
      <c r="U23" s="259"/>
      <c r="V23" s="259"/>
      <c r="W23" s="259"/>
      <c r="X23" s="254"/>
      <c r="Y23" s="254"/>
      <c r="Z23" s="254"/>
      <c r="AA23" s="254"/>
      <c r="AB23" s="254"/>
    </row>
    <row r="24" spans="2:28" s="38" customFormat="1">
      <c r="B24" s="80" t="s">
        <v>131</v>
      </c>
      <c r="D24" s="254"/>
      <c r="E24" s="257"/>
      <c r="F24" s="257"/>
      <c r="G24" s="382"/>
      <c r="H24" s="257"/>
      <c r="I24" s="254"/>
      <c r="J24" s="259"/>
      <c r="K24" s="259"/>
      <c r="L24" s="259"/>
      <c r="M24" s="382"/>
      <c r="N24" s="254"/>
      <c r="O24" s="257"/>
      <c r="P24" s="257"/>
      <c r="Q24" s="257"/>
      <c r="R24" s="258"/>
      <c r="S24" s="254"/>
      <c r="T24" s="259"/>
      <c r="U24" s="259"/>
      <c r="V24" s="259"/>
      <c r="W24" s="259"/>
      <c r="X24" s="254"/>
      <c r="Y24" s="254"/>
      <c r="Z24" s="254"/>
      <c r="AA24" s="254"/>
      <c r="AB24" s="254"/>
    </row>
    <row r="25" spans="2:28" s="38" customFormat="1">
      <c r="B25" s="77" t="s">
        <v>132</v>
      </c>
      <c r="D25" s="254"/>
      <c r="E25" s="20"/>
      <c r="F25" s="20"/>
      <c r="G25" s="369"/>
      <c r="H25" s="20"/>
      <c r="I25" s="254">
        <v>3.25</v>
      </c>
      <c r="J25" s="154">
        <f t="shared" ref="J25:J26" si="30">I25</f>
        <v>3.25</v>
      </c>
      <c r="K25" s="154">
        <f t="shared" ref="K25:K27" si="31">J25</f>
        <v>3.25</v>
      </c>
      <c r="L25" s="154">
        <f t="shared" ref="L25:L27" si="32">K25</f>
        <v>3.25</v>
      </c>
      <c r="M25" s="369">
        <v>1.9119999999999999</v>
      </c>
      <c r="N25" s="254">
        <f>M25</f>
        <v>1.9119999999999999</v>
      </c>
      <c r="O25" s="20">
        <v>0.86199999999999999</v>
      </c>
      <c r="P25" s="20">
        <v>2.1019999999999999</v>
      </c>
      <c r="Q25" s="20">
        <v>2.4460000000000002</v>
      </c>
      <c r="R25" s="216">
        <f t="shared" ref="R25:Z25" si="33">Q25</f>
        <v>2.4460000000000002</v>
      </c>
      <c r="S25" s="254">
        <f t="shared" si="33"/>
        <v>2.4460000000000002</v>
      </c>
      <c r="T25" s="154">
        <f t="shared" si="33"/>
        <v>2.4460000000000002</v>
      </c>
      <c r="U25" s="154">
        <f t="shared" si="33"/>
        <v>2.4460000000000002</v>
      </c>
      <c r="V25" s="154">
        <f t="shared" si="33"/>
        <v>2.4460000000000002</v>
      </c>
      <c r="W25" s="154">
        <f t="shared" si="33"/>
        <v>2.4460000000000002</v>
      </c>
      <c r="X25" s="254">
        <f t="shared" si="33"/>
        <v>2.4460000000000002</v>
      </c>
      <c r="Y25" s="255">
        <f t="shared" si="33"/>
        <v>2.4460000000000002</v>
      </c>
      <c r="Z25" s="255">
        <f t="shared" si="33"/>
        <v>2.4460000000000002</v>
      </c>
      <c r="AA25" s="255">
        <f t="shared" ref="AA25:AA27" si="34">Z25</f>
        <v>2.4460000000000002</v>
      </c>
      <c r="AB25" s="255">
        <f t="shared" ref="AB25:AB27" si="35">AA25</f>
        <v>2.4460000000000002</v>
      </c>
    </row>
    <row r="26" spans="2:28" s="38" customFormat="1">
      <c r="B26" s="77" t="s">
        <v>133</v>
      </c>
      <c r="D26" s="254"/>
      <c r="E26" s="20"/>
      <c r="F26" s="20"/>
      <c r="G26" s="369"/>
      <c r="H26" s="20"/>
      <c r="I26" s="254">
        <v>6.7549999999999999</v>
      </c>
      <c r="J26" s="154">
        <f t="shared" si="30"/>
        <v>6.7549999999999999</v>
      </c>
      <c r="K26" s="154">
        <f t="shared" si="31"/>
        <v>6.7549999999999999</v>
      </c>
      <c r="L26" s="154">
        <f t="shared" si="32"/>
        <v>6.7549999999999999</v>
      </c>
      <c r="M26" s="369">
        <v>9.9909999999999997</v>
      </c>
      <c r="N26" s="254">
        <f>M26</f>
        <v>9.9909999999999997</v>
      </c>
      <c r="O26" s="20">
        <v>8.0760000000000005</v>
      </c>
      <c r="P26" s="20">
        <v>9.6430000000000007</v>
      </c>
      <c r="Q26" s="20">
        <v>14.048</v>
      </c>
      <c r="R26" s="216">
        <f t="shared" ref="R26:Z26" si="36">Q26</f>
        <v>14.048</v>
      </c>
      <c r="S26" s="254">
        <f t="shared" si="36"/>
        <v>14.048</v>
      </c>
      <c r="T26" s="154">
        <f t="shared" si="36"/>
        <v>14.048</v>
      </c>
      <c r="U26" s="154">
        <f t="shared" si="36"/>
        <v>14.048</v>
      </c>
      <c r="V26" s="154">
        <f t="shared" si="36"/>
        <v>14.048</v>
      </c>
      <c r="W26" s="154">
        <f t="shared" si="36"/>
        <v>14.048</v>
      </c>
      <c r="X26" s="254">
        <f t="shared" si="36"/>
        <v>14.048</v>
      </c>
      <c r="Y26" s="255">
        <f t="shared" si="36"/>
        <v>14.048</v>
      </c>
      <c r="Z26" s="255">
        <f t="shared" si="36"/>
        <v>14.048</v>
      </c>
      <c r="AA26" s="255">
        <f t="shared" si="34"/>
        <v>14.048</v>
      </c>
      <c r="AB26" s="255">
        <f t="shared" si="35"/>
        <v>14.048</v>
      </c>
    </row>
    <row r="27" spans="2:28" s="38" customFormat="1">
      <c r="B27" s="77" t="s">
        <v>134</v>
      </c>
      <c r="D27" s="254"/>
      <c r="E27" s="20"/>
      <c r="F27" s="20"/>
      <c r="G27" s="369"/>
      <c r="H27" s="20"/>
      <c r="I27" s="254">
        <v>0.495</v>
      </c>
      <c r="J27" s="154">
        <f>I27-IS!E17</f>
        <v>0.495</v>
      </c>
      <c r="K27" s="154">
        <f t="shared" si="31"/>
        <v>0.495</v>
      </c>
      <c r="L27" s="154">
        <f t="shared" si="32"/>
        <v>0.495</v>
      </c>
      <c r="M27" s="369">
        <v>0.77800000000000002</v>
      </c>
      <c r="N27" s="254">
        <f>M27</f>
        <v>0.77800000000000002</v>
      </c>
      <c r="O27" s="20">
        <v>0.80500000000000005</v>
      </c>
      <c r="P27" s="20">
        <v>0.83299999999999996</v>
      </c>
      <c r="Q27" s="20">
        <v>0.86199999999999999</v>
      </c>
      <c r="R27" s="216">
        <f>Q27-IS!M17</f>
        <v>0.86199999999999999</v>
      </c>
      <c r="S27" s="254">
        <f>R27</f>
        <v>0.86199999999999999</v>
      </c>
      <c r="T27" s="154">
        <f>S27-IS!O17</f>
        <v>0.86199999999999999</v>
      </c>
      <c r="U27" s="154">
        <f t="shared" ref="U27:Z29" si="37">T27</f>
        <v>0.86199999999999999</v>
      </c>
      <c r="V27" s="154">
        <f t="shared" si="37"/>
        <v>0.86199999999999999</v>
      </c>
      <c r="W27" s="154">
        <f t="shared" si="37"/>
        <v>0.86199999999999999</v>
      </c>
      <c r="X27" s="254">
        <f t="shared" si="37"/>
        <v>0.86199999999999999</v>
      </c>
      <c r="Y27" s="255">
        <f t="shared" si="37"/>
        <v>0.86199999999999999</v>
      </c>
      <c r="Z27" s="255">
        <f t="shared" si="37"/>
        <v>0.86199999999999999</v>
      </c>
      <c r="AA27" s="255">
        <f t="shared" si="34"/>
        <v>0.86199999999999999</v>
      </c>
      <c r="AB27" s="255">
        <f t="shared" si="35"/>
        <v>0.86199999999999999</v>
      </c>
    </row>
    <row r="28" spans="2:28" s="38" customFormat="1">
      <c r="B28" s="77" t="s">
        <v>135</v>
      </c>
      <c r="D28" s="254"/>
      <c r="E28" s="20"/>
      <c r="F28" s="20"/>
      <c r="G28" s="369"/>
      <c r="H28" s="20"/>
      <c r="I28" s="254">
        <v>4.1980000000000004</v>
      </c>
      <c r="J28" s="154">
        <f>I28-IS!E18</f>
        <v>4.1980000000000004</v>
      </c>
      <c r="K28" s="154">
        <f t="shared" ref="K28" si="38">J28</f>
        <v>4.1980000000000004</v>
      </c>
      <c r="L28" s="154">
        <f t="shared" ref="L28" si="39">K28</f>
        <v>4.1980000000000004</v>
      </c>
      <c r="M28" s="369">
        <v>3.2389999999999999</v>
      </c>
      <c r="N28" s="254">
        <f>M28</f>
        <v>3.2389999999999999</v>
      </c>
      <c r="O28" s="20">
        <v>3.2389999999999999</v>
      </c>
      <c r="P28" s="20">
        <v>2.4060000000000001</v>
      </c>
      <c r="Q28" s="20">
        <v>1.206</v>
      </c>
      <c r="R28" s="216">
        <f>Q28-IS!M18</f>
        <v>1.206</v>
      </c>
      <c r="S28" s="254">
        <f>R28</f>
        <v>1.206</v>
      </c>
      <c r="T28" s="154">
        <f>S28-IS!O18</f>
        <v>1.206</v>
      </c>
      <c r="U28" s="154">
        <f t="shared" ref="U28" si="40">T28</f>
        <v>1.206</v>
      </c>
      <c r="V28" s="154">
        <f t="shared" ref="V28" si="41">U28</f>
        <v>1.206</v>
      </c>
      <c r="W28" s="154">
        <f t="shared" ref="W28" si="42">V28</f>
        <v>1.206</v>
      </c>
      <c r="X28" s="254">
        <f t="shared" ref="X28" si="43">W28</f>
        <v>1.206</v>
      </c>
      <c r="Y28" s="255">
        <f t="shared" ref="Y28" si="44">X28</f>
        <v>1.206</v>
      </c>
      <c r="Z28" s="255">
        <f t="shared" ref="Z28" si="45">Y28</f>
        <v>1.206</v>
      </c>
      <c r="AA28" s="255">
        <f t="shared" ref="AA28" si="46">Z28</f>
        <v>1.206</v>
      </c>
      <c r="AB28" s="255">
        <f t="shared" ref="AB28" si="47">AA28</f>
        <v>1.206</v>
      </c>
    </row>
    <row r="29" spans="2:28" s="38" customFormat="1">
      <c r="B29" s="77" t="s">
        <v>136</v>
      </c>
      <c r="D29" s="254"/>
      <c r="E29" s="20"/>
      <c r="F29" s="20"/>
      <c r="G29" s="369"/>
      <c r="H29" s="20"/>
      <c r="I29" s="254">
        <v>0</v>
      </c>
      <c r="J29" s="154">
        <f>I29</f>
        <v>0</v>
      </c>
      <c r="K29" s="154">
        <f t="shared" ref="K29" si="48">J29</f>
        <v>0</v>
      </c>
      <c r="L29" s="154">
        <f t="shared" ref="L29" si="49">K29</f>
        <v>0</v>
      </c>
      <c r="M29" s="369">
        <v>0</v>
      </c>
      <c r="N29" s="254">
        <f>M29</f>
        <v>0</v>
      </c>
      <c r="O29" s="20">
        <v>0</v>
      </c>
      <c r="P29" s="20">
        <v>0</v>
      </c>
      <c r="Q29" s="20">
        <v>0</v>
      </c>
      <c r="R29" s="216">
        <f>Q29</f>
        <v>0</v>
      </c>
      <c r="S29" s="254">
        <f>R29</f>
        <v>0</v>
      </c>
      <c r="T29" s="154">
        <f>S29</f>
        <v>0</v>
      </c>
      <c r="U29" s="154">
        <f t="shared" si="37"/>
        <v>0</v>
      </c>
      <c r="V29" s="154">
        <f t="shared" si="37"/>
        <v>0</v>
      </c>
      <c r="W29" s="154">
        <f t="shared" si="37"/>
        <v>0</v>
      </c>
      <c r="X29" s="254">
        <f t="shared" si="37"/>
        <v>0</v>
      </c>
      <c r="Y29" s="255">
        <f t="shared" si="37"/>
        <v>0</v>
      </c>
      <c r="Z29" s="255">
        <f t="shared" si="37"/>
        <v>0</v>
      </c>
      <c r="AA29" s="255">
        <f t="shared" ref="AA29" si="50">Z29</f>
        <v>0</v>
      </c>
      <c r="AB29" s="255">
        <f t="shared" ref="AB29" si="51">AA29</f>
        <v>0</v>
      </c>
    </row>
    <row r="30" spans="2:28" s="38" customFormat="1">
      <c r="B30" s="79" t="s">
        <v>137</v>
      </c>
      <c r="D30" s="260"/>
      <c r="E30" s="208"/>
      <c r="F30" s="21"/>
      <c r="G30" s="21"/>
      <c r="H30" s="21"/>
      <c r="I30" s="260">
        <f t="shared" ref="I30:Z30" si="52">SUM(I25:I29)</f>
        <v>14.697999999999999</v>
      </c>
      <c r="J30" s="208">
        <f t="shared" si="52"/>
        <v>14.697999999999999</v>
      </c>
      <c r="K30" s="21">
        <f t="shared" si="52"/>
        <v>14.697999999999999</v>
      </c>
      <c r="L30" s="21">
        <f t="shared" si="52"/>
        <v>14.697999999999999</v>
      </c>
      <c r="M30" s="381">
        <f t="shared" si="52"/>
        <v>15.919999999999998</v>
      </c>
      <c r="N30" s="260">
        <f t="shared" si="52"/>
        <v>15.919999999999998</v>
      </c>
      <c r="O30" s="208">
        <f t="shared" si="52"/>
        <v>12.981999999999999</v>
      </c>
      <c r="P30" s="21">
        <f t="shared" si="52"/>
        <v>14.984000000000002</v>
      </c>
      <c r="Q30" s="21">
        <f t="shared" si="52"/>
        <v>18.561999999999998</v>
      </c>
      <c r="R30" s="217">
        <f t="shared" si="52"/>
        <v>18.561999999999998</v>
      </c>
      <c r="S30" s="260">
        <f t="shared" si="52"/>
        <v>18.561999999999998</v>
      </c>
      <c r="T30" s="208">
        <f t="shared" si="52"/>
        <v>18.561999999999998</v>
      </c>
      <c r="U30" s="21">
        <f t="shared" si="52"/>
        <v>18.561999999999998</v>
      </c>
      <c r="V30" s="21">
        <f t="shared" si="52"/>
        <v>18.561999999999998</v>
      </c>
      <c r="W30" s="21">
        <f t="shared" si="52"/>
        <v>18.561999999999998</v>
      </c>
      <c r="X30" s="260">
        <f t="shared" si="52"/>
        <v>18.561999999999998</v>
      </c>
      <c r="Y30" s="260">
        <f t="shared" si="52"/>
        <v>18.561999999999998</v>
      </c>
      <c r="Z30" s="260">
        <f t="shared" si="52"/>
        <v>18.561999999999998</v>
      </c>
      <c r="AA30" s="260">
        <f t="shared" ref="AA30" si="53">SUM(AA25:AA29)</f>
        <v>18.561999999999998</v>
      </c>
      <c r="AB30" s="260">
        <f t="shared" ref="AB30" si="54">SUM(AB25:AB29)</f>
        <v>18.561999999999998</v>
      </c>
    </row>
    <row r="31" spans="2:28" s="38" customFormat="1">
      <c r="B31" s="77"/>
      <c r="D31" s="254"/>
      <c r="E31" s="257"/>
      <c r="F31" s="257"/>
      <c r="G31" s="382"/>
      <c r="H31" s="257"/>
      <c r="I31" s="254"/>
      <c r="J31" s="259"/>
      <c r="K31" s="259"/>
      <c r="L31" s="259"/>
      <c r="M31" s="382"/>
      <c r="N31" s="254"/>
      <c r="O31" s="257"/>
      <c r="P31" s="257"/>
      <c r="Q31" s="257"/>
      <c r="R31" s="258"/>
      <c r="S31" s="254"/>
      <c r="T31" s="259"/>
      <c r="U31" s="259"/>
      <c r="V31" s="259"/>
      <c r="W31" s="259"/>
      <c r="X31" s="254"/>
      <c r="Y31" s="254"/>
      <c r="Z31" s="254"/>
      <c r="AA31" s="254"/>
      <c r="AB31" s="254"/>
    </row>
    <row r="32" spans="2:28" s="38" customFormat="1">
      <c r="B32" s="77" t="s">
        <v>138</v>
      </c>
      <c r="D32" s="254"/>
      <c r="E32" s="20"/>
      <c r="F32" s="20"/>
      <c r="G32" s="369"/>
      <c r="H32" s="20"/>
      <c r="I32" s="254">
        <v>0</v>
      </c>
      <c r="J32" s="154">
        <f t="shared" ref="J32:J33" si="55">I32</f>
        <v>0</v>
      </c>
      <c r="K32" s="154">
        <f t="shared" ref="K32:K33" si="56">J32</f>
        <v>0</v>
      </c>
      <c r="L32" s="154">
        <f t="shared" ref="L32:L33" si="57">K32</f>
        <v>0</v>
      </c>
      <c r="M32" s="369">
        <v>0</v>
      </c>
      <c r="N32" s="254">
        <f>M32</f>
        <v>0</v>
      </c>
      <c r="O32" s="20">
        <v>0</v>
      </c>
      <c r="P32" s="20">
        <v>0</v>
      </c>
      <c r="Q32" s="20">
        <v>0</v>
      </c>
      <c r="R32" s="216">
        <f t="shared" ref="R32:Z32" si="58">Q32</f>
        <v>0</v>
      </c>
      <c r="S32" s="254">
        <f t="shared" si="58"/>
        <v>0</v>
      </c>
      <c r="T32" s="154">
        <f t="shared" si="58"/>
        <v>0</v>
      </c>
      <c r="U32" s="154">
        <f t="shared" si="58"/>
        <v>0</v>
      </c>
      <c r="V32" s="154">
        <f t="shared" si="58"/>
        <v>0</v>
      </c>
      <c r="W32" s="154">
        <f t="shared" si="58"/>
        <v>0</v>
      </c>
      <c r="X32" s="254">
        <f t="shared" si="58"/>
        <v>0</v>
      </c>
      <c r="Y32" s="255">
        <f t="shared" si="58"/>
        <v>0</v>
      </c>
      <c r="Z32" s="255">
        <f t="shared" si="58"/>
        <v>0</v>
      </c>
      <c r="AA32" s="255">
        <f t="shared" ref="AA32:AA33" si="59">Z32</f>
        <v>0</v>
      </c>
      <c r="AB32" s="255">
        <f t="shared" ref="AB32:AB33" si="60">AA32</f>
        <v>0</v>
      </c>
    </row>
    <row r="33" spans="2:28" s="38" customFormat="1">
      <c r="B33" s="77" t="s">
        <v>139</v>
      </c>
      <c r="D33" s="254"/>
      <c r="E33" s="20"/>
      <c r="F33" s="20"/>
      <c r="G33" s="369"/>
      <c r="H33" s="20"/>
      <c r="I33" s="254">
        <v>0</v>
      </c>
      <c r="J33" s="154">
        <f t="shared" si="55"/>
        <v>0</v>
      </c>
      <c r="K33" s="154">
        <f t="shared" si="56"/>
        <v>0</v>
      </c>
      <c r="L33" s="154">
        <f t="shared" si="57"/>
        <v>0</v>
      </c>
      <c r="M33" s="369">
        <v>0</v>
      </c>
      <c r="N33" s="254">
        <f>M33</f>
        <v>0</v>
      </c>
      <c r="O33" s="20">
        <v>0</v>
      </c>
      <c r="P33" s="20">
        <v>0</v>
      </c>
      <c r="Q33" s="20">
        <v>0</v>
      </c>
      <c r="R33" s="216">
        <f t="shared" ref="R33:Z33" si="61">Q33</f>
        <v>0</v>
      </c>
      <c r="S33" s="254">
        <f t="shared" si="61"/>
        <v>0</v>
      </c>
      <c r="T33" s="154">
        <f t="shared" si="61"/>
        <v>0</v>
      </c>
      <c r="U33" s="154">
        <f t="shared" si="61"/>
        <v>0</v>
      </c>
      <c r="V33" s="154">
        <f t="shared" si="61"/>
        <v>0</v>
      </c>
      <c r="W33" s="154">
        <f t="shared" si="61"/>
        <v>0</v>
      </c>
      <c r="X33" s="254">
        <f t="shared" si="61"/>
        <v>0</v>
      </c>
      <c r="Y33" s="255">
        <f t="shared" si="61"/>
        <v>0</v>
      </c>
      <c r="Z33" s="255">
        <f t="shared" si="61"/>
        <v>0</v>
      </c>
      <c r="AA33" s="255">
        <f t="shared" si="59"/>
        <v>0</v>
      </c>
      <c r="AB33" s="255">
        <f t="shared" si="60"/>
        <v>0</v>
      </c>
    </row>
    <row r="34" spans="2:28" s="38" customFormat="1">
      <c r="B34" s="77" t="s">
        <v>140</v>
      </c>
      <c r="D34" s="254"/>
      <c r="E34" s="20"/>
      <c r="F34" s="20"/>
      <c r="G34" s="369"/>
      <c r="H34" s="20"/>
      <c r="I34" s="254">
        <v>0</v>
      </c>
      <c r="J34" s="154">
        <f>H34*1.05</f>
        <v>0</v>
      </c>
      <c r="K34" s="154">
        <f>J34*1.05</f>
        <v>0</v>
      </c>
      <c r="L34" s="154">
        <f>K34*1.05</f>
        <v>0</v>
      </c>
      <c r="M34" s="369">
        <v>0</v>
      </c>
      <c r="N34" s="254">
        <f>M34</f>
        <v>0</v>
      </c>
      <c r="O34" s="20">
        <v>0</v>
      </c>
      <c r="P34" s="20">
        <v>0</v>
      </c>
      <c r="Q34" s="20">
        <v>0</v>
      </c>
      <c r="R34" s="216">
        <f>Q34*1.05</f>
        <v>0</v>
      </c>
      <c r="S34" s="254">
        <f>R34</f>
        <v>0</v>
      </c>
      <c r="T34" s="154">
        <f>R34*1.05</f>
        <v>0</v>
      </c>
      <c r="U34" s="154">
        <f>T34*1.05</f>
        <v>0</v>
      </c>
      <c r="V34" s="154">
        <f>U34*1.05</f>
        <v>0</v>
      </c>
      <c r="W34" s="154">
        <f>V34*1.05</f>
        <v>0</v>
      </c>
      <c r="X34" s="254">
        <f>W34</f>
        <v>0</v>
      </c>
      <c r="Y34" s="255">
        <f>X34*1.2</f>
        <v>0</v>
      </c>
      <c r="Z34" s="255">
        <f>Y34*1.2</f>
        <v>0</v>
      </c>
      <c r="AA34" s="255">
        <f t="shared" ref="AA34:AB34" si="62">Z34*1.2</f>
        <v>0</v>
      </c>
      <c r="AB34" s="255">
        <f t="shared" si="62"/>
        <v>0</v>
      </c>
    </row>
    <row r="35" spans="2:28" s="38" customFormat="1">
      <c r="B35" s="77" t="s">
        <v>141</v>
      </c>
      <c r="D35" s="254"/>
      <c r="E35" s="20"/>
      <c r="F35" s="20"/>
      <c r="G35" s="369"/>
      <c r="H35" s="20"/>
      <c r="I35" s="254">
        <v>0</v>
      </c>
      <c r="J35" s="154">
        <v>0</v>
      </c>
      <c r="K35" s="154">
        <v>0</v>
      </c>
      <c r="L35" s="154">
        <v>0</v>
      </c>
      <c r="M35" s="369">
        <v>0</v>
      </c>
      <c r="N35" s="254">
        <f>M35</f>
        <v>0</v>
      </c>
      <c r="O35" s="20">
        <v>0</v>
      </c>
      <c r="P35" s="20">
        <v>0</v>
      </c>
      <c r="Q35" s="20">
        <v>0</v>
      </c>
      <c r="R35" s="216">
        <v>0</v>
      </c>
      <c r="S35" s="254">
        <f>R35</f>
        <v>0</v>
      </c>
      <c r="T35" s="154">
        <v>0</v>
      </c>
      <c r="U35" s="154">
        <v>0</v>
      </c>
      <c r="V35" s="154">
        <v>0</v>
      </c>
      <c r="W35" s="154">
        <v>0</v>
      </c>
      <c r="X35" s="254">
        <f>W35</f>
        <v>0</v>
      </c>
      <c r="Y35" s="255">
        <v>0</v>
      </c>
      <c r="Z35" s="255">
        <v>0</v>
      </c>
      <c r="AA35" s="255">
        <v>0</v>
      </c>
      <c r="AB35" s="255">
        <v>0</v>
      </c>
    </row>
    <row r="36" spans="2:28" s="38" customFormat="1">
      <c r="B36" s="77" t="s">
        <v>142</v>
      </c>
      <c r="D36" s="254"/>
      <c r="E36" s="20"/>
      <c r="F36" s="20"/>
      <c r="G36" s="20"/>
      <c r="H36" s="20"/>
      <c r="I36" s="254">
        <v>5.4290000000000003</v>
      </c>
      <c r="J36" s="154">
        <f>I36</f>
        <v>5.4290000000000003</v>
      </c>
      <c r="K36" s="154">
        <f>J36</f>
        <v>5.4290000000000003</v>
      </c>
      <c r="L36" s="154">
        <f>K36</f>
        <v>5.4290000000000003</v>
      </c>
      <c r="M36" s="369">
        <v>5.8010000000000002</v>
      </c>
      <c r="N36" s="254">
        <f>M36</f>
        <v>5.8010000000000002</v>
      </c>
      <c r="O36" s="20">
        <v>5.59</v>
      </c>
      <c r="P36" s="20">
        <v>5.3719999999999999</v>
      </c>
      <c r="Q36" s="20">
        <f>5.144</f>
        <v>5.1440000000000001</v>
      </c>
      <c r="R36" s="216">
        <f>Q36</f>
        <v>5.1440000000000001</v>
      </c>
      <c r="S36" s="254">
        <f>R36</f>
        <v>5.1440000000000001</v>
      </c>
      <c r="T36" s="154">
        <f>S36</f>
        <v>5.1440000000000001</v>
      </c>
      <c r="U36" s="154">
        <f>T36</f>
        <v>5.1440000000000001</v>
      </c>
      <c r="V36" s="154">
        <f>U36</f>
        <v>5.1440000000000001</v>
      </c>
      <c r="W36" s="154">
        <f>V36</f>
        <v>5.1440000000000001</v>
      </c>
      <c r="X36" s="254">
        <f>W36</f>
        <v>5.1440000000000001</v>
      </c>
      <c r="Y36" s="255">
        <f>X36</f>
        <v>5.1440000000000001</v>
      </c>
      <c r="Z36" s="255">
        <f>Y36</f>
        <v>5.1440000000000001</v>
      </c>
      <c r="AA36" s="255">
        <f t="shared" ref="AA36:AB36" si="63">Z36</f>
        <v>5.1440000000000001</v>
      </c>
      <c r="AB36" s="255">
        <f t="shared" si="63"/>
        <v>5.1440000000000001</v>
      </c>
    </row>
    <row r="37" spans="2:28" s="38" customFormat="1">
      <c r="B37" s="80" t="s">
        <v>143</v>
      </c>
      <c r="D37" s="260"/>
      <c r="E37" s="208"/>
      <c r="F37" s="21"/>
      <c r="G37" s="381"/>
      <c r="H37" s="21"/>
      <c r="I37" s="260">
        <f t="shared" ref="I37" si="64">SUM(I32:I36)+I30</f>
        <v>20.126999999999999</v>
      </c>
      <c r="J37" s="208">
        <f t="shared" ref="J37:L37" si="65">SUM(J32:J36)+J30</f>
        <v>20.126999999999999</v>
      </c>
      <c r="K37" s="21">
        <f t="shared" si="65"/>
        <v>20.126999999999999</v>
      </c>
      <c r="L37" s="21">
        <f t="shared" si="65"/>
        <v>20.126999999999999</v>
      </c>
      <c r="M37" s="381">
        <f t="shared" ref="M37:Z37" si="66">SUM(M32:M36)+M30</f>
        <v>21.720999999999997</v>
      </c>
      <c r="N37" s="260">
        <f t="shared" si="66"/>
        <v>21.720999999999997</v>
      </c>
      <c r="O37" s="208">
        <f t="shared" si="66"/>
        <v>18.571999999999999</v>
      </c>
      <c r="P37" s="21">
        <f t="shared" ref="P37:Q37" si="67">SUM(P32:P36)+P30</f>
        <v>20.356000000000002</v>
      </c>
      <c r="Q37" s="21">
        <f t="shared" si="67"/>
        <v>23.705999999999996</v>
      </c>
      <c r="R37" s="217">
        <f t="shared" si="66"/>
        <v>23.705999999999996</v>
      </c>
      <c r="S37" s="260">
        <f t="shared" si="66"/>
        <v>23.705999999999996</v>
      </c>
      <c r="T37" s="208">
        <f t="shared" si="66"/>
        <v>23.705999999999996</v>
      </c>
      <c r="U37" s="21">
        <f t="shared" si="66"/>
        <v>23.705999999999996</v>
      </c>
      <c r="V37" s="21">
        <f t="shared" si="66"/>
        <v>23.705999999999996</v>
      </c>
      <c r="W37" s="21">
        <f t="shared" si="66"/>
        <v>23.705999999999996</v>
      </c>
      <c r="X37" s="260">
        <f t="shared" si="66"/>
        <v>23.705999999999996</v>
      </c>
      <c r="Y37" s="260">
        <f t="shared" si="66"/>
        <v>23.705999999999996</v>
      </c>
      <c r="Z37" s="260">
        <f t="shared" si="66"/>
        <v>23.705999999999996</v>
      </c>
      <c r="AA37" s="260">
        <f t="shared" ref="AA37:AB37" si="68">SUM(AA32:AA36)+AA30</f>
        <v>23.705999999999996</v>
      </c>
      <c r="AB37" s="260">
        <f t="shared" si="68"/>
        <v>23.705999999999996</v>
      </c>
    </row>
    <row r="38" spans="2:28" s="38" customFormat="1">
      <c r="B38" s="81"/>
      <c r="D38" s="254"/>
      <c r="E38" s="257"/>
      <c r="F38" s="257"/>
      <c r="G38" s="382"/>
      <c r="H38" s="257"/>
      <c r="I38" s="254"/>
      <c r="J38" s="259"/>
      <c r="K38" s="259"/>
      <c r="L38" s="259"/>
      <c r="M38" s="382"/>
      <c r="N38" s="254"/>
      <c r="O38" s="257"/>
      <c r="P38" s="257"/>
      <c r="Q38" s="257"/>
      <c r="R38" s="258"/>
      <c r="S38" s="254"/>
      <c r="T38" s="259"/>
      <c r="U38" s="259"/>
      <c r="V38" s="259"/>
      <c r="W38" s="259"/>
      <c r="X38" s="254"/>
      <c r="Y38" s="254"/>
      <c r="Z38" s="254"/>
      <c r="AA38" s="254"/>
      <c r="AB38" s="254"/>
    </row>
    <row r="39" spans="2:28" s="38" customFormat="1">
      <c r="B39" s="76" t="s">
        <v>144</v>
      </c>
      <c r="D39" s="254"/>
      <c r="E39" s="257"/>
      <c r="F39" s="257"/>
      <c r="G39" s="382"/>
      <c r="H39" s="257"/>
      <c r="I39" s="254"/>
      <c r="J39" s="259"/>
      <c r="K39" s="259"/>
      <c r="L39" s="259"/>
      <c r="M39" s="382"/>
      <c r="N39" s="254"/>
      <c r="O39" s="257"/>
      <c r="P39" s="257"/>
      <c r="Q39" s="257"/>
      <c r="R39" s="258"/>
      <c r="S39" s="254"/>
      <c r="T39" s="259"/>
      <c r="U39" s="259"/>
      <c r="V39" s="259"/>
      <c r="W39" s="259"/>
      <c r="X39" s="254"/>
      <c r="Y39" s="254"/>
      <c r="Z39" s="254"/>
      <c r="AA39" s="254"/>
      <c r="AB39" s="254"/>
    </row>
    <row r="40" spans="2:28" s="38" customFormat="1">
      <c r="B40" s="77" t="s">
        <v>145</v>
      </c>
      <c r="D40" s="254"/>
      <c r="E40" s="20"/>
      <c r="F40" s="20"/>
      <c r="G40" s="369"/>
      <c r="H40" s="20"/>
      <c r="I40" s="254">
        <f>105.036+11.981+51.094+15.963+4.793</f>
        <v>188.86699999999999</v>
      </c>
      <c r="J40" s="154">
        <f t="shared" ref="J40:J42" si="69">I40</f>
        <v>188.86699999999999</v>
      </c>
      <c r="K40" s="154">
        <f t="shared" ref="K40:K42" si="70">J40</f>
        <v>188.86699999999999</v>
      </c>
      <c r="L40" s="154">
        <f t="shared" ref="L40:L42" si="71">K40</f>
        <v>188.86699999999999</v>
      </c>
      <c r="M40" s="369">
        <f>224.992+11.981+51.094+15.963+4.793</f>
        <v>308.82300000000004</v>
      </c>
      <c r="N40" s="254">
        <f>M40</f>
        <v>308.82300000000004</v>
      </c>
      <c r="O40" s="20">
        <f>224.992+11.981+51.094+15.963+4.793</f>
        <v>308.82300000000004</v>
      </c>
      <c r="P40" s="20">
        <f>224.992+11.981+51.094+15.963+4.793</f>
        <v>308.82300000000004</v>
      </c>
      <c r="Q40" s="20">
        <f>198.87+224.992+11.981+51.094+15.963+4.793</f>
        <v>507.69299999999998</v>
      </c>
      <c r="R40" s="216">
        <f t="shared" ref="R40:Z40" si="72">Q40</f>
        <v>507.69299999999998</v>
      </c>
      <c r="S40" s="254">
        <f t="shared" si="72"/>
        <v>507.69299999999998</v>
      </c>
      <c r="T40" s="154">
        <f t="shared" si="72"/>
        <v>507.69299999999998</v>
      </c>
      <c r="U40" s="154">
        <f t="shared" si="72"/>
        <v>507.69299999999998</v>
      </c>
      <c r="V40" s="154">
        <f t="shared" si="72"/>
        <v>507.69299999999998</v>
      </c>
      <c r="W40" s="154">
        <f t="shared" si="72"/>
        <v>507.69299999999998</v>
      </c>
      <c r="X40" s="254">
        <f t="shared" si="72"/>
        <v>507.69299999999998</v>
      </c>
      <c r="Y40" s="255">
        <f t="shared" si="72"/>
        <v>507.69299999999998</v>
      </c>
      <c r="Z40" s="255">
        <f t="shared" si="72"/>
        <v>507.69299999999998</v>
      </c>
      <c r="AA40" s="255">
        <f t="shared" ref="AA40:AA42" si="73">Z40</f>
        <v>507.69299999999998</v>
      </c>
      <c r="AB40" s="255">
        <f t="shared" ref="AB40:AB42" si="74">AA40</f>
        <v>507.69299999999998</v>
      </c>
    </row>
    <row r="41" spans="2:28" s="38" customFormat="1">
      <c r="B41" s="77" t="s">
        <v>146</v>
      </c>
      <c r="D41" s="254"/>
      <c r="E41" s="20"/>
      <c r="F41" s="20"/>
      <c r="G41" s="369"/>
      <c r="H41" s="20"/>
      <c r="I41" s="254">
        <v>0</v>
      </c>
      <c r="J41" s="154">
        <f t="shared" si="69"/>
        <v>0</v>
      </c>
      <c r="K41" s="154">
        <f t="shared" si="70"/>
        <v>0</v>
      </c>
      <c r="L41" s="154">
        <f t="shared" si="71"/>
        <v>0</v>
      </c>
      <c r="M41" s="369">
        <v>0</v>
      </c>
      <c r="N41" s="254">
        <f>M41</f>
        <v>0</v>
      </c>
      <c r="O41" s="20">
        <v>0</v>
      </c>
      <c r="P41" s="20">
        <v>0</v>
      </c>
      <c r="Q41" s="20">
        <v>0</v>
      </c>
      <c r="R41" s="216">
        <f t="shared" ref="R41" si="75">Q41</f>
        <v>0</v>
      </c>
      <c r="S41" s="254">
        <f t="shared" ref="S41" si="76">R41</f>
        <v>0</v>
      </c>
      <c r="T41" s="154">
        <f t="shared" ref="T41" si="77">S41</f>
        <v>0</v>
      </c>
      <c r="U41" s="154">
        <f t="shared" ref="U41" si="78">T41</f>
        <v>0</v>
      </c>
      <c r="V41" s="154">
        <f t="shared" ref="V41" si="79">U41</f>
        <v>0</v>
      </c>
      <c r="W41" s="154">
        <f t="shared" ref="W41" si="80">V41</f>
        <v>0</v>
      </c>
      <c r="X41" s="254">
        <f t="shared" ref="X41" si="81">W41</f>
        <v>0</v>
      </c>
      <c r="Y41" s="255">
        <f t="shared" ref="Y41" si="82">X41</f>
        <v>0</v>
      </c>
      <c r="Z41" s="255">
        <f t="shared" ref="Z41" si="83">Y41</f>
        <v>0</v>
      </c>
      <c r="AA41" s="255">
        <f t="shared" ref="AA41" si="84">Z41</f>
        <v>0</v>
      </c>
      <c r="AB41" s="255">
        <f t="shared" ref="AB41" si="85">AA41</f>
        <v>0</v>
      </c>
    </row>
    <row r="42" spans="2:28" s="38" customFormat="1">
      <c r="B42" s="77" t="s">
        <v>147</v>
      </c>
      <c r="D42" s="254"/>
      <c r="E42" s="20"/>
      <c r="F42" s="20"/>
      <c r="G42" s="369"/>
      <c r="H42" s="20"/>
      <c r="I42" s="254">
        <v>4.2030000000000003</v>
      </c>
      <c r="J42" s="154">
        <f t="shared" si="69"/>
        <v>4.2030000000000003</v>
      </c>
      <c r="K42" s="154">
        <f t="shared" si="70"/>
        <v>4.2030000000000003</v>
      </c>
      <c r="L42" s="154">
        <f t="shared" si="71"/>
        <v>4.2030000000000003</v>
      </c>
      <c r="M42" s="369">
        <v>5.577</v>
      </c>
      <c r="N42" s="254">
        <f>M42</f>
        <v>5.577</v>
      </c>
      <c r="O42" s="20">
        <v>5.7939999999999996</v>
      </c>
      <c r="P42" s="20">
        <f>6.441</f>
        <v>6.4409999999999998</v>
      </c>
      <c r="Q42" s="20">
        <v>6.7939999999999996</v>
      </c>
      <c r="R42" s="216">
        <f t="shared" ref="R42:Z42" si="86">Q42</f>
        <v>6.7939999999999996</v>
      </c>
      <c r="S42" s="254">
        <f t="shared" si="86"/>
        <v>6.7939999999999996</v>
      </c>
      <c r="T42" s="154">
        <f t="shared" si="86"/>
        <v>6.7939999999999996</v>
      </c>
      <c r="U42" s="154">
        <f t="shared" si="86"/>
        <v>6.7939999999999996</v>
      </c>
      <c r="V42" s="154">
        <f t="shared" si="86"/>
        <v>6.7939999999999996</v>
      </c>
      <c r="W42" s="154">
        <f t="shared" si="86"/>
        <v>6.7939999999999996</v>
      </c>
      <c r="X42" s="254">
        <f t="shared" si="86"/>
        <v>6.7939999999999996</v>
      </c>
      <c r="Y42" s="255">
        <f t="shared" si="86"/>
        <v>6.7939999999999996</v>
      </c>
      <c r="Z42" s="255">
        <f t="shared" si="86"/>
        <v>6.7939999999999996</v>
      </c>
      <c r="AA42" s="255">
        <f t="shared" si="73"/>
        <v>6.7939999999999996</v>
      </c>
      <c r="AB42" s="255">
        <f t="shared" si="74"/>
        <v>6.7939999999999996</v>
      </c>
    </row>
    <row r="43" spans="2:28" s="38" customFormat="1">
      <c r="B43" s="77" t="s">
        <v>148</v>
      </c>
      <c r="D43" s="254"/>
      <c r="E43" s="20"/>
      <c r="F43" s="20"/>
      <c r="G43" s="369"/>
      <c r="H43" s="20"/>
      <c r="I43" s="434">
        <v>-121.788</v>
      </c>
      <c r="J43" s="20">
        <f>J22-J37-J40-J41-J42-J44</f>
        <v>-21.769000000000002</v>
      </c>
      <c r="K43" s="20">
        <f>K22-K37-K40-K41-K42-K44</f>
        <v>-40.998999999999967</v>
      </c>
      <c r="L43" s="20">
        <f>L22-L37-L40-L41-L42-L44</f>
        <v>-59.998999999999967</v>
      </c>
      <c r="M43" s="369">
        <f>-199.368+0.163</f>
        <v>-199.20499999999998</v>
      </c>
      <c r="N43" s="434">
        <f>M43</f>
        <v>-199.20499999999998</v>
      </c>
      <c r="O43" s="20">
        <f>0.085-221.707</f>
        <v>-221.62199999999999</v>
      </c>
      <c r="P43" s="20">
        <f>0.05-251.553</f>
        <v>-251.50299999999999</v>
      </c>
      <c r="Q43" s="20">
        <v>-280.97099999999989</v>
      </c>
      <c r="R43" s="433">
        <f>R22-R37-R40-R41-R42-R44</f>
        <v>-20.724700850161884</v>
      </c>
      <c r="S43" s="434">
        <f>R43</f>
        <v>-20.724700850161884</v>
      </c>
      <c r="T43" s="20">
        <f>T22-T37-T40-T41-T42-T44</f>
        <v>-58.412992730475381</v>
      </c>
      <c r="U43" s="20">
        <f>U22-U37-U40-U41-U42-U44</f>
        <v>-99.117159565354328</v>
      </c>
      <c r="V43" s="20">
        <f>V22-V37-V40-V41-V42-V44</f>
        <v>48.281858232796807</v>
      </c>
      <c r="W43" s="20">
        <f>W22-W37-W40-W41-W42-W44</f>
        <v>-4.1591436505316493</v>
      </c>
      <c r="X43" s="434">
        <f>W43</f>
        <v>-4.1591436505316493</v>
      </c>
      <c r="Y43" s="434">
        <f>Y22-Y37-Y40-Y41-Y42-Y44</f>
        <v>90.989360236950901</v>
      </c>
      <c r="Z43" s="434">
        <f>Z22-Z37-Z40-Z41-Z42-Z44</f>
        <v>-214.24925557538731</v>
      </c>
      <c r="AA43" s="434">
        <f t="shared" ref="AA43:AB43" si="87">AA22-AA37-AA40-AA41-AA42-AA44</f>
        <v>-86.396815953905858</v>
      </c>
      <c r="AB43" s="434">
        <f t="shared" si="87"/>
        <v>-452.61042739693352</v>
      </c>
    </row>
    <row r="44" spans="2:28" s="38" customFormat="1">
      <c r="B44" s="77" t="s">
        <v>149</v>
      </c>
      <c r="D44" s="254"/>
      <c r="E44" s="20"/>
      <c r="F44" s="20"/>
      <c r="G44" s="369"/>
      <c r="H44" s="20"/>
      <c r="I44" s="254">
        <v>0</v>
      </c>
      <c r="J44" s="154">
        <f>I44</f>
        <v>0</v>
      </c>
      <c r="K44" s="154">
        <f>J44</f>
        <v>0</v>
      </c>
      <c r="L44" s="154">
        <f>K44</f>
        <v>0</v>
      </c>
      <c r="M44" s="369"/>
      <c r="N44" s="254">
        <f>M44</f>
        <v>0</v>
      </c>
      <c r="O44" s="20">
        <v>0</v>
      </c>
      <c r="P44" s="20">
        <f>O44</f>
        <v>0</v>
      </c>
      <c r="Q44" s="20">
        <f>P44</f>
        <v>0</v>
      </c>
      <c r="R44" s="216">
        <f>Q44</f>
        <v>0</v>
      </c>
      <c r="S44" s="254">
        <f>R44</f>
        <v>0</v>
      </c>
      <c r="T44" s="154">
        <f>S44</f>
        <v>0</v>
      </c>
      <c r="U44" s="154">
        <f>T44</f>
        <v>0</v>
      </c>
      <c r="V44" s="154">
        <f>U44</f>
        <v>0</v>
      </c>
      <c r="W44" s="154">
        <f>V44</f>
        <v>0</v>
      </c>
      <c r="X44" s="254">
        <f>W44</f>
        <v>0</v>
      </c>
      <c r="Y44" s="255">
        <f>X44</f>
        <v>0</v>
      </c>
      <c r="Z44" s="255">
        <f>Y44</f>
        <v>0</v>
      </c>
      <c r="AA44" s="255">
        <f t="shared" ref="AA44:AB44" si="88">Z44</f>
        <v>0</v>
      </c>
      <c r="AB44" s="255">
        <f t="shared" si="88"/>
        <v>0</v>
      </c>
    </row>
    <row r="45" spans="2:28" s="38" customFormat="1">
      <c r="B45" s="80" t="s">
        <v>150</v>
      </c>
      <c r="D45" s="260"/>
      <c r="E45" s="21"/>
      <c r="F45" s="21"/>
      <c r="G45" s="381"/>
      <c r="H45" s="21"/>
      <c r="I45" s="260">
        <f t="shared" ref="I45:Y45" si="89">SUM(I40:I44)</f>
        <v>71.281999999999996</v>
      </c>
      <c r="J45" s="21">
        <f t="shared" ref="J45:L45" si="90">SUM(J40:J44)</f>
        <v>171.30099999999999</v>
      </c>
      <c r="K45" s="21">
        <f t="shared" si="90"/>
        <v>152.07100000000003</v>
      </c>
      <c r="L45" s="21">
        <f t="shared" si="90"/>
        <v>133.07100000000003</v>
      </c>
      <c r="M45" s="381">
        <f t="shared" si="89"/>
        <v>115.19500000000005</v>
      </c>
      <c r="N45" s="260">
        <f t="shared" si="89"/>
        <v>115.19500000000005</v>
      </c>
      <c r="O45" s="21">
        <f t="shared" si="89"/>
        <v>92.995000000000033</v>
      </c>
      <c r="P45" s="21">
        <f t="shared" ref="P45:Q45" si="91">SUM(P40:P44)</f>
        <v>63.761000000000024</v>
      </c>
      <c r="Q45" s="21">
        <f t="shared" si="91"/>
        <v>233.51600000000008</v>
      </c>
      <c r="R45" s="217">
        <f t="shared" si="89"/>
        <v>493.7622991498381</v>
      </c>
      <c r="S45" s="260">
        <f t="shared" ref="S45:X45" si="92">SUM(S40:S44)</f>
        <v>493.7622991498381</v>
      </c>
      <c r="T45" s="21">
        <f t="shared" si="92"/>
        <v>456.0740072695246</v>
      </c>
      <c r="U45" s="21">
        <f t="shared" si="92"/>
        <v>415.36984043464565</v>
      </c>
      <c r="V45" s="21">
        <f t="shared" si="92"/>
        <v>562.76885823279679</v>
      </c>
      <c r="W45" s="21">
        <f t="shared" si="92"/>
        <v>510.32785634946833</v>
      </c>
      <c r="X45" s="260">
        <f t="shared" si="92"/>
        <v>510.32785634946833</v>
      </c>
      <c r="Y45" s="260">
        <f t="shared" si="89"/>
        <v>605.47636023695088</v>
      </c>
      <c r="Z45" s="260">
        <f>SUM(Z40:Z44)</f>
        <v>300.23774442461263</v>
      </c>
      <c r="AA45" s="260">
        <f t="shared" ref="AA45:AB45" si="93">SUM(AA40:AA44)</f>
        <v>428.09018404609412</v>
      </c>
      <c r="AB45" s="260">
        <f t="shared" si="93"/>
        <v>61.87657260306645</v>
      </c>
    </row>
    <row r="46" spans="2:28" s="38" customFormat="1">
      <c r="B46" s="77"/>
      <c r="D46" s="254"/>
      <c r="E46" s="257"/>
      <c r="F46" s="257"/>
      <c r="G46" s="382"/>
      <c r="H46" s="257"/>
      <c r="I46" s="254"/>
      <c r="J46" s="259"/>
      <c r="K46" s="259"/>
      <c r="L46" s="259"/>
      <c r="M46" s="382"/>
      <c r="N46" s="254"/>
      <c r="O46" s="257"/>
      <c r="P46" s="257"/>
      <c r="Q46" s="257"/>
      <c r="R46" s="258"/>
      <c r="S46" s="254"/>
      <c r="T46" s="259"/>
      <c r="U46" s="259"/>
      <c r="V46" s="259"/>
      <c r="W46" s="259"/>
      <c r="X46" s="254"/>
      <c r="Y46" s="254"/>
      <c r="Z46" s="254"/>
      <c r="AA46" s="254"/>
      <c r="AB46" s="254"/>
    </row>
    <row r="47" spans="2:28" s="38" customFormat="1" ht="15.75" thickBot="1">
      <c r="B47" s="82" t="s">
        <v>151</v>
      </c>
      <c r="C47" s="83"/>
      <c r="D47" s="261"/>
      <c r="E47" s="263"/>
      <c r="F47" s="263"/>
      <c r="G47" s="383"/>
      <c r="H47" s="263"/>
      <c r="I47" s="261">
        <f t="shared" ref="I47:Y47" si="94">I45+I37</f>
        <v>91.408999999999992</v>
      </c>
      <c r="J47" s="262">
        <f t="shared" si="94"/>
        <v>191.428</v>
      </c>
      <c r="K47" s="262">
        <f t="shared" si="94"/>
        <v>172.19800000000004</v>
      </c>
      <c r="L47" s="262">
        <f t="shared" si="94"/>
        <v>153.19800000000004</v>
      </c>
      <c r="M47" s="383">
        <f t="shared" si="94"/>
        <v>136.91600000000005</v>
      </c>
      <c r="N47" s="261">
        <f t="shared" si="94"/>
        <v>136.91600000000005</v>
      </c>
      <c r="O47" s="263">
        <f t="shared" si="94"/>
        <v>111.56700000000004</v>
      </c>
      <c r="P47" s="263">
        <f t="shared" si="94"/>
        <v>84.117000000000019</v>
      </c>
      <c r="Q47" s="263">
        <f t="shared" si="94"/>
        <v>257.22200000000009</v>
      </c>
      <c r="R47" s="264">
        <f t="shared" si="94"/>
        <v>517.46829914983812</v>
      </c>
      <c r="S47" s="261">
        <f t="shared" ref="S47:X47" si="95">S45+S37</f>
        <v>517.46829914983812</v>
      </c>
      <c r="T47" s="262">
        <f t="shared" si="95"/>
        <v>479.78000726952462</v>
      </c>
      <c r="U47" s="262">
        <f t="shared" si="95"/>
        <v>439.07584043464567</v>
      </c>
      <c r="V47" s="262">
        <f t="shared" si="95"/>
        <v>586.47485823279681</v>
      </c>
      <c r="W47" s="262">
        <f t="shared" si="95"/>
        <v>534.03385634946835</v>
      </c>
      <c r="X47" s="261">
        <f t="shared" si="95"/>
        <v>534.03385634946835</v>
      </c>
      <c r="Y47" s="261">
        <f t="shared" si="94"/>
        <v>629.1823602369509</v>
      </c>
      <c r="Z47" s="261">
        <f>Z45+Z37</f>
        <v>323.94374442461265</v>
      </c>
      <c r="AA47" s="261">
        <f t="shared" ref="AA47:AB47" si="96">AA45+AA37</f>
        <v>451.79618404609414</v>
      </c>
      <c r="AB47" s="261">
        <f t="shared" si="96"/>
        <v>85.582572603066438</v>
      </c>
    </row>
    <row r="48" spans="2:28">
      <c r="B48" s="84" t="s">
        <v>152</v>
      </c>
      <c r="D48" s="20">
        <f t="shared" ref="D48:Z48" si="97">D47-D22</f>
        <v>0</v>
      </c>
      <c r="E48" s="20">
        <f t="shared" si="97"/>
        <v>0</v>
      </c>
      <c r="F48" s="20">
        <f t="shared" si="97"/>
        <v>0</v>
      </c>
      <c r="G48" s="20">
        <f t="shared" si="97"/>
        <v>0</v>
      </c>
      <c r="H48" s="20">
        <f t="shared" si="97"/>
        <v>0</v>
      </c>
      <c r="I48" s="20">
        <f t="shared" si="97"/>
        <v>0</v>
      </c>
      <c r="J48" s="20">
        <f t="shared" si="97"/>
        <v>0</v>
      </c>
      <c r="K48" s="20">
        <f t="shared" si="97"/>
        <v>0</v>
      </c>
      <c r="L48" s="20">
        <f t="shared" si="97"/>
        <v>0</v>
      </c>
      <c r="M48" s="20">
        <f t="shared" si="97"/>
        <v>0</v>
      </c>
      <c r="N48" s="20">
        <f t="shared" si="97"/>
        <v>0</v>
      </c>
      <c r="O48" s="20">
        <f t="shared" si="97"/>
        <v>0</v>
      </c>
      <c r="P48" s="20">
        <f t="shared" si="97"/>
        <v>0</v>
      </c>
      <c r="Q48" s="20">
        <f t="shared" si="97"/>
        <v>0</v>
      </c>
      <c r="R48" s="20">
        <f t="shared" si="97"/>
        <v>0</v>
      </c>
      <c r="S48" s="20">
        <f t="shared" si="97"/>
        <v>0</v>
      </c>
      <c r="T48" s="20">
        <f t="shared" si="97"/>
        <v>0</v>
      </c>
      <c r="U48" s="20">
        <f t="shared" si="97"/>
        <v>0</v>
      </c>
      <c r="V48" s="20">
        <f t="shared" si="97"/>
        <v>0</v>
      </c>
      <c r="W48" s="20">
        <f t="shared" si="97"/>
        <v>0</v>
      </c>
      <c r="X48" s="20">
        <f t="shared" si="97"/>
        <v>0</v>
      </c>
      <c r="Y48" s="20">
        <f t="shared" si="97"/>
        <v>0</v>
      </c>
      <c r="Z48" s="20">
        <f t="shared" si="97"/>
        <v>0</v>
      </c>
      <c r="AA48" s="20">
        <f t="shared" ref="AA48" si="98">AA47-AA22</f>
        <v>0</v>
      </c>
      <c r="AB48" s="20">
        <f t="shared" ref="AB48" si="99">AB47-AB22</f>
        <v>0</v>
      </c>
    </row>
    <row r="49" spans="2:28" s="38" customFormat="1"/>
    <row r="50" spans="2:28" s="38" customFormat="1">
      <c r="B50" s="85" t="s">
        <v>153</v>
      </c>
    </row>
    <row r="51" spans="2:28" s="38" customFormat="1">
      <c r="B51" s="86" t="s">
        <v>154</v>
      </c>
      <c r="D51" s="20">
        <f>D8+D9+D17</f>
        <v>0</v>
      </c>
      <c r="E51" s="20">
        <f>E8+E9+E17</f>
        <v>0</v>
      </c>
      <c r="F51" s="20">
        <f>F8+F9+F17</f>
        <v>0</v>
      </c>
      <c r="G51" s="20">
        <f>G8+G9+G17</f>
        <v>0</v>
      </c>
      <c r="H51" s="20">
        <f>H8+H9+H17</f>
        <v>0</v>
      </c>
      <c r="I51" s="20"/>
      <c r="J51" s="20">
        <f>J8+J9+J17</f>
        <v>179.78800000000001</v>
      </c>
      <c r="K51" s="20">
        <f>K8+K9+K17</f>
        <v>160.55800000000002</v>
      </c>
      <c r="L51" s="20">
        <f>L8+L9+L17</f>
        <v>141.55800000000002</v>
      </c>
      <c r="M51" s="20">
        <f>M8+M9+M17</f>
        <v>120.175</v>
      </c>
      <c r="N51" s="20"/>
      <c r="O51" s="20">
        <f>O8+O9+O17</f>
        <v>94.756999999999991</v>
      </c>
      <c r="P51" s="20">
        <f>P8+P9+P17</f>
        <v>60.471999999999994</v>
      </c>
      <c r="Q51" s="20">
        <f>Q8+Q9+Q17</f>
        <v>227.16800000000001</v>
      </c>
      <c r="R51" s="20">
        <f>R8+R9+R17</f>
        <v>487.41429914983814</v>
      </c>
      <c r="S51" s="20"/>
      <c r="T51" s="20">
        <f>T8+T9+T17</f>
        <v>449.72600726952464</v>
      </c>
      <c r="U51" s="20">
        <f>U8+U9+U17</f>
        <v>409.0218404346457</v>
      </c>
      <c r="V51" s="20">
        <f>V8+V9+V17</f>
        <v>556.42085823279672</v>
      </c>
      <c r="W51" s="20">
        <f>W8+W9+W17</f>
        <v>503.97985634946826</v>
      </c>
      <c r="X51" s="20"/>
      <c r="Y51" s="20">
        <f>Y8+Y9+Y17</f>
        <v>599.12836023695081</v>
      </c>
      <c r="Z51" s="20">
        <f>Z8+Z9+Z17</f>
        <v>293.88974442461273</v>
      </c>
      <c r="AA51" s="20">
        <f t="shared" ref="AA51:AB51" si="100">AA8+AA9+AA17</f>
        <v>421.74218404609417</v>
      </c>
      <c r="AB51" s="20">
        <f t="shared" si="100"/>
        <v>55.528572603066436</v>
      </c>
    </row>
    <row r="52" spans="2:28" s="38" customFormat="1">
      <c r="B52" s="86" t="s">
        <v>155</v>
      </c>
      <c r="D52" s="20">
        <f>D33+D29</f>
        <v>0</v>
      </c>
      <c r="E52" s="20">
        <f>E33+E29</f>
        <v>0</v>
      </c>
      <c r="F52" s="20">
        <f>F33+F29</f>
        <v>0</v>
      </c>
      <c r="G52" s="20">
        <f>G33+G29</f>
        <v>0</v>
      </c>
      <c r="H52" s="20">
        <f>H33+H29</f>
        <v>0</v>
      </c>
      <c r="I52" s="20"/>
      <c r="J52" s="20">
        <f>J33+J29</f>
        <v>0</v>
      </c>
      <c r="K52" s="20">
        <f>K33+K29</f>
        <v>0</v>
      </c>
      <c r="L52" s="20">
        <f>L33+L29</f>
        <v>0</v>
      </c>
      <c r="M52" s="20">
        <f>M33+M29</f>
        <v>0</v>
      </c>
      <c r="N52" s="20"/>
      <c r="O52" s="20">
        <f t="shared" ref="O52:Y52" si="101">O33+O29</f>
        <v>0</v>
      </c>
      <c r="P52" s="20">
        <f t="shared" si="101"/>
        <v>0</v>
      </c>
      <c r="Q52" s="20">
        <f t="shared" ref="Q52" si="102">Q33+Q29</f>
        <v>0</v>
      </c>
      <c r="R52" s="20">
        <f t="shared" si="101"/>
        <v>0</v>
      </c>
      <c r="S52" s="20"/>
      <c r="T52" s="20">
        <f>T33+T29</f>
        <v>0</v>
      </c>
      <c r="U52" s="20">
        <f>U33+U29</f>
        <v>0</v>
      </c>
      <c r="V52" s="20">
        <f>V33+V29</f>
        <v>0</v>
      </c>
      <c r="W52" s="20">
        <f>W33+W29</f>
        <v>0</v>
      </c>
      <c r="X52" s="20"/>
      <c r="Y52" s="20">
        <f t="shared" si="101"/>
        <v>0</v>
      </c>
      <c r="Z52" s="20">
        <f>Z33+Z29</f>
        <v>0</v>
      </c>
      <c r="AA52" s="20">
        <f t="shared" ref="AA52:AB52" si="103">AA33+AA29</f>
        <v>0</v>
      </c>
      <c r="AB52" s="20">
        <f t="shared" si="103"/>
        <v>0</v>
      </c>
    </row>
    <row r="53" spans="2:28" s="38" customFormat="1">
      <c r="B53" s="86" t="s">
        <v>88</v>
      </c>
      <c r="D53" s="21">
        <f>D52-D51</f>
        <v>0</v>
      </c>
      <c r="E53" s="21">
        <f>E52-E51</f>
        <v>0</v>
      </c>
      <c r="F53" s="21">
        <f>F52-F51</f>
        <v>0</v>
      </c>
      <c r="G53" s="21">
        <f>G52-G51</f>
        <v>0</v>
      </c>
      <c r="H53" s="21">
        <f>H52-H51</f>
        <v>0</v>
      </c>
      <c r="I53" s="21"/>
      <c r="J53" s="21">
        <f>J52-J51</f>
        <v>-179.78800000000001</v>
      </c>
      <c r="K53" s="21">
        <f>K52-K51</f>
        <v>-160.55800000000002</v>
      </c>
      <c r="L53" s="21">
        <f>L52-L51</f>
        <v>-141.55800000000002</v>
      </c>
      <c r="M53" s="21">
        <f>M52-M51</f>
        <v>-120.175</v>
      </c>
      <c r="N53" s="21"/>
      <c r="O53" s="21">
        <f>O52-O51</f>
        <v>-94.756999999999991</v>
      </c>
      <c r="P53" s="21">
        <f>P52-P51</f>
        <v>-60.471999999999994</v>
      </c>
      <c r="Q53" s="21">
        <f>Q52-Q51</f>
        <v>-227.16800000000001</v>
      </c>
      <c r="R53" s="21">
        <f>R52-R51</f>
        <v>-487.41429914983814</v>
      </c>
      <c r="S53" s="21"/>
      <c r="T53" s="21">
        <f>T52-T51</f>
        <v>-449.72600726952464</v>
      </c>
      <c r="U53" s="21">
        <f>U52-U51</f>
        <v>-409.0218404346457</v>
      </c>
      <c r="V53" s="21">
        <f>V52-V51</f>
        <v>-556.42085823279672</v>
      </c>
      <c r="W53" s="21">
        <f>W52-W51</f>
        <v>-503.97985634946826</v>
      </c>
      <c r="X53" s="21"/>
      <c r="Y53" s="21">
        <f>Y52-Y51</f>
        <v>-599.12836023695081</v>
      </c>
      <c r="Z53" s="21">
        <f>Z52-Z51</f>
        <v>-293.88974442461273</v>
      </c>
      <c r="AA53" s="21">
        <f t="shared" ref="AA53:AB53" si="104">AA52-AA51</f>
        <v>-421.74218404609417</v>
      </c>
      <c r="AB53" s="21">
        <f t="shared" si="104"/>
        <v>-55.528572603066436</v>
      </c>
    </row>
    <row r="54" spans="2:28" s="38" customFormat="1">
      <c r="B54" s="87" t="s">
        <v>156</v>
      </c>
      <c r="C54" s="88"/>
      <c r="D54" s="212" t="e">
        <f>D51/IS!#REF!</f>
        <v>#REF!</v>
      </c>
      <c r="E54" s="212" t="e">
        <f>E51/IS!#REF!</f>
        <v>#REF!</v>
      </c>
      <c r="F54" s="212" t="e">
        <f>F51/IS!#REF!</f>
        <v>#REF!</v>
      </c>
      <c r="G54" s="212" t="e">
        <f>G51/IS!#REF!</f>
        <v>#REF!</v>
      </c>
      <c r="H54" s="212" t="e">
        <f>H51/IS!#REF!</f>
        <v>#REF!</v>
      </c>
      <c r="I54" s="212"/>
      <c r="J54" s="212">
        <f>J51/IS!E41</f>
        <v>256.84000000000003</v>
      </c>
      <c r="K54" s="212">
        <f>K51/IS!F41</f>
        <v>220.90324355931622</v>
      </c>
      <c r="L54" s="212">
        <f>L51/IS!G41</f>
        <v>186.70173198769729</v>
      </c>
      <c r="M54" s="212">
        <f>M51/IS!H41</f>
        <v>158.125</v>
      </c>
      <c r="N54" s="212"/>
      <c r="O54" s="212">
        <f>O51/IS!J41</f>
        <v>123.06103896103895</v>
      </c>
      <c r="P54" s="212">
        <f>P51/IS!K41</f>
        <v>80.098971344404902</v>
      </c>
      <c r="Q54" s="212">
        <f>Q51/IS!L41</f>
        <v>287.14479470426369</v>
      </c>
      <c r="R54" s="212">
        <f>R51/IS!M41</f>
        <v>10.742378609555111</v>
      </c>
      <c r="S54" s="212"/>
      <c r="T54" s="212">
        <f>T51/IS!O41</f>
        <v>9.9018447926764264</v>
      </c>
      <c r="U54" s="212">
        <f>U51/IS!P41</f>
        <v>8.9966439357327754</v>
      </c>
      <c r="V54" s="212">
        <f>V51/IS!Q41</f>
        <v>11.016208649196045</v>
      </c>
      <c r="W54" s="212">
        <f>W51/IS!R41</f>
        <v>9.967995932613638</v>
      </c>
      <c r="X54" s="212"/>
      <c r="Y54" s="212">
        <f>Y51/IS!T41</f>
        <v>10.773682975526324</v>
      </c>
      <c r="Z54" s="212">
        <f>Z51/IS!U41</f>
        <v>5.2795227772457318</v>
      </c>
      <c r="AA54" s="212">
        <f>AA51/IS!V41</f>
        <v>6.9455012740260651</v>
      </c>
      <c r="AB54" s="212">
        <f>AB51/IS!W41</f>
        <v>0.91356401576860213</v>
      </c>
    </row>
    <row r="55" spans="2:28" s="38" customFormat="1"/>
    <row r="56" spans="2:28" s="38" customFormat="1">
      <c r="B56" s="85" t="s">
        <v>157</v>
      </c>
    </row>
    <row r="57" spans="2:28" s="38" customFormat="1">
      <c r="B57" s="86" t="s">
        <v>107</v>
      </c>
      <c r="D57" s="189" t="e">
        <f>IS!#REF!</f>
        <v>#REF!</v>
      </c>
      <c r="E57" s="189" t="e">
        <f>IS!#REF!</f>
        <v>#REF!</v>
      </c>
      <c r="F57" s="189" t="e">
        <f>IS!#REF!</f>
        <v>#REF!</v>
      </c>
      <c r="G57" s="189" t="e">
        <f>IS!#REF!</f>
        <v>#REF!</v>
      </c>
      <c r="H57" s="189" t="e">
        <f>IS!#REF!</f>
        <v>#REF!</v>
      </c>
      <c r="I57" s="78"/>
      <c r="J57" s="189">
        <f>IS!E19</f>
        <v>0</v>
      </c>
      <c r="K57" s="189">
        <f>IS!F19</f>
        <v>0</v>
      </c>
      <c r="L57" s="189">
        <f>IS!G19</f>
        <v>0</v>
      </c>
      <c r="M57" s="189">
        <f>IS!H19</f>
        <v>0</v>
      </c>
      <c r="N57" s="189"/>
      <c r="O57" s="189">
        <f>IS!J19</f>
        <v>0</v>
      </c>
      <c r="P57" s="189">
        <f>IS!K19</f>
        <v>0</v>
      </c>
      <c r="Q57" s="189">
        <f>IS!L19</f>
        <v>0</v>
      </c>
      <c r="R57" s="189">
        <f>IS!M19</f>
        <v>0</v>
      </c>
      <c r="S57" s="189"/>
      <c r="T57" s="189">
        <f>IS!O19</f>
        <v>0</v>
      </c>
      <c r="U57" s="189">
        <f>IS!P19</f>
        <v>0</v>
      </c>
      <c r="V57" s="189">
        <f>IS!Q19</f>
        <v>0</v>
      </c>
      <c r="W57" s="189">
        <f>IS!R19</f>
        <v>0</v>
      </c>
      <c r="X57" s="189"/>
      <c r="Y57" s="189">
        <f>IS!T19</f>
        <v>0</v>
      </c>
      <c r="Z57" s="189">
        <f>IS!U19</f>
        <v>0</v>
      </c>
      <c r="AA57" s="189">
        <f>IS!V19</f>
        <v>0</v>
      </c>
      <c r="AB57" s="189">
        <f>IS!W19</f>
        <v>35</v>
      </c>
    </row>
    <row r="58" spans="2:28" s="38" customFormat="1">
      <c r="B58" s="86" t="s">
        <v>158</v>
      </c>
      <c r="D58" s="189" t="e">
        <f>IS!#REF!</f>
        <v>#REF!</v>
      </c>
      <c r="E58" s="189" t="e">
        <f>IS!#REF!</f>
        <v>#REF!</v>
      </c>
      <c r="F58" s="189" t="e">
        <f>IS!#REF!</f>
        <v>#REF!</v>
      </c>
      <c r="G58" s="189" t="e">
        <f>IS!#REF!</f>
        <v>#REF!</v>
      </c>
      <c r="H58" s="189" t="e">
        <f>IS!#REF!</f>
        <v>#REF!</v>
      </c>
      <c r="I58" s="78"/>
      <c r="J58" s="189">
        <f>IS!E9</f>
        <v>0</v>
      </c>
      <c r="K58" s="189">
        <f>IS!F9</f>
        <v>0</v>
      </c>
      <c r="L58" s="189">
        <f>IS!G9</f>
        <v>0</v>
      </c>
      <c r="M58" s="189">
        <f>IS!H9</f>
        <v>0</v>
      </c>
      <c r="N58" s="189"/>
      <c r="O58" s="189">
        <f>IS!J9</f>
        <v>0</v>
      </c>
      <c r="P58" s="189">
        <f>IS!K9</f>
        <v>0</v>
      </c>
      <c r="Q58" s="189">
        <f>IS!L9</f>
        <v>0</v>
      </c>
      <c r="R58" s="189">
        <f>IS!M9</f>
        <v>0</v>
      </c>
      <c r="S58" s="189"/>
      <c r="T58" s="189">
        <f>IS!O9</f>
        <v>0</v>
      </c>
      <c r="U58" s="189">
        <f>IS!P9</f>
        <v>0</v>
      </c>
      <c r="V58" s="189">
        <f>IS!Q9</f>
        <v>0</v>
      </c>
      <c r="W58" s="189">
        <f>IS!R9</f>
        <v>0</v>
      </c>
      <c r="X58" s="189"/>
      <c r="Y58" s="189">
        <f>IS!T9</f>
        <v>0</v>
      </c>
      <c r="Z58" s="189">
        <f>IS!U9</f>
        <v>0</v>
      </c>
      <c r="AA58" s="189">
        <f>IS!V9</f>
        <v>0</v>
      </c>
      <c r="AB58" s="189">
        <f>IS!W9</f>
        <v>35</v>
      </c>
    </row>
    <row r="59" spans="2:28" s="38" customFormat="1">
      <c r="B59" s="86" t="s">
        <v>57</v>
      </c>
      <c r="D59" s="189" t="e">
        <f>IS!#REF!</f>
        <v>#REF!</v>
      </c>
      <c r="E59" s="189" t="e">
        <f>IS!#REF!</f>
        <v>#REF!</v>
      </c>
      <c r="F59" s="189" t="e">
        <f>IS!#REF!</f>
        <v>#REF!</v>
      </c>
      <c r="G59" s="189" t="e">
        <f>IS!#REF!</f>
        <v>#REF!</v>
      </c>
      <c r="H59" s="189" t="e">
        <f>IS!#REF!</f>
        <v>#REF!</v>
      </c>
      <c r="I59" s="78"/>
      <c r="J59" s="189">
        <f>IS!E35</f>
        <v>-18.934999999999999</v>
      </c>
      <c r="K59" s="189">
        <f>IS!F35</f>
        <v>-18.400000000000002</v>
      </c>
      <c r="L59" s="189">
        <f>IS!G35</f>
        <v>-19.015999999999998</v>
      </c>
      <c r="M59" s="189">
        <f>IS!H35</f>
        <v>-21.228999999999996</v>
      </c>
      <c r="N59" s="189"/>
      <c r="O59" s="189">
        <f>IS!J35</f>
        <v>-22.339000000000002</v>
      </c>
      <c r="P59" s="189">
        <f>IS!K35</f>
        <v>-29.846</v>
      </c>
      <c r="Q59" s="189">
        <f>IS!L35</f>
        <v>-29.417999999999999</v>
      </c>
      <c r="R59" s="189">
        <f>IS!M35</f>
        <v>-37.002249999999997</v>
      </c>
      <c r="S59" s="189"/>
      <c r="T59" s="189">
        <f>IS!O35</f>
        <v>-38.937291880313509</v>
      </c>
      <c r="U59" s="189">
        <f>IS!P35</f>
        <v>-42.153166834878981</v>
      </c>
      <c r="V59" s="189">
        <f>IS!Q35</f>
        <v>-48.249982201848937</v>
      </c>
      <c r="W59" s="189">
        <f>IS!R35</f>
        <v>-54.190001883328492</v>
      </c>
      <c r="X59" s="189"/>
      <c r="Y59" s="189">
        <f>IS!T35</f>
        <v>-277.32749611251739</v>
      </c>
      <c r="Z59" s="189">
        <f>IS!U35</f>
        <v>-315.14411581233804</v>
      </c>
      <c r="AA59" s="189">
        <f>IS!V35</f>
        <v>-368.44948537851855</v>
      </c>
      <c r="AB59" s="189">
        <f>IS!W35</f>
        <v>-379.16942519302768</v>
      </c>
    </row>
    <row r="60" spans="2:28" s="38" customFormat="1">
      <c r="B60" s="86" t="s">
        <v>159</v>
      </c>
      <c r="D60" s="189" t="e">
        <f>IS!#REF!</f>
        <v>#REF!</v>
      </c>
      <c r="E60" s="189" t="e">
        <f>IS!#REF!</f>
        <v>#REF!</v>
      </c>
      <c r="F60" s="189" t="e">
        <f>IS!#REF!</f>
        <v>#REF!</v>
      </c>
      <c r="G60" s="189" t="e">
        <f>IS!#REF!</f>
        <v>#REF!</v>
      </c>
      <c r="H60" s="189" t="e">
        <f>IS!#REF!</f>
        <v>#REF!</v>
      </c>
      <c r="I60" s="78"/>
      <c r="J60" s="189">
        <f>IS!E41</f>
        <v>0.7</v>
      </c>
      <c r="K60" s="189">
        <f>IS!F41</f>
        <v>0.72682500000000005</v>
      </c>
      <c r="L60" s="189">
        <f>IS!G41</f>
        <v>0.75820399999999999</v>
      </c>
      <c r="M60" s="189">
        <f>IS!H41</f>
        <v>0.76</v>
      </c>
      <c r="N60" s="189"/>
      <c r="O60" s="189">
        <f>IS!J41</f>
        <v>0.77</v>
      </c>
      <c r="P60" s="189">
        <f>IS!K41</f>
        <v>0.75496600000000003</v>
      </c>
      <c r="Q60" s="189">
        <f>IS!L41</f>
        <v>0.79112700000000002</v>
      </c>
      <c r="R60" s="189">
        <f>IS!M41</f>
        <v>45.373033</v>
      </c>
      <c r="S60" s="189"/>
      <c r="T60" s="189">
        <f>IS!O41</f>
        <v>45.418406032999997</v>
      </c>
      <c r="U60" s="189">
        <f>IS!P41</f>
        <v>45.46382443903299</v>
      </c>
      <c r="V60" s="189">
        <f>IS!Q41</f>
        <v>50.509288263472016</v>
      </c>
      <c r="W60" s="189">
        <f>IS!R41</f>
        <v>50.559797551735485</v>
      </c>
      <c r="X60" s="189"/>
      <c r="Y60" s="189">
        <f>IS!T41</f>
        <v>55.610357349287213</v>
      </c>
      <c r="Z60" s="189">
        <f>IS!U41</f>
        <v>55.665967706636494</v>
      </c>
      <c r="AA60" s="189">
        <f>IS!V41</f>
        <v>60.721633674343124</v>
      </c>
      <c r="AB60" s="189">
        <f>IS!W41</f>
        <v>60.782355308017458</v>
      </c>
    </row>
    <row r="61" spans="2:28" s="38" customFormat="1"/>
    <row r="62" spans="2:28" s="38" customFormat="1">
      <c r="B62" s="85" t="s">
        <v>160</v>
      </c>
    </row>
    <row r="63" spans="2:28" s="38" customFormat="1">
      <c r="B63" s="86" t="s">
        <v>161</v>
      </c>
      <c r="D63" s="20" t="e">
        <f>D15/D30</f>
        <v>#DIV/0!</v>
      </c>
      <c r="E63" s="20" t="e">
        <f>E15/E30</f>
        <v>#DIV/0!</v>
      </c>
      <c r="F63" s="20" t="e">
        <f>F15/F30</f>
        <v>#DIV/0!</v>
      </c>
      <c r="G63" s="20" t="e">
        <f>G15/G30</f>
        <v>#DIV/0!</v>
      </c>
      <c r="H63" s="20" t="e">
        <f>H15/H30</f>
        <v>#DIV/0!</v>
      </c>
      <c r="J63" s="20">
        <f>J15/J30</f>
        <v>12.492924207375156</v>
      </c>
      <c r="K63" s="20">
        <f>K15/K30</f>
        <v>11.16498843380052</v>
      </c>
      <c r="L63" s="20">
        <f>L15/L30</f>
        <v>9.8722955504150267</v>
      </c>
      <c r="M63" s="20">
        <f>M15/M30</f>
        <v>7.1986180904522623</v>
      </c>
      <c r="N63" s="20"/>
      <c r="O63" s="20">
        <f>O15/O30</f>
        <v>7.5692497303959332</v>
      </c>
      <c r="P63" s="20">
        <f>P15/P30</f>
        <v>4.8852776294714353</v>
      </c>
      <c r="Q63" s="20">
        <f>Q15/Q30</f>
        <v>13.215494020040946</v>
      </c>
      <c r="R63" s="20">
        <f>R15/R30</f>
        <v>27.235874321185118</v>
      </c>
      <c r="S63" s="20"/>
      <c r="T63" s="20">
        <f>T15/T30</f>
        <v>25.205473939743815</v>
      </c>
      <c r="U63" s="20">
        <f>U15/U30</f>
        <v>23.012597803827482</v>
      </c>
      <c r="V63" s="20">
        <f>V15/V30</f>
        <v>30.953499527680037</v>
      </c>
      <c r="W63" s="20">
        <f>W15/W30</f>
        <v>28.128318949976745</v>
      </c>
      <c r="X63" s="20"/>
      <c r="Y63" s="20">
        <f>Y15/Y30</f>
        <v>33.254302350875491</v>
      </c>
      <c r="Z63" s="20">
        <f>Z15/Z30</f>
        <v>16.810028252592002</v>
      </c>
      <c r="AA63" s="20">
        <f t="shared" ref="AA63:AB63" si="105">AA15/AA30</f>
        <v>23.697887299110775</v>
      </c>
      <c r="AB63" s="20">
        <f t="shared" si="105"/>
        <v>3.9686764682182121</v>
      </c>
    </row>
    <row r="64" spans="2:28" s="38" customFormat="1">
      <c r="B64" s="86" t="s">
        <v>162</v>
      </c>
      <c r="D64" s="213" t="e">
        <f>D33/D45</f>
        <v>#DIV/0!</v>
      </c>
      <c r="E64" s="213" t="e">
        <f>E33/E45</f>
        <v>#DIV/0!</v>
      </c>
      <c r="F64" s="213" t="e">
        <f>F33/F45</f>
        <v>#DIV/0!</v>
      </c>
      <c r="G64" s="213" t="e">
        <f>G33/G45</f>
        <v>#DIV/0!</v>
      </c>
      <c r="H64" s="213" t="e">
        <f>H33/H45</f>
        <v>#DIV/0!</v>
      </c>
      <c r="J64" s="213">
        <f>J33/J45</f>
        <v>0</v>
      </c>
      <c r="K64" s="213">
        <f>K33/K45</f>
        <v>0</v>
      </c>
      <c r="L64" s="213">
        <f>L33/L45</f>
        <v>0</v>
      </c>
      <c r="M64" s="213">
        <f>M33/M45</f>
        <v>0</v>
      </c>
      <c r="N64" s="213"/>
      <c r="O64" s="213">
        <f t="shared" ref="O64:Y64" si="106">O33/O45</f>
        <v>0</v>
      </c>
      <c r="P64" s="213">
        <f t="shared" si="106"/>
        <v>0</v>
      </c>
      <c r="Q64" s="213">
        <f t="shared" ref="Q64" si="107">Q33/Q45</f>
        <v>0</v>
      </c>
      <c r="R64" s="213">
        <f t="shared" si="106"/>
        <v>0</v>
      </c>
      <c r="S64" s="213"/>
      <c r="T64" s="213">
        <f>T33/T45</f>
        <v>0</v>
      </c>
      <c r="U64" s="213">
        <f>U33/U45</f>
        <v>0</v>
      </c>
      <c r="V64" s="213">
        <f>V33/V45</f>
        <v>0</v>
      </c>
      <c r="W64" s="213">
        <f>W33/W45</f>
        <v>0</v>
      </c>
      <c r="X64" s="213"/>
      <c r="Y64" s="213">
        <f t="shared" si="106"/>
        <v>0</v>
      </c>
      <c r="Z64" s="213">
        <f>Z33/Z45</f>
        <v>0</v>
      </c>
      <c r="AA64" s="213">
        <f t="shared" ref="AA64:AB64" si="108">AA33/AA45</f>
        <v>0</v>
      </c>
      <c r="AB64" s="213">
        <f t="shared" si="108"/>
        <v>0</v>
      </c>
    </row>
    <row r="65" spans="2:28" s="38" customFormat="1">
      <c r="B65" s="86" t="s">
        <v>163</v>
      </c>
      <c r="D65" s="213" t="e">
        <f>D33/(D45+D33+D29)</f>
        <v>#DIV/0!</v>
      </c>
      <c r="E65" s="213" t="e">
        <f>E33/(E45+E33+E29)</f>
        <v>#DIV/0!</v>
      </c>
      <c r="F65" s="213" t="e">
        <f>F33/(F45+F33+F29)</f>
        <v>#DIV/0!</v>
      </c>
      <c r="G65" s="213" t="e">
        <f>G33/(G45+G33+G29)</f>
        <v>#DIV/0!</v>
      </c>
      <c r="H65" s="213" t="e">
        <f>H33/(H45+H33+H29)</f>
        <v>#DIV/0!</v>
      </c>
      <c r="J65" s="213">
        <f>J33/(J45+J33+J29)</f>
        <v>0</v>
      </c>
      <c r="K65" s="213">
        <f>K33/(K45+K33+K29)</f>
        <v>0</v>
      </c>
      <c r="L65" s="213">
        <f>L33/(L45+L33+L29)</f>
        <v>0</v>
      </c>
      <c r="M65" s="213">
        <f>M33/(M45+M33+M29)</f>
        <v>0</v>
      </c>
      <c r="N65" s="213"/>
      <c r="O65" s="213">
        <f t="shared" ref="O65:Y65" si="109">O33/(O45+O33+O29)</f>
        <v>0</v>
      </c>
      <c r="P65" s="213">
        <f t="shared" si="109"/>
        <v>0</v>
      </c>
      <c r="Q65" s="213">
        <f t="shared" ref="Q65" si="110">Q33/(Q45+Q33+Q29)</f>
        <v>0</v>
      </c>
      <c r="R65" s="213">
        <f t="shared" si="109"/>
        <v>0</v>
      </c>
      <c r="S65" s="213"/>
      <c r="T65" s="213">
        <f>T33/(T45+T33+T29)</f>
        <v>0</v>
      </c>
      <c r="U65" s="213">
        <f>U33/(U45+U33+U29)</f>
        <v>0</v>
      </c>
      <c r="V65" s="213">
        <f>V33/(V45+V33+V29)</f>
        <v>0</v>
      </c>
      <c r="W65" s="213">
        <f>W33/(W45+W33+W29)</f>
        <v>0</v>
      </c>
      <c r="X65" s="213"/>
      <c r="Y65" s="213">
        <f t="shared" si="109"/>
        <v>0</v>
      </c>
      <c r="Z65" s="213">
        <f>Z33/(Z45+Z33+Z29)</f>
        <v>0</v>
      </c>
      <c r="AA65" s="213">
        <f t="shared" ref="AA65:AB65" si="111">AA33/(AA45+AA33+AA29)</f>
        <v>0</v>
      </c>
      <c r="AB65" s="213">
        <f t="shared" si="111"/>
        <v>0</v>
      </c>
    </row>
    <row r="66" spans="2:28" s="38" customFormat="1">
      <c r="D66" s="20"/>
      <c r="E66" s="20"/>
      <c r="F66" s="20"/>
      <c r="G66" s="20"/>
      <c r="H66" s="20"/>
      <c r="J66" s="20"/>
      <c r="K66" s="20"/>
      <c r="L66" s="20"/>
      <c r="M66" s="20"/>
      <c r="N66" s="20"/>
      <c r="O66" s="20"/>
      <c r="P66" s="20"/>
      <c r="Q66" s="20"/>
      <c r="R66" s="20"/>
      <c r="S66" s="20"/>
      <c r="T66" s="20"/>
      <c r="U66" s="20"/>
      <c r="V66" s="20"/>
      <c r="W66" s="20"/>
      <c r="X66" s="20"/>
      <c r="Y66" s="20"/>
      <c r="Z66" s="20"/>
      <c r="AA66" s="20"/>
      <c r="AB66" s="20"/>
    </row>
    <row r="67" spans="2:28" s="38" customFormat="1">
      <c r="B67" s="85" t="s">
        <v>164</v>
      </c>
      <c r="D67" s="20"/>
      <c r="E67" s="20"/>
      <c r="F67" s="20"/>
      <c r="G67" s="20"/>
      <c r="H67" s="20"/>
      <c r="J67" s="20"/>
      <c r="K67" s="20"/>
      <c r="L67" s="20"/>
      <c r="M67" s="20"/>
      <c r="N67" s="20"/>
      <c r="O67" s="20"/>
      <c r="P67" s="20"/>
      <c r="Q67" s="20"/>
      <c r="R67" s="20"/>
      <c r="S67" s="20"/>
      <c r="T67" s="20"/>
      <c r="U67" s="20"/>
      <c r="V67" s="20"/>
      <c r="W67" s="20"/>
      <c r="X67" s="20"/>
      <c r="Y67" s="20"/>
      <c r="Z67" s="20"/>
      <c r="AA67" s="20"/>
      <c r="AB67" s="20"/>
    </row>
    <row r="68" spans="2:28" s="38" customFormat="1">
      <c r="B68" s="86" t="s">
        <v>165</v>
      </c>
      <c r="D68" s="213" t="e">
        <f>D57/D45</f>
        <v>#REF!</v>
      </c>
      <c r="E68" s="213" t="e">
        <f>E57/E45</f>
        <v>#REF!</v>
      </c>
      <c r="F68" s="213" t="e">
        <f>F57/F45</f>
        <v>#REF!</v>
      </c>
      <c r="G68" s="213" t="e">
        <f>G57/G45</f>
        <v>#REF!</v>
      </c>
      <c r="H68" s="213" t="e">
        <f>H57/H45</f>
        <v>#REF!</v>
      </c>
      <c r="J68" s="213">
        <f>J57/J45</f>
        <v>0</v>
      </c>
      <c r="K68" s="213">
        <f>K57/K45</f>
        <v>0</v>
      </c>
      <c r="L68" s="213">
        <f>L57/L45</f>
        <v>0</v>
      </c>
      <c r="M68" s="213">
        <f>M57/M45</f>
        <v>0</v>
      </c>
      <c r="N68" s="213"/>
      <c r="O68" s="213">
        <f>O57/O45</f>
        <v>0</v>
      </c>
      <c r="P68" s="213">
        <f>P57/P45</f>
        <v>0</v>
      </c>
      <c r="Q68" s="213">
        <f>Q57/Q45</f>
        <v>0</v>
      </c>
      <c r="R68" s="213">
        <f>R57/R45</f>
        <v>0</v>
      </c>
      <c r="S68" s="213"/>
      <c r="T68" s="213">
        <f>T57/T45</f>
        <v>0</v>
      </c>
      <c r="U68" s="213">
        <f>U57/U45</f>
        <v>0</v>
      </c>
      <c r="V68" s="213">
        <f>V57/V45</f>
        <v>0</v>
      </c>
      <c r="W68" s="213">
        <f>W57/W45</f>
        <v>0</v>
      </c>
      <c r="X68" s="213"/>
      <c r="Y68" s="213">
        <f>Y57/Y45</f>
        <v>0</v>
      </c>
      <c r="Z68" s="213">
        <f>Z57/Z45</f>
        <v>0</v>
      </c>
      <c r="AA68" s="213">
        <f t="shared" ref="AA68:AB68" si="112">AA57/AA45</f>
        <v>0</v>
      </c>
      <c r="AB68" s="213">
        <f t="shared" si="112"/>
        <v>0.56564218940377264</v>
      </c>
    </row>
    <row r="69" spans="2:28" s="38" customFormat="1">
      <c r="B69" s="86" t="s">
        <v>166</v>
      </c>
      <c r="D69" s="20">
        <f>IFERROR(D12/D58*91.25,0)</f>
        <v>0</v>
      </c>
      <c r="E69" s="20">
        <f>IFERROR(E12/E58*91.25,0)</f>
        <v>0</v>
      </c>
      <c r="F69" s="20">
        <f>IFERROR(F12/F58*91.25,0)</f>
        <v>0</v>
      </c>
      <c r="G69" s="20">
        <f>IFERROR(G12/G58*91.25,0)</f>
        <v>0</v>
      </c>
      <c r="H69" s="20">
        <f>IFERROR(H12/H58*91.25,0)</f>
        <v>0</v>
      </c>
      <c r="J69" s="20">
        <f>IFERROR(J12/J58*91.25,0)</f>
        <v>0</v>
      </c>
      <c r="K69" s="20">
        <f>IFERROR(K12/K58*91.25,0)</f>
        <v>0</v>
      </c>
      <c r="L69" s="20">
        <f>IFERROR(L12/L58*91.25,0)</f>
        <v>0</v>
      </c>
      <c r="M69" s="20">
        <f>IFERROR(M12/M58*91.25,0)</f>
        <v>0</v>
      </c>
      <c r="N69" s="20"/>
      <c r="O69" s="20">
        <f>IFERROR(O12/O58*91.25,0)</f>
        <v>0</v>
      </c>
      <c r="P69" s="20">
        <f>IFERROR(P12/P58*91.25,0)</f>
        <v>0</v>
      </c>
      <c r="Q69" s="20">
        <f>IFERROR(Q12/Q58*91.25,0)</f>
        <v>0</v>
      </c>
      <c r="R69" s="20">
        <f>IFERROR(R12/R58*91.25,0)</f>
        <v>0</v>
      </c>
      <c r="S69" s="20"/>
      <c r="T69" s="20">
        <f>IFERROR(T12/T58*91.25,0)</f>
        <v>0</v>
      </c>
      <c r="U69" s="20">
        <f>IFERROR(U12/U58*91.25,0)</f>
        <v>0</v>
      </c>
      <c r="V69" s="20">
        <f>IFERROR(V12/V58*91.25,0)</f>
        <v>0</v>
      </c>
      <c r="W69" s="20">
        <f>IFERROR(W12/W58*91.25,0)</f>
        <v>0</v>
      </c>
      <c r="X69" s="20"/>
      <c r="Y69" s="20">
        <f>IFERROR(Y12/Y58*91.25,0)</f>
        <v>0</v>
      </c>
      <c r="Z69" s="20">
        <f>IFERROR(Z12/Z58*91.25,0)</f>
        <v>0</v>
      </c>
      <c r="AA69" s="20">
        <f t="shared" ref="AA69:AB69" si="113">IFERROR(AA12/AA58*91.25,0)</f>
        <v>0</v>
      </c>
      <c r="AB69" s="20">
        <f t="shared" si="113"/>
        <v>0</v>
      </c>
    </row>
    <row r="70" spans="2:28" s="38" customFormat="1">
      <c r="B70" s="86" t="s">
        <v>167</v>
      </c>
      <c r="D70" s="20">
        <f>IFERROR(D58/D13,0)</f>
        <v>0</v>
      </c>
      <c r="E70" s="20">
        <f>IFERROR(E58/E13,0)</f>
        <v>0</v>
      </c>
      <c r="F70" s="20">
        <f>IFERROR(F58/F13,0)</f>
        <v>0</v>
      </c>
      <c r="G70" s="20">
        <f>IFERROR(G58/G13,0)</f>
        <v>0</v>
      </c>
      <c r="H70" s="20">
        <f>IFERROR(H58/H13,0)</f>
        <v>0</v>
      </c>
      <c r="J70" s="20">
        <f>IFERROR(J58/J13,0)</f>
        <v>0</v>
      </c>
      <c r="K70" s="20">
        <f>IFERROR(K58/K13,0)</f>
        <v>0</v>
      </c>
      <c r="L70" s="20">
        <f>IFERROR(L58/L13,0)</f>
        <v>0</v>
      </c>
      <c r="M70" s="20">
        <f>IFERROR(M58/M13,0)</f>
        <v>0</v>
      </c>
      <c r="N70" s="20"/>
      <c r="O70" s="20">
        <f>IFERROR(O58/O13,0)</f>
        <v>0</v>
      </c>
      <c r="P70" s="20">
        <f>IFERROR(P58/P13,0)</f>
        <v>0</v>
      </c>
      <c r="Q70" s="20">
        <f>IFERROR(Q58/Q13,0)</f>
        <v>0</v>
      </c>
      <c r="R70" s="20">
        <f>IFERROR(R58/R13,0)</f>
        <v>0</v>
      </c>
      <c r="S70" s="20"/>
      <c r="T70" s="20">
        <f>IFERROR(T58/T13,0)</f>
        <v>0</v>
      </c>
      <c r="U70" s="20">
        <f>IFERROR(U58/U13,0)</f>
        <v>0</v>
      </c>
      <c r="V70" s="20">
        <f>IFERROR(V58/V13,0)</f>
        <v>0</v>
      </c>
      <c r="W70" s="20">
        <f>IFERROR(W58/W13,0)</f>
        <v>0</v>
      </c>
      <c r="X70" s="20"/>
      <c r="Y70" s="20">
        <f>IFERROR(Y58/Y13,0)</f>
        <v>0</v>
      </c>
      <c r="Z70" s="20">
        <f>IFERROR(Z58/Z13,0)</f>
        <v>0</v>
      </c>
      <c r="AA70" s="20">
        <f t="shared" ref="AA70:AB70" si="114">IFERROR(AA58/AA13,0)</f>
        <v>0</v>
      </c>
      <c r="AB70" s="20">
        <f t="shared" si="114"/>
        <v>0</v>
      </c>
    </row>
    <row r="71" spans="2:28" s="38" customFormat="1">
      <c r="B71" s="86" t="s">
        <v>168</v>
      </c>
      <c r="D71" s="213" t="e">
        <f>D59/D22</f>
        <v>#REF!</v>
      </c>
      <c r="E71" s="213" t="e">
        <f>E59/E22</f>
        <v>#REF!</v>
      </c>
      <c r="F71" s="213" t="e">
        <f>F59/F22</f>
        <v>#REF!</v>
      </c>
      <c r="G71" s="213" t="e">
        <f>G59/G22</f>
        <v>#REF!</v>
      </c>
      <c r="H71" s="213" t="e">
        <f>H59/H22</f>
        <v>#REF!</v>
      </c>
      <c r="J71" s="213">
        <f>J59/J22</f>
        <v>-9.8914474371565281E-2</v>
      </c>
      <c r="K71" s="213">
        <f>K59/K22</f>
        <v>-0.10685373813865433</v>
      </c>
      <c r="L71" s="213">
        <f>L59/L22</f>
        <v>-0.12412694682698204</v>
      </c>
      <c r="M71" s="213">
        <f>M59/M22</f>
        <v>-0.15505127231295099</v>
      </c>
      <c r="N71" s="213"/>
      <c r="O71" s="213">
        <f>O59/O22</f>
        <v>-0.2002294585316447</v>
      </c>
      <c r="P71" s="213">
        <f>P59/P22</f>
        <v>-0.35481531676117795</v>
      </c>
      <c r="Q71" s="213">
        <f>Q59/Q22</f>
        <v>-0.11436813336339814</v>
      </c>
      <c r="R71" s="213">
        <f>R59/R22</f>
        <v>-7.1506312678075043E-2</v>
      </c>
      <c r="S71" s="213"/>
      <c r="T71" s="213">
        <f>T59/T22</f>
        <v>-8.1156553608620507E-2</v>
      </c>
      <c r="U71" s="213">
        <f>U59/U22</f>
        <v>-9.6004295734311254E-2</v>
      </c>
      <c r="V71" s="213">
        <f>V59/V22</f>
        <v>-8.2271186095238313E-2</v>
      </c>
      <c r="W71" s="213">
        <f>W59/W22</f>
        <v>-0.10147297074713349</v>
      </c>
      <c r="X71" s="213"/>
      <c r="Y71" s="213">
        <f>Y59/Y22</f>
        <v>-0.44077442986175819</v>
      </c>
      <c r="Z71" s="213">
        <f>Z59/Z22</f>
        <v>-0.97283593598047546</v>
      </c>
      <c r="AA71" s="213">
        <f t="shared" ref="AA71:AB71" si="115">AA59/AA22</f>
        <v>-0.81552146385753399</v>
      </c>
      <c r="AB71" s="213">
        <f t="shared" si="115"/>
        <v>-4.43045136013406</v>
      </c>
    </row>
    <row r="72" spans="2:28" s="38" customFormat="1">
      <c r="B72" s="86" t="s">
        <v>169</v>
      </c>
      <c r="D72" s="213" t="e">
        <f>D59/D45</f>
        <v>#REF!</v>
      </c>
      <c r="E72" s="213" t="e">
        <f>E59/E45</f>
        <v>#REF!</v>
      </c>
      <c r="F72" s="213" t="e">
        <f>F59/F45</f>
        <v>#REF!</v>
      </c>
      <c r="G72" s="213" t="e">
        <f>G59/G45</f>
        <v>#REF!</v>
      </c>
      <c r="H72" s="213" t="e">
        <f>H59/H45</f>
        <v>#REF!</v>
      </c>
      <c r="J72" s="213">
        <f>J59/J45</f>
        <v>-0.11053642418900064</v>
      </c>
      <c r="K72" s="213">
        <f>K59/K45</f>
        <v>-0.12099611365743632</v>
      </c>
      <c r="L72" s="213">
        <f>L59/L45</f>
        <v>-0.14290115802842088</v>
      </c>
      <c r="M72" s="213">
        <f>M59/M45</f>
        <v>-0.18428751247884012</v>
      </c>
      <c r="N72" s="213"/>
      <c r="O72" s="213">
        <f>O59/O45</f>
        <v>-0.24021721597935367</v>
      </c>
      <c r="P72" s="213">
        <f>P59/P45</f>
        <v>-0.46809178024184045</v>
      </c>
      <c r="Q72" s="213">
        <f>Q59/Q45</f>
        <v>-0.12597851967317011</v>
      </c>
      <c r="R72" s="213">
        <f>R59/R45</f>
        <v>-7.4939399107041213E-2</v>
      </c>
      <c r="S72" s="213"/>
      <c r="T72" s="213">
        <f>T59/T45</f>
        <v>-8.5374941916615002E-2</v>
      </c>
      <c r="U72" s="213">
        <f>U59/U45</f>
        <v>-0.10148345578188739</v>
      </c>
      <c r="V72" s="213">
        <f>V59/V45</f>
        <v>-8.5736766517897287E-2</v>
      </c>
      <c r="W72" s="213">
        <f>W59/W45</f>
        <v>-0.10618664297686235</v>
      </c>
      <c r="X72" s="213"/>
      <c r="Y72" s="213">
        <f>Y59/Y45</f>
        <v>-0.45803191391978759</v>
      </c>
      <c r="Z72" s="213">
        <f>Z59/Z45</f>
        <v>-1.0496485590653919</v>
      </c>
      <c r="AA72" s="213">
        <f t="shared" ref="AA72:AB72" si="116">AA59/AA45</f>
        <v>-0.86068192897141071</v>
      </c>
      <c r="AB72" s="213">
        <f t="shared" si="116"/>
        <v>-6.12783496631869</v>
      </c>
    </row>
    <row r="73" spans="2:28" s="38" customFormat="1">
      <c r="D73" s="20"/>
      <c r="E73" s="20"/>
      <c r="F73" s="20"/>
      <c r="G73" s="20"/>
      <c r="H73" s="20"/>
      <c r="J73" s="20"/>
      <c r="K73" s="20"/>
      <c r="L73" s="20"/>
      <c r="M73" s="20"/>
      <c r="N73" s="20"/>
      <c r="O73" s="20"/>
      <c r="P73" s="20"/>
      <c r="Q73" s="20"/>
      <c r="R73" s="20"/>
      <c r="S73" s="20"/>
      <c r="T73" s="20"/>
      <c r="U73" s="20"/>
      <c r="V73" s="20"/>
      <c r="W73" s="20"/>
      <c r="X73" s="20"/>
      <c r="Y73" s="20"/>
      <c r="Z73" s="20"/>
      <c r="AA73" s="20"/>
      <c r="AB73" s="20"/>
    </row>
    <row r="74" spans="2:28" s="38" customFormat="1">
      <c r="B74" s="85" t="s">
        <v>170</v>
      </c>
      <c r="D74" s="20"/>
      <c r="E74" s="20"/>
      <c r="F74" s="20"/>
      <c r="G74" s="20"/>
      <c r="H74" s="20"/>
      <c r="J74" s="20"/>
      <c r="K74" s="20"/>
      <c r="L74" s="20"/>
      <c r="M74" s="20"/>
      <c r="N74" s="20"/>
      <c r="O74" s="20"/>
      <c r="P74" s="20"/>
      <c r="Q74" s="20"/>
      <c r="R74" s="20"/>
      <c r="S74" s="20"/>
      <c r="T74" s="20"/>
      <c r="U74" s="20"/>
      <c r="V74" s="20"/>
      <c r="W74" s="20"/>
      <c r="X74" s="20"/>
      <c r="Y74" s="20"/>
      <c r="Z74" s="20"/>
      <c r="AA74" s="20"/>
      <c r="AB74" s="20"/>
    </row>
    <row r="75" spans="2:28" s="38" customFormat="1">
      <c r="B75" s="86" t="s">
        <v>171</v>
      </c>
      <c r="D75" s="214" t="e">
        <f>D45/D60</f>
        <v>#REF!</v>
      </c>
      <c r="E75" s="214" t="e">
        <f>E45/E60</f>
        <v>#REF!</v>
      </c>
      <c r="F75" s="214" t="e">
        <f>F45/F60</f>
        <v>#REF!</v>
      </c>
      <c r="G75" s="214" t="e">
        <f>G45/G60</f>
        <v>#REF!</v>
      </c>
      <c r="H75" s="214" t="e">
        <f>H45/H60</f>
        <v>#REF!</v>
      </c>
      <c r="J75" s="214">
        <f>J45/J60</f>
        <v>244.71571428571428</v>
      </c>
      <c r="K75" s="214">
        <f>K45/K60</f>
        <v>209.2264300209817</v>
      </c>
      <c r="L75" s="214">
        <f>L45/L60</f>
        <v>175.50817458098351</v>
      </c>
      <c r="M75" s="214">
        <f>M45/M60</f>
        <v>151.57236842105269</v>
      </c>
      <c r="N75" s="214"/>
      <c r="O75" s="214">
        <f>O45/O60</f>
        <v>120.77272727272731</v>
      </c>
      <c r="P75" s="214">
        <f>P45/P60</f>
        <v>84.45545892132894</v>
      </c>
      <c r="Q75" s="214">
        <f>Q45/Q60</f>
        <v>295.16879085153215</v>
      </c>
      <c r="R75" s="214">
        <f>R45/R60</f>
        <v>10.882285500945862</v>
      </c>
      <c r="S75" s="214"/>
      <c r="T75" s="214">
        <f>T45/T60</f>
        <v>10.041611916942912</v>
      </c>
      <c r="U75" s="214">
        <f>U45/U60</f>
        <v>9.1362714325024896</v>
      </c>
      <c r="V75" s="214">
        <f>V45/V60</f>
        <v>11.141888503698983</v>
      </c>
      <c r="W75" s="214">
        <f>W45/W60</f>
        <v>10.093550232816371</v>
      </c>
      <c r="X75" s="214"/>
      <c r="Y75" s="214">
        <f>Y45/Y60</f>
        <v>10.887834372902327</v>
      </c>
      <c r="Z75" s="214">
        <f>Z45/Z60</f>
        <v>5.3935601372617166</v>
      </c>
      <c r="AA75" s="214">
        <f t="shared" ref="AA75:AB75" si="117">AA45/AA60</f>
        <v>7.0500439158470174</v>
      </c>
      <c r="AB75" s="214">
        <f t="shared" si="117"/>
        <v>1.0180022193859384</v>
      </c>
    </row>
    <row r="76" spans="2:28" s="36" customFormat="1">
      <c r="B76" s="89" t="s">
        <v>172</v>
      </c>
      <c r="C76" s="90"/>
      <c r="D76" s="215" t="e">
        <f>(CF!D30+CF!D35)/D60</f>
        <v>#REF!</v>
      </c>
      <c r="E76" s="215" t="e">
        <f>(CF!E30+CF!E35)/E60</f>
        <v>#REF!</v>
      </c>
      <c r="F76" s="215" t="e">
        <f>(CF!F30+CF!F35)/F60</f>
        <v>#REF!</v>
      </c>
      <c r="G76" s="215" t="e">
        <f>(CF!G30+CF!G35)/G60</f>
        <v>#REF!</v>
      </c>
      <c r="H76" s="215" t="e">
        <f>(CF!H30+CF!H35)/H60</f>
        <v>#REF!</v>
      </c>
      <c r="I76" s="215"/>
      <c r="J76" s="215">
        <f>(CF!J30+CF!J35)/J60</f>
        <v>-28.490000000000006</v>
      </c>
      <c r="K76" s="215">
        <f>(CF!K30+CF!K35)/K60</f>
        <v>-24.517593643586828</v>
      </c>
      <c r="L76" s="215">
        <f>(CF!L30+CF!L35)/L60</f>
        <v>-25.059218890958103</v>
      </c>
      <c r="M76" s="215">
        <f>(CF!M30+CF!M35)/M60</f>
        <v>-31.435526315789467</v>
      </c>
      <c r="N76" s="215"/>
      <c r="O76" s="215">
        <f>(CF!O30+CF!O35)/O60</f>
        <v>-33.181818181818187</v>
      </c>
      <c r="P76" s="215">
        <f>(CF!P30+CF!P35)/P60</f>
        <v>-45.078851233035657</v>
      </c>
      <c r="Q76" s="215">
        <f>(CF!Q30+CF!Q35)/Q60</f>
        <v>-40.223630340008611</v>
      </c>
      <c r="R76" s="215">
        <f>(CF!R30+CF!R35)/R60</f>
        <v>-0.7923924768264885</v>
      </c>
      <c r="S76" s="215"/>
      <c r="T76" s="215">
        <f>(CF!T30+CF!T35)/T60</f>
        <v>-0.82980216991609168</v>
      </c>
      <c r="U76" s="215">
        <f>(CF!U30+CF!U35)/U60</f>
        <v>-0.89530890410381747</v>
      </c>
      <c r="V76" s="215">
        <f>(CF!V30+CF!V35)/V60</f>
        <v>-0.92262203258069786</v>
      </c>
      <c r="W76" s="215">
        <f>(CF!W30+CF!W35)/W60</f>
        <v>-1.0372075131366587</v>
      </c>
      <c r="X76" s="215"/>
      <c r="Y76" s="215">
        <f>(CF!Y30+CF!Y35)/Y60</f>
        <v>-4.8300624005243922</v>
      </c>
      <c r="Z76" s="215">
        <f>(CF!Z30+CF!Z35)/Z60</f>
        <v>-5.4833972782251221</v>
      </c>
      <c r="AA76" s="215">
        <f>(CF!AA30+CF!AA35)/AA60</f>
        <v>-5.8817185699241996</v>
      </c>
      <c r="AB76" s="215">
        <f>(CF!AB30+CF!AB35)/AB60</f>
        <v>-6.0249986955461488</v>
      </c>
    </row>
    <row r="77" spans="2:28" s="38" customFormat="1">
      <c r="B77" s="86" t="s">
        <v>173</v>
      </c>
      <c r="D77" s="214" t="e">
        <f>CF!D53/BS!D60</f>
        <v>#REF!</v>
      </c>
      <c r="E77" s="214" t="e">
        <f>CF!E53/BS!E60</f>
        <v>#REF!</v>
      </c>
      <c r="F77" s="214" t="e">
        <f>CF!F53/BS!F60</f>
        <v>#REF!</v>
      </c>
      <c r="G77" s="214" t="e">
        <f>CF!G53/BS!G60</f>
        <v>#REF!</v>
      </c>
      <c r="H77" s="214" t="e">
        <f>CF!H53/BS!H60</f>
        <v>#REF!</v>
      </c>
      <c r="J77" s="214">
        <f>CF!J53/BS!J60</f>
        <v>257.17142857142858</v>
      </c>
      <c r="K77" s="214">
        <f>CF!K53/BS!K60</f>
        <v>53.616757816530793</v>
      </c>
      <c r="L77" s="214">
        <f>CF!L53/BS!L60</f>
        <v>26.338557960654391</v>
      </c>
      <c r="M77" s="214">
        <f>CF!M53/BS!M60</f>
        <v>-5.1592105263157793</v>
      </c>
      <c r="N77" s="214"/>
      <c r="O77" s="214">
        <f>CF!O53/BS!O60</f>
        <v>65.406493506493476</v>
      </c>
      <c r="P77" s="214">
        <f>CF!P53/BS!P60</f>
        <v>44.603333130233651</v>
      </c>
      <c r="Q77" s="214">
        <f>CF!Q53/BS!Q60</f>
        <v>81.343450545866858</v>
      </c>
      <c r="R77" s="214">
        <f>CF!R53/BS!R60</f>
        <v>7.1540136880388436</v>
      </c>
      <c r="S77" s="214"/>
      <c r="T77" s="214">
        <f>CF!T53/BS!T60</f>
        <v>6.3170646513015347</v>
      </c>
      <c r="U77" s="214">
        <f>CF!U53/BS!U60</f>
        <v>5.4154449933003139</v>
      </c>
      <c r="V77" s="214">
        <f>CF!V53/BS!V60</f>
        <v>7.7927421225899538</v>
      </c>
      <c r="W77" s="214">
        <f>CF!W53/BS!W60</f>
        <v>6.7477496522878706</v>
      </c>
      <c r="X77" s="214"/>
      <c r="Y77" s="214">
        <f>CF!Y53/BS!Y60</f>
        <v>7.8459010341630773</v>
      </c>
      <c r="Z77" s="214">
        <f>CF!Z53/BS!Z60</f>
        <v>2.3546656929667642</v>
      </c>
      <c r="AA77" s="214">
        <f>CF!AA53/BS!AA60</f>
        <v>4.2641669595839513</v>
      </c>
      <c r="AB77" s="214">
        <f>CF!AB53/BS!AB60</f>
        <v>-1.4360487834768079</v>
      </c>
    </row>
    <row r="78" spans="2:28" s="38" customFormat="1">
      <c r="B78" s="86" t="s">
        <v>174</v>
      </c>
      <c r="D78" s="214" t="e">
        <f>D59/D60</f>
        <v>#REF!</v>
      </c>
      <c r="E78" s="214" t="e">
        <f>E59/E60</f>
        <v>#REF!</v>
      </c>
      <c r="F78" s="214" t="e">
        <f>F59/F60</f>
        <v>#REF!</v>
      </c>
      <c r="G78" s="214" t="e">
        <f>G59/G60</f>
        <v>#REF!</v>
      </c>
      <c r="H78" s="214" t="e">
        <f>H59/H60</f>
        <v>#REF!</v>
      </c>
      <c r="J78" s="214">
        <f>J59/J60</f>
        <v>-27.05</v>
      </c>
      <c r="K78" s="214">
        <f>K59/K60</f>
        <v>-25.315584906958346</v>
      </c>
      <c r="L78" s="214">
        <f>L59/L60</f>
        <v>-25.080321391076804</v>
      </c>
      <c r="M78" s="214">
        <f>M59/M60</f>
        <v>-27.932894736842098</v>
      </c>
      <c r="N78" s="214"/>
      <c r="O78" s="214">
        <f>O59/O60</f>
        <v>-29.011688311688314</v>
      </c>
      <c r="P78" s="214">
        <f>P59/P60</f>
        <v>-39.532906117626489</v>
      </c>
      <c r="Q78" s="214">
        <f>Q59/Q60</f>
        <v>-37.184927325195574</v>
      </c>
      <c r="R78" s="214">
        <f>R59/R60</f>
        <v>-0.81551193635214991</v>
      </c>
      <c r="S78" s="214"/>
      <c r="T78" s="214">
        <f>T59/T60</f>
        <v>-0.85730203415819006</v>
      </c>
      <c r="U78" s="214">
        <f>U59/U60</f>
        <v>-0.92718039793168738</v>
      </c>
      <c r="V78" s="214">
        <f>V59/V60</f>
        <v>-0.95526949321008359</v>
      </c>
      <c r="W78" s="214">
        <f>W59/W60</f>
        <v>-1.0718002149410979</v>
      </c>
      <c r="X78" s="214"/>
      <c r="Y78" s="214">
        <f>Y59/Y60</f>
        <v>-4.9869756162621037</v>
      </c>
      <c r="Z78" s="214">
        <f>Z59/Z60</f>
        <v>-5.6613426263092981</v>
      </c>
      <c r="AA78" s="214">
        <f t="shared" ref="AA78:AB78" si="118">AA59/AA60</f>
        <v>-6.0678453968243691</v>
      </c>
      <c r="AB78" s="214">
        <f t="shared" si="118"/>
        <v>-6.2381495957431836</v>
      </c>
    </row>
  </sheetData>
  <mergeCells count="9">
    <mergeCell ref="AA5:AA6"/>
    <mergeCell ref="AB5:AB6"/>
    <mergeCell ref="Z5:Z6"/>
    <mergeCell ref="D5:D6"/>
    <mergeCell ref="Y5:Y6"/>
    <mergeCell ref="X5:X6"/>
    <mergeCell ref="I5:I6"/>
    <mergeCell ref="N5:N6"/>
    <mergeCell ref="S5:S6"/>
  </mergeCells>
  <pageMargins left="0.7" right="0.7" top="0.75" bottom="0.75" header="0.3" footer="0.3"/>
  <pageSetup scale="34" orientation="portrait" horizontalDpi="90" verticalDpi="9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71A1C-60C5-4185-8A4B-15B1C1B52C93}">
  <sheetPr>
    <tabColor rgb="FFFFFF00"/>
  </sheetPr>
  <dimension ref="B1:AU57"/>
  <sheetViews>
    <sheetView showGridLines="0" zoomScale="85" zoomScaleNormal="85" workbookViewId="0">
      <pane xSplit="3" ySplit="6" topLeftCell="V7" activePane="bottomRight" state="frozen"/>
      <selection pane="bottomRight" activeCell="AO8" sqref="AO8:AO50"/>
      <selection pane="bottomLeft" activeCell="B1" sqref="B1"/>
      <selection pane="topRight" activeCell="B1" sqref="B1"/>
    </sheetView>
  </sheetViews>
  <sheetFormatPr defaultRowHeight="15" outlineLevelCol="1"/>
  <cols>
    <col min="1" max="1" width="1.7109375" customWidth="1"/>
    <col min="2" max="2" width="45.7109375" customWidth="1"/>
    <col min="3" max="3" width="3.140625" customWidth="1"/>
    <col min="4" max="4" width="8.7109375" hidden="1" customWidth="1" outlineLevel="1"/>
    <col min="5" max="8" width="9.140625" hidden="1" customWidth="1" outlineLevel="1"/>
    <col min="9" max="9" width="9.140625" collapsed="1"/>
    <col min="28" max="28" width="9.140625" customWidth="1"/>
    <col min="29" max="33" width="9.140625" hidden="1" customWidth="1" outlineLevel="1"/>
    <col min="34" max="35" width="8.85546875" hidden="1" customWidth="1" outlineLevel="1"/>
    <col min="36" max="36" width="10.28515625" hidden="1" customWidth="1" outlineLevel="1"/>
    <col min="37" max="37" width="9.5703125" hidden="1" customWidth="1" outlineLevel="1"/>
    <col min="38" max="38" width="9.140625" collapsed="1"/>
    <col min="40" max="40" width="9.42578125" bestFit="1" customWidth="1"/>
    <col min="41" max="41" width="9.5703125" bestFit="1" customWidth="1"/>
    <col min="42" max="42" width="10.28515625" bestFit="1" customWidth="1"/>
    <col min="45" max="45" width="10.7109375" bestFit="1" customWidth="1"/>
  </cols>
  <sheetData>
    <row r="1" spans="2:47" ht="21">
      <c r="B1" s="1" t="str">
        <f>IS!B1</f>
        <v>Maplight Therapeutics, Inc.</v>
      </c>
      <c r="X1" s="121"/>
      <c r="AB1" s="121" t="s">
        <v>1</v>
      </c>
    </row>
    <row r="2" spans="2:47" ht="15.75">
      <c r="B2" s="4" t="s">
        <v>175</v>
      </c>
      <c r="X2" s="122"/>
      <c r="AB2" s="122" t="s">
        <v>3</v>
      </c>
    </row>
    <row r="3" spans="2:47" ht="15.75">
      <c r="X3" s="122"/>
      <c r="AB3" s="122" t="s">
        <v>4</v>
      </c>
    </row>
    <row r="4" spans="2:47" ht="15.75" thickBot="1">
      <c r="B4" s="17" t="s">
        <v>176</v>
      </c>
    </row>
    <row r="5" spans="2:47">
      <c r="B5" s="5" t="s">
        <v>7</v>
      </c>
      <c r="C5" s="11"/>
      <c r="D5" s="981"/>
      <c r="E5" s="12"/>
      <c r="F5" s="12"/>
      <c r="G5" s="12"/>
      <c r="H5" s="12"/>
      <c r="I5" s="981" t="str">
        <f>IS!D5</f>
        <v>FY23</v>
      </c>
      <c r="J5" s="12" t="str">
        <f>IS!E5</f>
        <v>1Q24</v>
      </c>
      <c r="K5" s="12" t="str">
        <f>IS!F5</f>
        <v>2Q24</v>
      </c>
      <c r="L5" s="12" t="str">
        <f>IS!G5</f>
        <v>3Q24</v>
      </c>
      <c r="M5" s="12" t="str">
        <f>IS!H5</f>
        <v>4Q24</v>
      </c>
      <c r="N5" s="981" t="str">
        <f>IS!I5</f>
        <v>FY24</v>
      </c>
      <c r="O5" s="12" t="str">
        <f>IS!J5</f>
        <v>1Q25</v>
      </c>
      <c r="P5" s="12" t="str">
        <f>IS!K5</f>
        <v>2Q25</v>
      </c>
      <c r="Q5" s="12" t="str">
        <f>IS!L5</f>
        <v>3Q25E</v>
      </c>
      <c r="R5" s="12" t="str">
        <f>IS!M5</f>
        <v>4Q25E</v>
      </c>
      <c r="S5" s="983" t="str">
        <f>IS!N5</f>
        <v>FY25E</v>
      </c>
      <c r="T5" s="12" t="str">
        <f>IS!O5</f>
        <v>1Q26E</v>
      </c>
      <c r="U5" s="12" t="str">
        <f>IS!P5</f>
        <v>2Q26E</v>
      </c>
      <c r="V5" s="12" t="str">
        <f>IS!Q5</f>
        <v>3Q26E</v>
      </c>
      <c r="W5" s="12" t="str">
        <f>IS!R5</f>
        <v>4Q26E</v>
      </c>
      <c r="X5" s="983" t="str">
        <f>IS!S5</f>
        <v>FY26E</v>
      </c>
      <c r="Y5" s="983" t="str">
        <f>IS!T5</f>
        <v>FY27E</v>
      </c>
      <c r="Z5" s="983" t="str">
        <f>IS!U5</f>
        <v>FY28E</v>
      </c>
      <c r="AA5" s="983" t="str">
        <f>IS!V5</f>
        <v>FY29E</v>
      </c>
      <c r="AB5" s="983" t="str">
        <f>IS!W5</f>
        <v>FY30E</v>
      </c>
      <c r="AC5" s="19" t="s">
        <v>177</v>
      </c>
      <c r="AD5" s="19" t="s">
        <v>178</v>
      </c>
      <c r="AE5" s="19" t="s">
        <v>179</v>
      </c>
      <c r="AF5" s="19" t="s">
        <v>180</v>
      </c>
      <c r="AH5" s="19">
        <f t="shared" ref="AH5:AK6" si="0">E5</f>
        <v>0</v>
      </c>
      <c r="AI5" s="19">
        <f t="shared" si="0"/>
        <v>0</v>
      </c>
      <c r="AJ5" s="19">
        <f t="shared" si="0"/>
        <v>0</v>
      </c>
      <c r="AK5" s="19">
        <f t="shared" si="0"/>
        <v>0</v>
      </c>
      <c r="AM5" s="19" t="str">
        <f t="shared" ref="AM5:AP6" si="1">J5</f>
        <v>1Q24</v>
      </c>
      <c r="AN5" s="19" t="str">
        <f t="shared" si="1"/>
        <v>2Q24</v>
      </c>
      <c r="AO5" s="19" t="str">
        <f t="shared" si="1"/>
        <v>3Q24</v>
      </c>
      <c r="AP5" s="19" t="str">
        <f t="shared" si="1"/>
        <v>4Q24</v>
      </c>
      <c r="AR5" s="19" t="str">
        <f t="shared" ref="AR5:AU6" si="2">O5</f>
        <v>1Q25</v>
      </c>
      <c r="AS5" s="19" t="str">
        <f t="shared" si="2"/>
        <v>2Q25</v>
      </c>
      <c r="AT5" s="19" t="str">
        <f t="shared" si="2"/>
        <v>3Q25E</v>
      </c>
      <c r="AU5" s="19" t="str">
        <f t="shared" si="2"/>
        <v>4Q25E</v>
      </c>
    </row>
    <row r="6" spans="2:47" ht="15.75" thickBot="1">
      <c r="B6" s="13" t="s">
        <v>28</v>
      </c>
      <c r="C6" s="33"/>
      <c r="D6" s="982"/>
      <c r="E6" s="6"/>
      <c r="F6" s="6"/>
      <c r="G6" s="6"/>
      <c r="H6" s="6"/>
      <c r="I6" s="982">
        <f>IS!D6</f>
        <v>0</v>
      </c>
      <c r="J6" s="6">
        <f>IS!E6</f>
        <v>45352</v>
      </c>
      <c r="K6" s="6">
        <f>IS!F6</f>
        <v>45444</v>
      </c>
      <c r="L6" s="6">
        <f>IS!G6</f>
        <v>45536</v>
      </c>
      <c r="M6" s="6">
        <f>IS!H6</f>
        <v>45627</v>
      </c>
      <c r="N6" s="982">
        <f>IS!I6</f>
        <v>0</v>
      </c>
      <c r="O6" s="6">
        <f>IS!J6</f>
        <v>45717</v>
      </c>
      <c r="P6" s="6">
        <f>IS!K6</f>
        <v>45809</v>
      </c>
      <c r="Q6" s="6">
        <f>IS!L6</f>
        <v>45901</v>
      </c>
      <c r="R6" s="6">
        <f>IS!M6</f>
        <v>45992</v>
      </c>
      <c r="S6" s="984">
        <f>IS!N6</f>
        <v>0</v>
      </c>
      <c r="T6" s="6">
        <f>IS!O6</f>
        <v>46082</v>
      </c>
      <c r="U6" s="6">
        <f>IS!P6</f>
        <v>46174</v>
      </c>
      <c r="V6" s="6">
        <f>IS!Q6</f>
        <v>46266</v>
      </c>
      <c r="W6" s="6">
        <f>IS!R6</f>
        <v>46357</v>
      </c>
      <c r="X6" s="984">
        <f>IS!S6</f>
        <v>0</v>
      </c>
      <c r="Y6" s="984">
        <f>IS!T6</f>
        <v>0</v>
      </c>
      <c r="Z6" s="984">
        <f>IS!U6</f>
        <v>0</v>
      </c>
      <c r="AA6" s="984">
        <f>IS!V6</f>
        <v>0</v>
      </c>
      <c r="AB6" s="984">
        <f>IS!W6</f>
        <v>0</v>
      </c>
      <c r="AC6" s="6">
        <v>44621</v>
      </c>
      <c r="AD6" s="6">
        <v>44713</v>
      </c>
      <c r="AE6" s="6">
        <v>44805</v>
      </c>
      <c r="AF6" s="6">
        <v>44896</v>
      </c>
      <c r="AH6" s="6">
        <f t="shared" si="0"/>
        <v>0</v>
      </c>
      <c r="AI6" s="6">
        <f t="shared" si="0"/>
        <v>0</v>
      </c>
      <c r="AJ6" s="6">
        <f t="shared" si="0"/>
        <v>0</v>
      </c>
      <c r="AK6" s="6">
        <f t="shared" si="0"/>
        <v>0</v>
      </c>
      <c r="AM6" s="6">
        <f t="shared" si="1"/>
        <v>45352</v>
      </c>
      <c r="AN6" s="6">
        <f t="shared" si="1"/>
        <v>45444</v>
      </c>
      <c r="AO6" s="6">
        <f t="shared" si="1"/>
        <v>45536</v>
      </c>
      <c r="AP6" s="6">
        <f t="shared" si="1"/>
        <v>45627</v>
      </c>
      <c r="AR6" s="6">
        <f t="shared" si="2"/>
        <v>45717</v>
      </c>
      <c r="AS6" s="6">
        <f t="shared" si="2"/>
        <v>45809</v>
      </c>
      <c r="AT6" s="6">
        <f t="shared" si="2"/>
        <v>45901</v>
      </c>
      <c r="AU6" s="6">
        <f t="shared" si="2"/>
        <v>45992</v>
      </c>
    </row>
    <row r="7" spans="2:47">
      <c r="B7" s="24" t="s">
        <v>181</v>
      </c>
      <c r="D7" s="202"/>
      <c r="E7" s="267"/>
      <c r="F7" s="20"/>
      <c r="G7" s="524"/>
      <c r="H7" s="207"/>
      <c r="I7" s="202"/>
      <c r="J7" s="267"/>
      <c r="K7" s="20"/>
      <c r="L7" s="970"/>
      <c r="M7" s="207"/>
      <c r="N7" s="202"/>
      <c r="O7" s="267"/>
      <c r="P7" s="267"/>
      <c r="Q7" s="267"/>
      <c r="R7" s="512"/>
      <c r="S7" s="202"/>
      <c r="X7" s="202"/>
      <c r="Y7" s="223"/>
      <c r="Z7" s="223"/>
      <c r="AA7" s="223"/>
      <c r="AB7" s="223"/>
    </row>
    <row r="8" spans="2:47" s="18" customFormat="1">
      <c r="B8" s="25" t="s">
        <v>79</v>
      </c>
      <c r="D8" s="203"/>
      <c r="E8" s="21"/>
      <c r="F8" s="21"/>
      <c r="G8" s="21"/>
      <c r="H8" s="209"/>
      <c r="I8" s="203">
        <v>-55.709000000000003</v>
      </c>
      <c r="J8" s="20">
        <f>AM8</f>
        <v>-18.934999999999999</v>
      </c>
      <c r="K8" s="20">
        <f>AN8-AM8</f>
        <v>-18.400000000000002</v>
      </c>
      <c r="L8" s="971">
        <f>IS!G35</f>
        <v>-19.015999999999998</v>
      </c>
      <c r="M8" s="578">
        <f>IS!H35</f>
        <v>-21.228999999999996</v>
      </c>
      <c r="N8" s="203">
        <v>-77.58</v>
      </c>
      <c r="O8" s="20">
        <f>AR8</f>
        <v>-22.338999999999999</v>
      </c>
      <c r="P8" s="20">
        <f>AS8-AR8</f>
        <v>-29.846000000000004</v>
      </c>
      <c r="Q8" s="20">
        <f>AT8-AS8</f>
        <v>-29.418999999999997</v>
      </c>
      <c r="R8" s="229">
        <f>IS!M35</f>
        <v>-37.002249999999997</v>
      </c>
      <c r="S8" s="202">
        <f t="shared" ref="S8" si="3">SUM(O8:R8)</f>
        <v>-118.60624999999999</v>
      </c>
      <c r="T8" s="184">
        <f>IS!O35</f>
        <v>-38.937291880313509</v>
      </c>
      <c r="U8" s="184">
        <f>IS!P35</f>
        <v>-42.153166834878981</v>
      </c>
      <c r="V8" s="184">
        <f>IS!Q35</f>
        <v>-48.249982201848937</v>
      </c>
      <c r="W8" s="184">
        <f>IS!R35</f>
        <v>-54.190001883328492</v>
      </c>
      <c r="X8" s="202">
        <f t="shared" ref="X8" si="4">SUM(T8:W8)</f>
        <v>-183.53044280036988</v>
      </c>
      <c r="Y8" s="224">
        <f>IS!T35</f>
        <v>-277.32749611251739</v>
      </c>
      <c r="Z8" s="224">
        <f>IS!U35</f>
        <v>-315.14411581233804</v>
      </c>
      <c r="AA8" s="224">
        <f>IS!V35</f>
        <v>-368.44948537851855</v>
      </c>
      <c r="AB8" s="224">
        <f>IS!W35</f>
        <v>-379.16942519302768</v>
      </c>
      <c r="AC8" s="551"/>
      <c r="AD8" s="551"/>
      <c r="AE8" s="551"/>
      <c r="AF8" s="551"/>
      <c r="AH8" s="551"/>
      <c r="AI8" s="551"/>
      <c r="AJ8" s="551"/>
      <c r="AK8" s="551"/>
      <c r="AM8" s="551">
        <v>-18.934999999999999</v>
      </c>
      <c r="AN8" s="551">
        <v>-37.335000000000001</v>
      </c>
      <c r="AO8" s="977"/>
      <c r="AP8" s="551"/>
      <c r="AR8" s="551">
        <v>-22.338999999999999</v>
      </c>
      <c r="AS8" s="21">
        <v>-52.185000000000002</v>
      </c>
      <c r="AT8" s="21">
        <v>-81.603999999999999</v>
      </c>
      <c r="AU8" s="21"/>
    </row>
    <row r="9" spans="2:47">
      <c r="B9" s="26" t="s">
        <v>182</v>
      </c>
      <c r="C9" t="s">
        <v>183</v>
      </c>
      <c r="D9" s="202"/>
      <c r="E9" s="340"/>
      <c r="F9" s="20"/>
      <c r="G9" s="20"/>
      <c r="H9" s="207"/>
      <c r="I9" s="202"/>
      <c r="J9" s="340"/>
      <c r="K9" s="20"/>
      <c r="L9" s="972"/>
      <c r="M9" s="207"/>
      <c r="N9" s="202"/>
      <c r="O9" s="340"/>
      <c r="P9" s="340"/>
      <c r="Q9" s="340"/>
      <c r="R9" s="513"/>
      <c r="S9" s="202"/>
      <c r="T9" s="62"/>
      <c r="U9" s="62"/>
      <c r="V9" s="62"/>
      <c r="W9" s="62"/>
      <c r="X9" s="202"/>
      <c r="Y9" s="225"/>
      <c r="Z9" s="225"/>
      <c r="AA9" s="225"/>
      <c r="AB9" s="225"/>
      <c r="AC9" s="552"/>
      <c r="AD9" s="552"/>
      <c r="AE9" s="552"/>
      <c r="AF9" s="552"/>
      <c r="AG9" s="554"/>
      <c r="AH9" s="552"/>
      <c r="AI9" s="552"/>
      <c r="AJ9" s="552"/>
      <c r="AK9" s="552"/>
      <c r="AL9" s="554"/>
      <c r="AM9" s="552"/>
      <c r="AN9" s="552"/>
      <c r="AO9" s="978"/>
      <c r="AP9" s="552"/>
      <c r="AQ9" s="554"/>
      <c r="AR9" s="552"/>
      <c r="AS9" s="20"/>
      <c r="AT9" s="20"/>
      <c r="AU9" s="20"/>
    </row>
    <row r="10" spans="2:47">
      <c r="B10" s="7" t="s">
        <v>184</v>
      </c>
      <c r="D10" s="202"/>
      <c r="E10" s="20"/>
      <c r="F10" s="20"/>
      <c r="G10" s="20"/>
      <c r="H10" s="207"/>
      <c r="I10" s="202">
        <v>0.55600000000000005</v>
      </c>
      <c r="J10" s="20">
        <f t="shared" ref="J10:J17" si="5">AM10</f>
        <v>0.14699999999999999</v>
      </c>
      <c r="K10" s="20">
        <f t="shared" ref="K10:K48" si="6">AN10-AM10</f>
        <v>-0.24599999999999997</v>
      </c>
      <c r="L10" s="973">
        <f>K10</f>
        <v>-0.24599999999999997</v>
      </c>
      <c r="M10" s="732">
        <f>L10</f>
        <v>-0.24599999999999997</v>
      </c>
      <c r="N10" s="202">
        <f>0.701-1.741</f>
        <v>-1.04</v>
      </c>
      <c r="O10" s="20">
        <f t="shared" ref="O10:O17" si="7">AR10</f>
        <v>-9.0999999999999998E-2</v>
      </c>
      <c r="P10" s="20">
        <f t="shared" ref="P10:Q48" si="8">AS10-AR10</f>
        <v>0.19699999999999998</v>
      </c>
      <c r="Q10" s="20">
        <f t="shared" si="8"/>
        <v>0.33200000000000002</v>
      </c>
      <c r="R10" s="216">
        <f t="shared" ref="R10:R12" si="9">Q10</f>
        <v>0.33200000000000002</v>
      </c>
      <c r="S10" s="202">
        <f>SUM(O10:R10)</f>
        <v>0.77</v>
      </c>
      <c r="T10" s="154">
        <f>R10</f>
        <v>0.33200000000000002</v>
      </c>
      <c r="U10" s="154">
        <f t="shared" ref="U10:W12" si="10">T10</f>
        <v>0.33200000000000002</v>
      </c>
      <c r="V10" s="154">
        <f t="shared" si="10"/>
        <v>0.33200000000000002</v>
      </c>
      <c r="W10" s="154">
        <f t="shared" si="10"/>
        <v>0.33200000000000002</v>
      </c>
      <c r="X10" s="202">
        <f>SUM(T10:W10)</f>
        <v>1.3280000000000001</v>
      </c>
      <c r="Y10" s="226">
        <f t="shared" ref="Y10:Z12" si="11">X10</f>
        <v>1.3280000000000001</v>
      </c>
      <c r="Z10" s="226">
        <f t="shared" si="11"/>
        <v>1.3280000000000001</v>
      </c>
      <c r="AA10" s="226">
        <f t="shared" ref="AA10:AB10" si="12">Z10</f>
        <v>1.3280000000000001</v>
      </c>
      <c r="AB10" s="226">
        <f t="shared" si="12"/>
        <v>1.3280000000000001</v>
      </c>
      <c r="AC10" s="552"/>
      <c r="AD10" s="552"/>
      <c r="AE10" s="552"/>
      <c r="AF10" s="552"/>
      <c r="AG10" s="554"/>
      <c r="AH10" s="552"/>
      <c r="AI10" s="552"/>
      <c r="AJ10" s="552"/>
      <c r="AK10" s="552"/>
      <c r="AL10" s="554"/>
      <c r="AM10" s="552">
        <f>0.147+0</f>
        <v>0.14699999999999999</v>
      </c>
      <c r="AN10" s="552">
        <f>0.32-0.419</f>
        <v>-9.8999999999999977E-2</v>
      </c>
      <c r="AO10" s="978"/>
      <c r="AP10" s="552"/>
      <c r="AQ10" s="554"/>
      <c r="AR10" s="552">
        <f>0.166+-0.257</f>
        <v>-9.0999999999999998E-2</v>
      </c>
      <c r="AS10" s="20">
        <f>0.302-0.196</f>
        <v>0.10599999999999998</v>
      </c>
      <c r="AT10" s="20">
        <v>0.438</v>
      </c>
      <c r="AU10" s="20"/>
    </row>
    <row r="11" spans="2:47">
      <c r="B11" s="7" t="s">
        <v>185</v>
      </c>
      <c r="D11" s="202"/>
      <c r="E11" s="20"/>
      <c r="F11" s="20"/>
      <c r="G11" s="20"/>
      <c r="H11" s="207"/>
      <c r="I11" s="202">
        <v>0.53300000000000003</v>
      </c>
      <c r="J11" s="20">
        <f t="shared" si="5"/>
        <v>0.13900000000000001</v>
      </c>
      <c r="K11" s="20">
        <f t="shared" si="6"/>
        <v>0.19900000000000001</v>
      </c>
      <c r="L11" s="972">
        <v>0</v>
      </c>
      <c r="M11" s="207">
        <v>0</v>
      </c>
      <c r="N11" s="202">
        <v>0.745</v>
      </c>
      <c r="O11" s="20">
        <f t="shared" si="7"/>
        <v>0.21199999999999999</v>
      </c>
      <c r="P11" s="20">
        <f t="shared" si="8"/>
        <v>0.215</v>
      </c>
      <c r="Q11" s="20">
        <f t="shared" si="8"/>
        <v>0.21700000000000003</v>
      </c>
      <c r="R11" s="216">
        <f t="shared" si="9"/>
        <v>0.21700000000000003</v>
      </c>
      <c r="S11" s="202">
        <f t="shared" ref="S11:S17" si="13">SUM(O11:R11)</f>
        <v>0.86099999999999999</v>
      </c>
      <c r="T11" s="154">
        <f>R11</f>
        <v>0.21700000000000003</v>
      </c>
      <c r="U11" s="154">
        <f t="shared" si="10"/>
        <v>0.21700000000000003</v>
      </c>
      <c r="V11" s="154">
        <f t="shared" si="10"/>
        <v>0.21700000000000003</v>
      </c>
      <c r="W11" s="154">
        <f t="shared" si="10"/>
        <v>0.21700000000000003</v>
      </c>
      <c r="X11" s="202">
        <f t="shared" ref="X11:X17" si="14">SUM(T11:W11)</f>
        <v>0.8680000000000001</v>
      </c>
      <c r="Y11" s="226">
        <f t="shared" si="11"/>
        <v>0.8680000000000001</v>
      </c>
      <c r="Z11" s="226">
        <f t="shared" si="11"/>
        <v>0.8680000000000001</v>
      </c>
      <c r="AA11" s="226">
        <f t="shared" ref="AA11:AA12" si="15">Z11</f>
        <v>0.8680000000000001</v>
      </c>
      <c r="AB11" s="226">
        <f t="shared" ref="AB11:AB12" si="16">AA11</f>
        <v>0.8680000000000001</v>
      </c>
      <c r="AC11" s="552"/>
      <c r="AD11" s="552"/>
      <c r="AE11" s="552"/>
      <c r="AF11" s="552"/>
      <c r="AG11" s="554"/>
      <c r="AH11" s="552"/>
      <c r="AI11" s="552"/>
      <c r="AJ11" s="552"/>
      <c r="AK11" s="552"/>
      <c r="AL11" s="554"/>
      <c r="AM11" s="552">
        <v>0.13900000000000001</v>
      </c>
      <c r="AN11" s="552">
        <v>0.33800000000000002</v>
      </c>
      <c r="AO11" s="978"/>
      <c r="AP11" s="552"/>
      <c r="AQ11" s="554"/>
      <c r="AR11" s="552">
        <v>0.21199999999999999</v>
      </c>
      <c r="AS11" s="20">
        <v>0.42699999999999999</v>
      </c>
      <c r="AT11" s="20">
        <v>0.64400000000000002</v>
      </c>
      <c r="AU11" s="20"/>
    </row>
    <row r="12" spans="2:47">
      <c r="B12" s="7" t="s">
        <v>186</v>
      </c>
      <c r="D12" s="202"/>
      <c r="E12" s="20"/>
      <c r="F12" s="20"/>
      <c r="G12" s="20"/>
      <c r="H12" s="207"/>
      <c r="I12" s="202">
        <v>-0.98599999999999999</v>
      </c>
      <c r="J12" s="20">
        <f t="shared" si="5"/>
        <v>0.53400000000000003</v>
      </c>
      <c r="K12" s="20">
        <f t="shared" si="6"/>
        <v>0.45199999999999996</v>
      </c>
      <c r="L12" s="972">
        <v>0</v>
      </c>
      <c r="M12" s="207">
        <v>0</v>
      </c>
      <c r="N12" s="202">
        <v>0.98599999999999999</v>
      </c>
      <c r="O12" s="20">
        <f t="shared" si="7"/>
        <v>0</v>
      </c>
      <c r="P12" s="20">
        <f t="shared" si="8"/>
        <v>0</v>
      </c>
      <c r="Q12" s="20">
        <f t="shared" si="8"/>
        <v>0</v>
      </c>
      <c r="R12" s="216">
        <f t="shared" si="9"/>
        <v>0</v>
      </c>
      <c r="S12" s="202">
        <f t="shared" si="13"/>
        <v>0</v>
      </c>
      <c r="T12" s="154">
        <f>R12</f>
        <v>0</v>
      </c>
      <c r="U12" s="154">
        <f t="shared" si="10"/>
        <v>0</v>
      </c>
      <c r="V12" s="154">
        <f t="shared" si="10"/>
        <v>0</v>
      </c>
      <c r="W12" s="154">
        <f t="shared" si="10"/>
        <v>0</v>
      </c>
      <c r="X12" s="202">
        <f t="shared" si="14"/>
        <v>0</v>
      </c>
      <c r="Y12" s="226">
        <f t="shared" si="11"/>
        <v>0</v>
      </c>
      <c r="Z12" s="226">
        <f t="shared" si="11"/>
        <v>0</v>
      </c>
      <c r="AA12" s="226">
        <f t="shared" si="15"/>
        <v>0</v>
      </c>
      <c r="AB12" s="226">
        <f t="shared" si="16"/>
        <v>0</v>
      </c>
      <c r="AC12" s="552"/>
      <c r="AD12" s="552"/>
      <c r="AE12" s="552"/>
      <c r="AF12" s="552"/>
      <c r="AG12" s="554"/>
      <c r="AH12" s="552"/>
      <c r="AI12" s="552"/>
      <c r="AJ12" s="552"/>
      <c r="AK12" s="552"/>
      <c r="AL12" s="554"/>
      <c r="AM12" s="552">
        <v>0.53400000000000003</v>
      </c>
      <c r="AN12" s="552">
        <v>0.98599999999999999</v>
      </c>
      <c r="AO12" s="978"/>
      <c r="AP12" s="552"/>
      <c r="AQ12" s="554"/>
      <c r="AR12" s="552">
        <v>0</v>
      </c>
      <c r="AS12" s="20">
        <v>0</v>
      </c>
      <c r="AT12" s="20">
        <v>0</v>
      </c>
      <c r="AU12" s="20"/>
    </row>
    <row r="13" spans="2:47">
      <c r="B13" s="7" t="s">
        <v>187</v>
      </c>
      <c r="D13" s="202"/>
      <c r="E13" s="20"/>
      <c r="F13" s="20"/>
      <c r="G13" s="20"/>
      <c r="H13" s="207"/>
      <c r="I13" s="202">
        <v>1.0449999999999999</v>
      </c>
      <c r="J13" s="20">
        <f>AM13</f>
        <v>0.26700000000000002</v>
      </c>
      <c r="K13" s="20">
        <f t="shared" si="6"/>
        <v>0.245</v>
      </c>
      <c r="L13" s="971">
        <f>IS!G61</f>
        <v>0.26200000000000001</v>
      </c>
      <c r="M13" s="733">
        <f>IS!H61</f>
        <v>0.30599999999999999</v>
      </c>
      <c r="N13" s="202">
        <v>1.08</v>
      </c>
      <c r="O13" s="20">
        <f>AR13</f>
        <v>0.21199999999999999</v>
      </c>
      <c r="P13" s="20">
        <f t="shared" si="8"/>
        <v>0.14799999999999999</v>
      </c>
      <c r="Q13" s="20">
        <f t="shared" si="8"/>
        <v>0.125</v>
      </c>
      <c r="R13" s="229">
        <f>IS!M61</f>
        <v>0.5</v>
      </c>
      <c r="S13" s="202">
        <f t="shared" si="13"/>
        <v>0.98499999999999999</v>
      </c>
      <c r="T13" s="184">
        <f>IS!O61</f>
        <v>0.7</v>
      </c>
      <c r="U13" s="184">
        <f>IS!P61</f>
        <v>0.9</v>
      </c>
      <c r="V13" s="184">
        <f>IS!Q61</f>
        <v>1.1000000000000001</v>
      </c>
      <c r="W13" s="184">
        <f>IS!R61</f>
        <v>1.2</v>
      </c>
      <c r="X13" s="202">
        <f t="shared" si="14"/>
        <v>3.9000000000000004</v>
      </c>
      <c r="Y13" s="224">
        <f>IS!T61</f>
        <v>6.5299999999999994</v>
      </c>
      <c r="Z13" s="224">
        <f>IS!U61</f>
        <v>7.7094999999999994</v>
      </c>
      <c r="AA13" s="224">
        <f>IS!V61</f>
        <v>9.1059249999999992</v>
      </c>
      <c r="AB13" s="224">
        <f>IS!W61</f>
        <v>10.759813749999999</v>
      </c>
      <c r="AC13" s="552"/>
      <c r="AD13" s="552"/>
      <c r="AE13" s="552"/>
      <c r="AF13" s="552"/>
      <c r="AG13" s="554"/>
      <c r="AH13" s="552"/>
      <c r="AI13" s="552"/>
      <c r="AJ13" s="552"/>
      <c r="AK13" s="552"/>
      <c r="AL13" s="554"/>
      <c r="AM13" s="552">
        <v>0.26700000000000002</v>
      </c>
      <c r="AN13" s="552">
        <v>0.51200000000000001</v>
      </c>
      <c r="AO13" s="978"/>
      <c r="AP13" s="552"/>
      <c r="AQ13" s="554"/>
      <c r="AR13" s="552">
        <v>0.21199999999999999</v>
      </c>
      <c r="AS13" s="20">
        <v>0.36</v>
      </c>
      <c r="AT13" s="20">
        <v>0.48499999999999999</v>
      </c>
      <c r="AU13" s="20"/>
    </row>
    <row r="14" spans="2:47">
      <c r="B14" s="7" t="s">
        <v>188</v>
      </c>
      <c r="C14" t="s">
        <v>189</v>
      </c>
      <c r="D14" s="202"/>
      <c r="E14" s="20"/>
      <c r="F14" s="20"/>
      <c r="G14" s="20"/>
      <c r="H14" s="207"/>
      <c r="I14" s="202">
        <v>0.51400000000000001</v>
      </c>
      <c r="J14" s="20">
        <f>AM14</f>
        <v>0</v>
      </c>
      <c r="K14" s="20">
        <f t="shared" si="6"/>
        <v>0</v>
      </c>
      <c r="L14" s="973">
        <v>0</v>
      </c>
      <c r="M14" s="732">
        <v>0</v>
      </c>
      <c r="N14" s="202">
        <v>0</v>
      </c>
      <c r="O14" s="20">
        <f>AR14</f>
        <v>0</v>
      </c>
      <c r="P14" s="20">
        <f t="shared" si="8"/>
        <v>0</v>
      </c>
      <c r="Q14" s="20">
        <f t="shared" si="8"/>
        <v>0</v>
      </c>
      <c r="R14" s="216">
        <f t="shared" ref="R14" si="17">Q14</f>
        <v>0</v>
      </c>
      <c r="S14" s="202">
        <f t="shared" si="13"/>
        <v>0</v>
      </c>
      <c r="T14" s="154">
        <f t="shared" ref="T14:T17" si="18">R14</f>
        <v>0</v>
      </c>
      <c r="U14" s="154">
        <f t="shared" ref="U14:W14" si="19">T14</f>
        <v>0</v>
      </c>
      <c r="V14" s="154">
        <f t="shared" si="19"/>
        <v>0</v>
      </c>
      <c r="W14" s="154">
        <f t="shared" si="19"/>
        <v>0</v>
      </c>
      <c r="X14" s="202">
        <f t="shared" si="14"/>
        <v>0</v>
      </c>
      <c r="Y14" s="226">
        <f t="shared" ref="Y14:Z14" si="20">X14</f>
        <v>0</v>
      </c>
      <c r="Z14" s="226">
        <f t="shared" si="20"/>
        <v>0</v>
      </c>
      <c r="AA14" s="226">
        <f t="shared" ref="AA14:AA17" si="21">Z14</f>
        <v>0</v>
      </c>
      <c r="AB14" s="226">
        <f t="shared" ref="AB14:AB17" si="22">AA14</f>
        <v>0</v>
      </c>
      <c r="AC14" s="552"/>
      <c r="AD14" s="552"/>
      <c r="AE14" s="552"/>
      <c r="AF14" s="552"/>
      <c r="AG14" s="554"/>
      <c r="AH14" s="552"/>
      <c r="AI14" s="552"/>
      <c r="AJ14" s="552"/>
      <c r="AK14" s="552"/>
      <c r="AL14" s="554"/>
      <c r="AM14" s="552">
        <v>0</v>
      </c>
      <c r="AN14" s="552">
        <v>0</v>
      </c>
      <c r="AO14" s="978"/>
      <c r="AP14" s="552"/>
      <c r="AQ14" s="554"/>
      <c r="AR14" s="552">
        <v>0</v>
      </c>
      <c r="AS14" s="20">
        <v>0</v>
      </c>
      <c r="AT14" s="20">
        <v>0</v>
      </c>
      <c r="AU14" s="20"/>
    </row>
    <row r="15" spans="2:47">
      <c r="B15" s="7" t="s">
        <v>190</v>
      </c>
      <c r="D15" s="202"/>
      <c r="E15" s="20"/>
      <c r="F15" s="20"/>
      <c r="G15" s="20"/>
      <c r="H15" s="207"/>
      <c r="I15" s="202">
        <f>SUM(E15:H15)</f>
        <v>0</v>
      </c>
      <c r="J15" s="20">
        <f>AM15</f>
        <v>0</v>
      </c>
      <c r="K15" s="20">
        <f t="shared" si="6"/>
        <v>0</v>
      </c>
      <c r="L15" s="973">
        <v>0</v>
      </c>
      <c r="M15" s="732">
        <v>0</v>
      </c>
      <c r="N15" s="202">
        <v>5.8999999999999997E-2</v>
      </c>
      <c r="O15" s="20">
        <f>AR15</f>
        <v>0</v>
      </c>
      <c r="P15" s="20">
        <f t="shared" si="8"/>
        <v>0</v>
      </c>
      <c r="Q15" s="20">
        <f t="shared" si="8"/>
        <v>0</v>
      </c>
      <c r="R15" s="216">
        <f t="shared" ref="R15" si="23">Q15</f>
        <v>0</v>
      </c>
      <c r="S15" s="202">
        <f t="shared" si="13"/>
        <v>0</v>
      </c>
      <c r="T15" s="154">
        <f t="shared" si="18"/>
        <v>0</v>
      </c>
      <c r="U15" s="154">
        <f t="shared" ref="U15:W15" si="24">T15</f>
        <v>0</v>
      </c>
      <c r="V15" s="154">
        <f t="shared" si="24"/>
        <v>0</v>
      </c>
      <c r="W15" s="154">
        <f t="shared" si="24"/>
        <v>0</v>
      </c>
      <c r="X15" s="202">
        <f t="shared" si="14"/>
        <v>0</v>
      </c>
      <c r="Y15" s="226">
        <f t="shared" ref="Y15:Z15" si="25">X15</f>
        <v>0</v>
      </c>
      <c r="Z15" s="226">
        <f t="shared" si="25"/>
        <v>0</v>
      </c>
      <c r="AA15" s="226">
        <f t="shared" si="21"/>
        <v>0</v>
      </c>
      <c r="AB15" s="226">
        <f t="shared" si="22"/>
        <v>0</v>
      </c>
      <c r="AC15" s="552"/>
      <c r="AD15" s="552"/>
      <c r="AE15" s="552"/>
      <c r="AF15" s="552"/>
      <c r="AG15" s="554"/>
      <c r="AH15" s="552"/>
      <c r="AI15" s="552"/>
      <c r="AJ15" s="552"/>
      <c r="AK15" s="552"/>
      <c r="AL15" s="554"/>
      <c r="AM15" s="552">
        <v>0</v>
      </c>
      <c r="AN15" s="552">
        <v>0</v>
      </c>
      <c r="AO15" s="978"/>
      <c r="AP15" s="552"/>
      <c r="AQ15" s="554"/>
      <c r="AR15" s="552">
        <v>0</v>
      </c>
      <c r="AS15" s="20">
        <v>0</v>
      </c>
      <c r="AT15" s="20">
        <v>0</v>
      </c>
      <c r="AU15" s="20"/>
    </row>
    <row r="16" spans="2:47">
      <c r="B16" s="7" t="s">
        <v>191</v>
      </c>
      <c r="D16" s="202"/>
      <c r="E16" s="20"/>
      <c r="F16" s="20"/>
      <c r="G16" s="20"/>
      <c r="H16" s="207"/>
      <c r="I16" s="202">
        <f>SUM(E16:H16)</f>
        <v>0</v>
      </c>
      <c r="J16" s="20">
        <f>AM16</f>
        <v>0</v>
      </c>
      <c r="K16" s="20">
        <f t="shared" si="6"/>
        <v>0</v>
      </c>
      <c r="L16" s="973">
        <v>0</v>
      </c>
      <c r="M16" s="732">
        <v>0</v>
      </c>
      <c r="N16" s="202">
        <v>0</v>
      </c>
      <c r="O16" s="20">
        <f>AR16</f>
        <v>0</v>
      </c>
      <c r="P16" s="20">
        <f t="shared" si="8"/>
        <v>0.496</v>
      </c>
      <c r="Q16" s="20">
        <f t="shared" si="8"/>
        <v>-0.496</v>
      </c>
      <c r="R16" s="216">
        <v>0</v>
      </c>
      <c r="S16" s="202">
        <f t="shared" si="13"/>
        <v>0</v>
      </c>
      <c r="T16" s="154">
        <f t="shared" si="18"/>
        <v>0</v>
      </c>
      <c r="U16" s="154">
        <f t="shared" ref="U16:W16" si="26">T16</f>
        <v>0</v>
      </c>
      <c r="V16" s="154">
        <f t="shared" si="26"/>
        <v>0</v>
      </c>
      <c r="W16" s="154">
        <f t="shared" si="26"/>
        <v>0</v>
      </c>
      <c r="X16" s="202">
        <f t="shared" si="14"/>
        <v>0</v>
      </c>
      <c r="Y16" s="226">
        <f t="shared" ref="Y16:Z16" si="27">X16</f>
        <v>0</v>
      </c>
      <c r="Z16" s="226">
        <f t="shared" si="27"/>
        <v>0</v>
      </c>
      <c r="AA16" s="226">
        <f t="shared" si="21"/>
        <v>0</v>
      </c>
      <c r="AB16" s="226">
        <f t="shared" si="22"/>
        <v>0</v>
      </c>
      <c r="AC16" s="552"/>
      <c r="AD16" s="552"/>
      <c r="AE16" s="552"/>
      <c r="AF16" s="552"/>
      <c r="AG16" s="554"/>
      <c r="AH16" s="552"/>
      <c r="AI16" s="552"/>
      <c r="AJ16" s="552"/>
      <c r="AK16" s="552"/>
      <c r="AL16" s="554"/>
      <c r="AM16" s="552">
        <v>0</v>
      </c>
      <c r="AN16" s="552">
        <v>0</v>
      </c>
      <c r="AO16" s="978"/>
      <c r="AP16" s="552"/>
      <c r="AQ16" s="554"/>
      <c r="AR16" s="552">
        <v>0</v>
      </c>
      <c r="AS16" s="20">
        <v>0.496</v>
      </c>
      <c r="AT16" s="20">
        <v>0</v>
      </c>
      <c r="AU16" s="20"/>
    </row>
    <row r="17" spans="2:47" ht="14.1" customHeight="1">
      <c r="B17" s="7" t="s">
        <v>192</v>
      </c>
      <c r="D17" s="202"/>
      <c r="E17" s="20"/>
      <c r="F17" s="20"/>
      <c r="G17" s="20"/>
      <c r="H17" s="207"/>
      <c r="I17" s="202">
        <f>SUM(E17:H17)</f>
        <v>0</v>
      </c>
      <c r="J17" s="20">
        <f t="shared" si="5"/>
        <v>0</v>
      </c>
      <c r="K17" s="20">
        <f t="shared" si="6"/>
        <v>0</v>
      </c>
      <c r="L17" s="973">
        <v>0</v>
      </c>
      <c r="M17" s="732">
        <v>0</v>
      </c>
      <c r="N17" s="202">
        <v>0</v>
      </c>
      <c r="O17" s="20">
        <f t="shared" si="7"/>
        <v>0</v>
      </c>
      <c r="P17" s="20">
        <f t="shared" si="8"/>
        <v>0</v>
      </c>
      <c r="Q17" s="20">
        <f t="shared" si="8"/>
        <v>-0.15700000000000003</v>
      </c>
      <c r="R17" s="216">
        <v>0</v>
      </c>
      <c r="S17" s="202">
        <f t="shared" si="13"/>
        <v>-0.15700000000000003</v>
      </c>
      <c r="T17" s="154">
        <f t="shared" si="18"/>
        <v>0</v>
      </c>
      <c r="U17" s="154">
        <f t="shared" ref="U17:W17" si="28">T17</f>
        <v>0</v>
      </c>
      <c r="V17" s="154">
        <f t="shared" si="28"/>
        <v>0</v>
      </c>
      <c r="W17" s="154">
        <f t="shared" si="28"/>
        <v>0</v>
      </c>
      <c r="X17" s="202">
        <f t="shared" si="14"/>
        <v>0</v>
      </c>
      <c r="Y17" s="226">
        <f t="shared" ref="Y17:Z17" si="29">X17</f>
        <v>0</v>
      </c>
      <c r="Z17" s="226">
        <f t="shared" si="29"/>
        <v>0</v>
      </c>
      <c r="AA17" s="226">
        <f t="shared" si="21"/>
        <v>0</v>
      </c>
      <c r="AB17" s="226">
        <f t="shared" si="22"/>
        <v>0</v>
      </c>
      <c r="AC17" s="552"/>
      <c r="AD17" s="552"/>
      <c r="AE17" s="552"/>
      <c r="AF17" s="552"/>
      <c r="AG17" s="554"/>
      <c r="AH17" s="552"/>
      <c r="AI17" s="552"/>
      <c r="AJ17" s="552"/>
      <c r="AK17" s="552"/>
      <c r="AL17" s="554"/>
      <c r="AM17" s="552">
        <v>0</v>
      </c>
      <c r="AN17" s="552">
        <v>0</v>
      </c>
      <c r="AO17" s="978"/>
      <c r="AP17" s="552"/>
      <c r="AQ17" s="554"/>
      <c r="AR17" s="552">
        <v>0</v>
      </c>
      <c r="AS17" s="20">
        <v>0</v>
      </c>
      <c r="AT17" s="20">
        <f>-0.66+0.496+0.007</f>
        <v>-0.15700000000000003</v>
      </c>
      <c r="AU17" s="20"/>
    </row>
    <row r="18" spans="2:47" ht="14.1" customHeight="1">
      <c r="B18" s="7"/>
      <c r="D18" s="202"/>
      <c r="E18" s="20"/>
      <c r="F18" s="20"/>
      <c r="G18" s="20"/>
      <c r="H18" s="207"/>
      <c r="I18" s="202"/>
      <c r="J18" s="20"/>
      <c r="K18" s="20"/>
      <c r="L18" s="973"/>
      <c r="M18" s="732"/>
      <c r="N18" s="202"/>
      <c r="O18" s="20"/>
      <c r="P18" s="20"/>
      <c r="Q18" s="20"/>
      <c r="R18" s="216"/>
      <c r="S18" s="202"/>
      <c r="T18" s="154"/>
      <c r="U18" s="154"/>
      <c r="V18" s="154"/>
      <c r="W18" s="154"/>
      <c r="X18" s="202"/>
      <c r="Y18" s="226"/>
      <c r="Z18" s="226"/>
      <c r="AA18" s="226"/>
      <c r="AB18" s="226"/>
      <c r="AC18" s="552"/>
      <c r="AD18" s="552"/>
      <c r="AE18" s="552"/>
      <c r="AF18" s="552"/>
      <c r="AG18" s="554"/>
      <c r="AH18" s="552"/>
      <c r="AI18" s="552"/>
      <c r="AJ18" s="552"/>
      <c r="AK18" s="552"/>
      <c r="AL18" s="554"/>
      <c r="AM18" s="552"/>
      <c r="AN18" s="552"/>
      <c r="AO18" s="978"/>
      <c r="AP18" s="552"/>
      <c r="AQ18" s="554"/>
      <c r="AR18" s="552"/>
      <c r="AS18" s="20"/>
      <c r="AT18" s="20"/>
      <c r="AU18" s="20"/>
    </row>
    <row r="19" spans="2:47" ht="14.1" customHeight="1">
      <c r="B19" s="7" t="s">
        <v>193</v>
      </c>
      <c r="D19" s="202"/>
      <c r="E19" s="340"/>
      <c r="F19" s="20"/>
      <c r="G19" s="20"/>
      <c r="H19" s="207"/>
      <c r="I19" s="202"/>
      <c r="J19" s="20"/>
      <c r="K19" s="20"/>
      <c r="L19" s="973"/>
      <c r="M19" s="732"/>
      <c r="N19" s="202"/>
      <c r="O19" s="20"/>
      <c r="P19" s="20"/>
      <c r="Q19" s="20"/>
      <c r="R19" s="514"/>
      <c r="S19" s="202"/>
      <c r="T19" s="67"/>
      <c r="U19" s="67"/>
      <c r="V19" s="67"/>
      <c r="W19" s="67"/>
      <c r="X19" s="202"/>
      <c r="Y19" s="227"/>
      <c r="Z19" s="227"/>
      <c r="AA19" s="227"/>
      <c r="AB19" s="227"/>
      <c r="AC19" s="552"/>
      <c r="AD19" s="552"/>
      <c r="AE19" s="552"/>
      <c r="AF19" s="552"/>
      <c r="AG19" s="554"/>
      <c r="AH19" s="552"/>
      <c r="AI19" s="552"/>
      <c r="AJ19" s="552"/>
      <c r="AK19" s="552"/>
      <c r="AL19" s="554"/>
      <c r="AM19" s="552"/>
      <c r="AN19" s="552"/>
      <c r="AO19" s="978"/>
      <c r="AP19" s="552"/>
      <c r="AQ19" s="554"/>
      <c r="AR19" s="552"/>
      <c r="AS19" s="20"/>
      <c r="AT19" s="20"/>
      <c r="AU19" s="20"/>
    </row>
    <row r="20" spans="2:47" ht="0.6" customHeight="1">
      <c r="B20" s="91" t="s">
        <v>194</v>
      </c>
      <c r="D20" s="202"/>
      <c r="E20" s="20"/>
      <c r="F20" s="20"/>
      <c r="G20" s="20"/>
      <c r="H20" s="207"/>
      <c r="I20" s="202">
        <f>SUM(E20:H20)</f>
        <v>0</v>
      </c>
      <c r="J20" s="20">
        <f t="shared" ref="J20:J29" si="30">AM20</f>
        <v>0</v>
      </c>
      <c r="K20" s="20">
        <f t="shared" si="6"/>
        <v>0</v>
      </c>
      <c r="L20" s="973">
        <f>BS!K10-BS!L10</f>
        <v>0</v>
      </c>
      <c r="M20" s="732">
        <f>BS!L10-BS!M10</f>
        <v>-1.9720000000000004</v>
      </c>
      <c r="N20" s="202"/>
      <c r="O20" s="20">
        <f t="shared" ref="O20:O29" si="31">AR20</f>
        <v>0</v>
      </c>
      <c r="P20" s="20">
        <f t="shared" si="8"/>
        <v>0</v>
      </c>
      <c r="Q20" s="20">
        <f t="shared" si="8"/>
        <v>0</v>
      </c>
      <c r="R20" s="229">
        <f>BS!Q10-BS!R10</f>
        <v>0</v>
      </c>
      <c r="S20" s="202">
        <f t="shared" ref="S20" si="32">SUM(O20:R20)</f>
        <v>0</v>
      </c>
      <c r="T20" s="184">
        <f>BS!R10-BS!T10</f>
        <v>0</v>
      </c>
      <c r="U20" s="184">
        <f>BS!T10-BS!U10</f>
        <v>0</v>
      </c>
      <c r="V20" s="184">
        <f>BS!U10-BS!V10</f>
        <v>0</v>
      </c>
      <c r="W20" s="184">
        <f>BS!V10-BS!W10</f>
        <v>0</v>
      </c>
      <c r="X20" s="202">
        <f t="shared" ref="X20" si="33">SUM(T20:W20)</f>
        <v>0</v>
      </c>
      <c r="Y20" s="224">
        <f>BS!X10-BS!Y10</f>
        <v>0</v>
      </c>
      <c r="Z20" s="224">
        <f>BS!Y10-BS!Z10</f>
        <v>0</v>
      </c>
      <c r="AA20" s="224">
        <f>BS!Z10-BS!AA10</f>
        <v>0</v>
      </c>
      <c r="AB20" s="224">
        <f>BS!AA10-BS!AB10</f>
        <v>0</v>
      </c>
      <c r="AC20" s="552"/>
      <c r="AD20" s="552"/>
      <c r="AE20" s="552"/>
      <c r="AF20" s="552"/>
      <c r="AG20" s="554"/>
      <c r="AH20" s="552"/>
      <c r="AI20" s="552"/>
      <c r="AJ20" s="552"/>
      <c r="AK20" s="552"/>
      <c r="AL20" s="554"/>
      <c r="AM20" s="552"/>
      <c r="AN20" s="552"/>
      <c r="AO20" s="978"/>
      <c r="AP20" s="552"/>
      <c r="AQ20" s="554"/>
      <c r="AR20" s="552"/>
      <c r="AS20" s="20"/>
      <c r="AT20" s="20"/>
      <c r="AU20" s="20"/>
    </row>
    <row r="21" spans="2:47">
      <c r="B21" s="91" t="s">
        <v>195</v>
      </c>
      <c r="D21" s="202"/>
      <c r="E21" s="20"/>
      <c r="F21" s="20"/>
      <c r="G21" s="20"/>
      <c r="H21" s="207"/>
      <c r="I21" s="202">
        <f>SUM(E21:H21)</f>
        <v>0</v>
      </c>
      <c r="J21" s="20">
        <f t="shared" si="30"/>
        <v>0</v>
      </c>
      <c r="K21" s="20">
        <f t="shared" si="6"/>
        <v>0</v>
      </c>
      <c r="L21" s="971">
        <f>BS!K13-BS!L13</f>
        <v>0</v>
      </c>
      <c r="M21" s="733">
        <f>BS!L13-BS!M13</f>
        <v>0</v>
      </c>
      <c r="N21" s="202">
        <v>0</v>
      </c>
      <c r="O21" s="20">
        <f t="shared" si="31"/>
        <v>0</v>
      </c>
      <c r="P21" s="20">
        <f t="shared" si="8"/>
        <v>0</v>
      </c>
      <c r="Q21" s="20">
        <f t="shared" si="8"/>
        <v>0</v>
      </c>
      <c r="R21" s="229">
        <f>BS!Q13-BS!R13</f>
        <v>0</v>
      </c>
      <c r="S21" s="202">
        <f t="shared" ref="S21:S29" si="34">SUM(O21:R21)</f>
        <v>0</v>
      </c>
      <c r="T21" s="184">
        <f>BS!S13-BS!T13</f>
        <v>0</v>
      </c>
      <c r="U21" s="184">
        <f>BS!T13-BS!U13</f>
        <v>0</v>
      </c>
      <c r="V21" s="184">
        <f>BS!U13-BS!V13</f>
        <v>0</v>
      </c>
      <c r="W21" s="184">
        <f>BS!V13-BS!W13</f>
        <v>0</v>
      </c>
      <c r="X21" s="202">
        <f t="shared" ref="X21:X29" si="35">SUM(T21:W21)</f>
        <v>0</v>
      </c>
      <c r="Y21" s="224">
        <f>BS!X13-BS!Y13</f>
        <v>0</v>
      </c>
      <c r="Z21" s="224">
        <f>BS!Y13-BS!Z13</f>
        <v>0</v>
      </c>
      <c r="AA21" s="224">
        <f>BS!Z13-BS!AA13</f>
        <v>0</v>
      </c>
      <c r="AB21" s="224">
        <f>BS!AA13-BS!AB13</f>
        <v>0</v>
      </c>
      <c r="AC21" s="552"/>
      <c r="AD21" s="552"/>
      <c r="AE21" s="552"/>
      <c r="AF21" s="552"/>
      <c r="AG21" s="554"/>
      <c r="AH21" s="552"/>
      <c r="AI21" s="552"/>
      <c r="AJ21" s="552"/>
      <c r="AK21" s="552"/>
      <c r="AL21" s="554"/>
      <c r="AM21" s="552">
        <v>0</v>
      </c>
      <c r="AN21" s="552">
        <v>0</v>
      </c>
      <c r="AO21" s="978"/>
      <c r="AP21" s="552"/>
      <c r="AQ21" s="554"/>
      <c r="AR21" s="552">
        <v>0</v>
      </c>
      <c r="AS21" s="20">
        <v>0</v>
      </c>
      <c r="AT21" s="20">
        <v>0</v>
      </c>
      <c r="AU21" s="20"/>
    </row>
    <row r="22" spans="2:47">
      <c r="B22" s="91" t="s">
        <v>196</v>
      </c>
      <c r="C22" t="s">
        <v>189</v>
      </c>
      <c r="D22" s="202"/>
      <c r="E22" s="20"/>
      <c r="F22" s="20"/>
      <c r="G22" s="20"/>
      <c r="H22" s="207"/>
      <c r="I22" s="202">
        <v>0.53200000000000003</v>
      </c>
      <c r="J22" s="20">
        <f t="shared" si="30"/>
        <v>1.2E-2</v>
      </c>
      <c r="K22" s="20">
        <f t="shared" si="6"/>
        <v>0.23199999999999998</v>
      </c>
      <c r="L22" s="971">
        <f>BS!K10-BS!L10</f>
        <v>0</v>
      </c>
      <c r="M22" s="733">
        <f>BS!L10-BS!M10</f>
        <v>-1.9720000000000004</v>
      </c>
      <c r="N22" s="202">
        <v>-2.2770000000000001</v>
      </c>
      <c r="O22" s="20">
        <f t="shared" si="31"/>
        <v>-0.193</v>
      </c>
      <c r="P22" s="20">
        <f t="shared" si="8"/>
        <v>-6.673</v>
      </c>
      <c r="Q22" s="20">
        <f t="shared" si="8"/>
        <v>-3.9079999999999995</v>
      </c>
      <c r="R22" s="229">
        <f>BS!Q10-BS!R10</f>
        <v>0</v>
      </c>
      <c r="S22" s="202">
        <f t="shared" si="34"/>
        <v>-10.773999999999999</v>
      </c>
      <c r="T22" s="184">
        <f>BS!S10-BS!T10</f>
        <v>0</v>
      </c>
      <c r="U22" s="184">
        <f>BS!T10-BS!U10</f>
        <v>0</v>
      </c>
      <c r="V22" s="184">
        <f>BS!U10-BS!V10</f>
        <v>0</v>
      </c>
      <c r="W22" s="184">
        <f>BS!V10-BS!W10</f>
        <v>0</v>
      </c>
      <c r="X22" s="202">
        <f t="shared" si="35"/>
        <v>0</v>
      </c>
      <c r="Y22" s="224">
        <f>BS!X10-BS!Y10</f>
        <v>0</v>
      </c>
      <c r="Z22" s="224">
        <f>BS!Y10-BS!Z10</f>
        <v>0</v>
      </c>
      <c r="AA22" s="224">
        <f>BS!Z10-BS!AA10</f>
        <v>0</v>
      </c>
      <c r="AB22" s="224">
        <f>BS!AA10-BS!AB10</f>
        <v>0</v>
      </c>
      <c r="AC22" s="552"/>
      <c r="AD22" s="552"/>
      <c r="AE22" s="552"/>
      <c r="AF22" s="552"/>
      <c r="AG22" s="554"/>
      <c r="AH22" s="552"/>
      <c r="AI22" s="552"/>
      <c r="AJ22" s="552"/>
      <c r="AK22" s="552"/>
      <c r="AL22" s="554"/>
      <c r="AM22" s="552">
        <v>1.2E-2</v>
      </c>
      <c r="AN22" s="552">
        <v>0.24399999999999999</v>
      </c>
      <c r="AO22" s="978"/>
      <c r="AP22" s="552"/>
      <c r="AQ22" s="554"/>
      <c r="AR22" s="552">
        <v>-0.193</v>
      </c>
      <c r="AS22" s="20">
        <v>-6.8659999999999997</v>
      </c>
      <c r="AT22" s="20">
        <v>-10.773999999999999</v>
      </c>
      <c r="AU22" s="20"/>
    </row>
    <row r="23" spans="2:47">
      <c r="B23" s="91" t="s">
        <v>194</v>
      </c>
      <c r="D23" s="202"/>
      <c r="E23" s="20"/>
      <c r="F23" s="20"/>
      <c r="G23" s="20"/>
      <c r="H23" s="207"/>
      <c r="I23" s="202">
        <f>SUM(E23:H23)</f>
        <v>0</v>
      </c>
      <c r="J23" s="20">
        <f>AM23</f>
        <v>0</v>
      </c>
      <c r="K23" s="20">
        <f t="shared" si="6"/>
        <v>0</v>
      </c>
      <c r="L23" s="971">
        <f>BS!K12-BS!L12</f>
        <v>0</v>
      </c>
      <c r="M23" s="733">
        <f>BS!L12-BS!M12</f>
        <v>0</v>
      </c>
      <c r="N23" s="202">
        <v>0</v>
      </c>
      <c r="O23" s="20">
        <f>AR23</f>
        <v>0</v>
      </c>
      <c r="P23" s="20">
        <f t="shared" si="8"/>
        <v>0</v>
      </c>
      <c r="Q23" s="20">
        <f t="shared" si="8"/>
        <v>0</v>
      </c>
      <c r="R23" s="229">
        <f>BS!Q12-BS!R12</f>
        <v>0</v>
      </c>
      <c r="S23" s="202">
        <f t="shared" si="34"/>
        <v>0</v>
      </c>
      <c r="T23" s="184">
        <f>BS!S12-BS!T12</f>
        <v>0</v>
      </c>
      <c r="U23" s="184">
        <f>BS!T12-BS!U12</f>
        <v>0</v>
      </c>
      <c r="V23" s="184">
        <f>BS!U12-BS!V12</f>
        <v>0</v>
      </c>
      <c r="W23" s="184">
        <f>BS!V12-BS!W12</f>
        <v>0</v>
      </c>
      <c r="X23" s="202">
        <f t="shared" si="35"/>
        <v>0</v>
      </c>
      <c r="Y23" s="224">
        <f>BS!X12-BS!Y12</f>
        <v>0</v>
      </c>
      <c r="Z23" s="224">
        <f>BS!Y12-BS!Z12</f>
        <v>0</v>
      </c>
      <c r="AA23" s="224">
        <f>BS!Z12-BS!AA12</f>
        <v>0</v>
      </c>
      <c r="AB23" s="224">
        <f>BS!AA12-BS!AB12</f>
        <v>0</v>
      </c>
      <c r="AC23" s="552"/>
      <c r="AD23" s="552"/>
      <c r="AE23" s="552"/>
      <c r="AF23" s="552"/>
      <c r="AG23" s="554"/>
      <c r="AH23" s="552"/>
      <c r="AI23" s="552"/>
      <c r="AJ23" s="552"/>
      <c r="AK23" s="552"/>
      <c r="AL23" s="554"/>
      <c r="AM23" s="552">
        <v>0</v>
      </c>
      <c r="AN23" s="552">
        <v>0</v>
      </c>
      <c r="AO23" s="978"/>
      <c r="AP23" s="552"/>
      <c r="AQ23" s="554"/>
      <c r="AR23" s="552">
        <v>0</v>
      </c>
      <c r="AS23" s="20">
        <v>0</v>
      </c>
      <c r="AT23" s="20">
        <v>0</v>
      </c>
      <c r="AU23" s="20"/>
    </row>
    <row r="24" spans="2:47">
      <c r="B24" s="91" t="s">
        <v>197</v>
      </c>
      <c r="D24" s="202"/>
      <c r="E24" s="20"/>
      <c r="F24" s="20"/>
      <c r="G24" s="20"/>
      <c r="H24" s="207"/>
      <c r="I24" s="202">
        <f>SUM(E24:H24)</f>
        <v>0</v>
      </c>
      <c r="J24" s="20">
        <f t="shared" si="30"/>
        <v>0</v>
      </c>
      <c r="K24" s="20">
        <f t="shared" si="6"/>
        <v>0</v>
      </c>
      <c r="L24" s="971">
        <f>BS!K14-BS!L14</f>
        <v>0</v>
      </c>
      <c r="M24" s="733">
        <f>BS!L14-BS!M14</f>
        <v>0</v>
      </c>
      <c r="N24" s="202">
        <v>0</v>
      </c>
      <c r="O24" s="20">
        <f t="shared" si="31"/>
        <v>0</v>
      </c>
      <c r="P24" s="20">
        <f t="shared" si="8"/>
        <v>0</v>
      </c>
      <c r="Q24" s="20">
        <f t="shared" si="8"/>
        <v>0</v>
      </c>
      <c r="R24" s="229">
        <f>BS!Q14-BS!R14</f>
        <v>0</v>
      </c>
      <c r="S24" s="202">
        <f t="shared" si="34"/>
        <v>0</v>
      </c>
      <c r="T24" s="184">
        <f>BS!S14-BS!T14</f>
        <v>0</v>
      </c>
      <c r="U24" s="184">
        <f>BS!T14-BS!U14</f>
        <v>0</v>
      </c>
      <c r="V24" s="184">
        <f>BS!U14-BS!V14</f>
        <v>0</v>
      </c>
      <c r="W24" s="184">
        <f>BS!V14-BS!W14</f>
        <v>0</v>
      </c>
      <c r="X24" s="202">
        <f t="shared" si="35"/>
        <v>0</v>
      </c>
      <c r="Y24" s="224">
        <f>BS!X14-BS!Y14</f>
        <v>0</v>
      </c>
      <c r="Z24" s="224">
        <f>BS!Y14-BS!Z14</f>
        <v>0</v>
      </c>
      <c r="AA24" s="224">
        <f>BS!Z14-BS!AA14</f>
        <v>0</v>
      </c>
      <c r="AB24" s="224">
        <f>BS!AA14-BS!AB14</f>
        <v>0</v>
      </c>
      <c r="AC24" s="552"/>
      <c r="AD24" s="552"/>
      <c r="AE24" s="552"/>
      <c r="AF24" s="552"/>
      <c r="AG24" s="554"/>
      <c r="AH24" s="552"/>
      <c r="AI24" s="552"/>
      <c r="AJ24" s="552"/>
      <c r="AK24" s="552"/>
      <c r="AL24" s="554"/>
      <c r="AM24" s="552">
        <v>0</v>
      </c>
      <c r="AN24" s="552">
        <v>0</v>
      </c>
      <c r="AO24" s="978"/>
      <c r="AP24" s="552"/>
      <c r="AQ24" s="554"/>
      <c r="AR24" s="552">
        <v>0</v>
      </c>
      <c r="AS24" s="20">
        <v>0</v>
      </c>
      <c r="AT24" s="20">
        <v>0</v>
      </c>
      <c r="AU24" s="20"/>
    </row>
    <row r="25" spans="2:47">
      <c r="B25" s="91" t="s">
        <v>198</v>
      </c>
      <c r="D25" s="202"/>
      <c r="E25" s="20"/>
      <c r="F25" s="20"/>
      <c r="G25" s="20"/>
      <c r="H25" s="207"/>
      <c r="I25" s="202">
        <f>SUM(E25:H25)</f>
        <v>0</v>
      </c>
      <c r="J25" s="20">
        <f>AM25</f>
        <v>0</v>
      </c>
      <c r="K25" s="20">
        <f t="shared" si="6"/>
        <v>0</v>
      </c>
      <c r="L25" s="971">
        <f>BS!L32-BS!K32</f>
        <v>0</v>
      </c>
      <c r="M25" s="733">
        <f>BS!M32-BS!L32</f>
        <v>0</v>
      </c>
      <c r="N25" s="202">
        <v>0</v>
      </c>
      <c r="O25" s="20">
        <f>AR25</f>
        <v>0</v>
      </c>
      <c r="P25" s="20">
        <f t="shared" si="8"/>
        <v>0</v>
      </c>
      <c r="Q25" s="20">
        <f t="shared" si="8"/>
        <v>0</v>
      </c>
      <c r="R25" s="229">
        <f>BS!R32-BS!Q32</f>
        <v>0</v>
      </c>
      <c r="S25" s="202">
        <f t="shared" si="34"/>
        <v>0</v>
      </c>
      <c r="T25" s="184">
        <f>BS!T32-BS!S32</f>
        <v>0</v>
      </c>
      <c r="U25" s="184">
        <f>BS!U32-BS!T32</f>
        <v>0</v>
      </c>
      <c r="V25" s="184">
        <f>BS!V32-BS!U32</f>
        <v>0</v>
      </c>
      <c r="W25" s="184">
        <f>BS!W32-BS!V32</f>
        <v>0</v>
      </c>
      <c r="X25" s="202">
        <f t="shared" si="35"/>
        <v>0</v>
      </c>
      <c r="Y25" s="224">
        <f>BS!Y32-BS!X32</f>
        <v>0</v>
      </c>
      <c r="Z25" s="224">
        <f>BS!Z32-BS!Y32</f>
        <v>0</v>
      </c>
      <c r="AA25" s="224">
        <f>BS!AA32-BS!Z32</f>
        <v>0</v>
      </c>
      <c r="AB25" s="224">
        <f>BS!AB32-BS!AA32</f>
        <v>0</v>
      </c>
      <c r="AC25" s="552"/>
      <c r="AD25" s="552"/>
      <c r="AE25" s="552"/>
      <c r="AF25" s="552"/>
      <c r="AG25" s="554"/>
      <c r="AH25" s="552"/>
      <c r="AI25" s="552"/>
      <c r="AJ25" s="552"/>
      <c r="AK25" s="552"/>
      <c r="AL25" s="554"/>
      <c r="AM25" s="552">
        <v>0</v>
      </c>
      <c r="AN25" s="552">
        <v>0</v>
      </c>
      <c r="AO25" s="978"/>
      <c r="AP25" s="552"/>
      <c r="AQ25" s="554"/>
      <c r="AR25" s="552">
        <v>0</v>
      </c>
      <c r="AS25" s="20">
        <v>0</v>
      </c>
      <c r="AT25" s="20">
        <v>0</v>
      </c>
      <c r="AU25" s="20"/>
    </row>
    <row r="26" spans="2:47">
      <c r="B26" s="91" t="s">
        <v>199</v>
      </c>
      <c r="D26" s="202"/>
      <c r="E26" s="20"/>
      <c r="F26" s="20"/>
      <c r="G26" s="20"/>
      <c r="H26" s="207"/>
      <c r="I26" s="202">
        <v>-0.40500000000000003</v>
      </c>
      <c r="J26" s="20">
        <f>AM26</f>
        <v>0.80200000000000005</v>
      </c>
      <c r="K26" s="20">
        <f t="shared" si="6"/>
        <v>-2.02</v>
      </c>
      <c r="L26" s="971">
        <f>BS!L25-BS!K25</f>
        <v>0</v>
      </c>
      <c r="M26" s="733">
        <f>BS!M25-BS!L25</f>
        <v>-1.3380000000000001</v>
      </c>
      <c r="N26" s="202">
        <v>-1.345</v>
      </c>
      <c r="O26" s="20">
        <f>AR26</f>
        <v>-1.05</v>
      </c>
      <c r="P26" s="20">
        <f t="shared" si="8"/>
        <v>1.24</v>
      </c>
      <c r="Q26" s="20">
        <f t="shared" si="8"/>
        <v>0.30099999999999999</v>
      </c>
      <c r="R26" s="229">
        <f>BS!R25-BS!Q25</f>
        <v>0</v>
      </c>
      <c r="S26" s="202">
        <f t="shared" si="34"/>
        <v>0.49099999999999994</v>
      </c>
      <c r="T26" s="184">
        <f>BS!T25-BS!S25</f>
        <v>0</v>
      </c>
      <c r="U26" s="184">
        <f>BS!U25-BS!T25</f>
        <v>0</v>
      </c>
      <c r="V26" s="184">
        <f>BS!V25-BS!U25</f>
        <v>0</v>
      </c>
      <c r="W26" s="184">
        <f>BS!W25-BS!V25</f>
        <v>0</v>
      </c>
      <c r="X26" s="202">
        <f t="shared" si="35"/>
        <v>0</v>
      </c>
      <c r="Y26" s="224">
        <f>BS!Y25-BS!X25</f>
        <v>0</v>
      </c>
      <c r="Z26" s="224">
        <f>BS!Z25-BS!Y25</f>
        <v>0</v>
      </c>
      <c r="AA26" s="224">
        <f>BS!AA25-BS!Z25</f>
        <v>0</v>
      </c>
      <c r="AB26" s="224">
        <f>BS!AB25-BS!AA25</f>
        <v>0</v>
      </c>
      <c r="AC26" s="552"/>
      <c r="AD26" s="552"/>
      <c r="AE26" s="552"/>
      <c r="AF26" s="552"/>
      <c r="AG26" s="554"/>
      <c r="AH26" s="552"/>
      <c r="AI26" s="552"/>
      <c r="AJ26" s="552"/>
      <c r="AK26" s="552"/>
      <c r="AL26" s="554"/>
      <c r="AM26" s="552">
        <v>0.80200000000000005</v>
      </c>
      <c r="AN26" s="552">
        <v>-1.218</v>
      </c>
      <c r="AO26" s="978"/>
      <c r="AP26" s="552"/>
      <c r="AQ26" s="554"/>
      <c r="AR26" s="552">
        <v>-1.05</v>
      </c>
      <c r="AS26" s="20">
        <v>0.19</v>
      </c>
      <c r="AT26" s="20">
        <v>0.49099999999999999</v>
      </c>
      <c r="AU26" s="20"/>
    </row>
    <row r="27" spans="2:47">
      <c r="B27" s="91" t="s">
        <v>133</v>
      </c>
      <c r="D27" s="202"/>
      <c r="E27" s="20"/>
      <c r="F27" s="20"/>
      <c r="G27" s="20"/>
      <c r="H27" s="207"/>
      <c r="I27" s="202">
        <v>3.9220000000000002</v>
      </c>
      <c r="J27" s="20">
        <f>AM27</f>
        <v>-2.5550000000000002</v>
      </c>
      <c r="K27" s="20">
        <f t="shared" si="6"/>
        <v>2.3690000000000002</v>
      </c>
      <c r="L27" s="971">
        <f>BS!L26-BS!K26</f>
        <v>0</v>
      </c>
      <c r="M27" s="733">
        <f>BS!M26-BS!L26</f>
        <v>3.2359999999999998</v>
      </c>
      <c r="N27" s="202">
        <v>2.169</v>
      </c>
      <c r="O27" s="20">
        <f>AR27</f>
        <v>-2.117</v>
      </c>
      <c r="P27" s="20">
        <f t="shared" si="8"/>
        <v>1.2789999999999999</v>
      </c>
      <c r="Q27" s="20">
        <f t="shared" si="8"/>
        <v>2.613</v>
      </c>
      <c r="R27" s="229">
        <f>BS!R26-BS!Q26</f>
        <v>0</v>
      </c>
      <c r="S27" s="202">
        <f t="shared" si="34"/>
        <v>1.7749999999999999</v>
      </c>
      <c r="T27" s="184">
        <f>BS!T26-BS!S26</f>
        <v>0</v>
      </c>
      <c r="U27" s="184">
        <f>BS!U26-BS!T26</f>
        <v>0</v>
      </c>
      <c r="V27" s="184">
        <f>BS!V26-BS!U26</f>
        <v>0</v>
      </c>
      <c r="W27" s="184">
        <f>BS!W26-BS!V26</f>
        <v>0</v>
      </c>
      <c r="X27" s="202">
        <f t="shared" si="35"/>
        <v>0</v>
      </c>
      <c r="Y27" s="224">
        <f>BS!Y26-BS!X26</f>
        <v>0</v>
      </c>
      <c r="Z27" s="224">
        <f>BS!Z26-BS!Y26</f>
        <v>0</v>
      </c>
      <c r="AA27" s="224">
        <f>BS!AA26-BS!Z26</f>
        <v>0</v>
      </c>
      <c r="AB27" s="224">
        <f>BS!AB26-BS!AA26</f>
        <v>0</v>
      </c>
      <c r="AC27" s="552"/>
      <c r="AD27" s="552"/>
      <c r="AE27" s="552"/>
      <c r="AF27" s="552"/>
      <c r="AG27" s="554"/>
      <c r="AH27" s="552"/>
      <c r="AI27" s="552"/>
      <c r="AJ27" s="552"/>
      <c r="AK27" s="552"/>
      <c r="AL27" s="554"/>
      <c r="AM27" s="552">
        <v>-2.5550000000000002</v>
      </c>
      <c r="AN27" s="552">
        <v>-0.186</v>
      </c>
      <c r="AO27" s="978"/>
      <c r="AP27" s="552"/>
      <c r="AQ27" s="554"/>
      <c r="AR27" s="552">
        <v>-2.117</v>
      </c>
      <c r="AS27" s="20">
        <v>-0.83799999999999997</v>
      </c>
      <c r="AT27" s="20">
        <v>1.7749999999999999</v>
      </c>
      <c r="AU27" s="20"/>
    </row>
    <row r="28" spans="2:47">
      <c r="B28" s="91" t="s">
        <v>200</v>
      </c>
      <c r="D28" s="202"/>
      <c r="E28" s="20"/>
      <c r="F28" s="20"/>
      <c r="G28" s="20"/>
      <c r="H28" s="207"/>
      <c r="I28" s="202">
        <v>-0.34699999999999998</v>
      </c>
      <c r="J28" s="20">
        <f>AM28</f>
        <v>-0.11600000000000001</v>
      </c>
      <c r="K28" s="20">
        <f t="shared" si="6"/>
        <v>-0.187</v>
      </c>
      <c r="L28" s="971">
        <f>BS!L27-BS!K27</f>
        <v>0</v>
      </c>
      <c r="M28" s="733">
        <f>BS!M27-BS!L27</f>
        <v>0.28300000000000003</v>
      </c>
      <c r="N28" s="202">
        <v>-0.65300000000000002</v>
      </c>
      <c r="O28" s="20">
        <f>AR28</f>
        <v>-0.184</v>
      </c>
      <c r="P28" s="20">
        <f t="shared" si="8"/>
        <v>-0.19</v>
      </c>
      <c r="Q28" s="20">
        <f t="shared" si="8"/>
        <v>-0.19899999999999995</v>
      </c>
      <c r="R28" s="229">
        <f>BS!R27-BS!Q27</f>
        <v>0</v>
      </c>
      <c r="S28" s="202">
        <f t="shared" si="34"/>
        <v>-0.57299999999999995</v>
      </c>
      <c r="T28" s="184">
        <f>BS!T27-BS!S27</f>
        <v>0</v>
      </c>
      <c r="U28" s="184">
        <f>BS!U27-BS!T27</f>
        <v>0</v>
      </c>
      <c r="V28" s="184">
        <f>BS!V27-BS!U27</f>
        <v>0</v>
      </c>
      <c r="W28" s="184">
        <f>BS!W27-BS!V27</f>
        <v>0</v>
      </c>
      <c r="X28" s="202">
        <f t="shared" si="35"/>
        <v>0</v>
      </c>
      <c r="Y28" s="224">
        <f>BS!Y27-BS!X27</f>
        <v>0</v>
      </c>
      <c r="Z28" s="224">
        <f>BS!Z27-BS!Y27</f>
        <v>0</v>
      </c>
      <c r="AA28" s="224">
        <f>BS!AA27-BS!Z27</f>
        <v>0</v>
      </c>
      <c r="AB28" s="224">
        <f>BS!AB27-BS!AA27</f>
        <v>0</v>
      </c>
      <c r="AC28" s="552"/>
      <c r="AD28" s="552"/>
      <c r="AE28" s="552"/>
      <c r="AF28" s="552"/>
      <c r="AG28" s="554"/>
      <c r="AH28" s="552"/>
      <c r="AI28" s="552"/>
      <c r="AJ28" s="552"/>
      <c r="AK28" s="552"/>
      <c r="AL28" s="554"/>
      <c r="AM28" s="552">
        <v>-0.11600000000000001</v>
      </c>
      <c r="AN28" s="552">
        <v>-0.30299999999999999</v>
      </c>
      <c r="AO28" s="978"/>
      <c r="AP28" s="552"/>
      <c r="AQ28" s="554"/>
      <c r="AR28" s="552">
        <v>-0.184</v>
      </c>
      <c r="AS28" s="20">
        <v>-0.374</v>
      </c>
      <c r="AT28" s="20">
        <v>-0.57299999999999995</v>
      </c>
      <c r="AU28" s="20"/>
    </row>
    <row r="29" spans="2:47">
      <c r="B29" s="91" t="s">
        <v>201</v>
      </c>
      <c r="D29" s="202"/>
      <c r="E29" s="20"/>
      <c r="F29" s="20"/>
      <c r="G29" s="20"/>
      <c r="H29" s="207"/>
      <c r="I29" s="202">
        <v>-1.661</v>
      </c>
      <c r="J29" s="20">
        <f t="shared" si="30"/>
        <v>-0.23599999999999999</v>
      </c>
      <c r="K29" s="20">
        <f t="shared" si="6"/>
        <v>-0.17599999999999999</v>
      </c>
      <c r="L29" s="971">
        <f>BS!L28-BS!K28</f>
        <v>0</v>
      </c>
      <c r="M29" s="733">
        <f>BS!M28-BS!L28</f>
        <v>-0.95900000000000052</v>
      </c>
      <c r="N29" s="202">
        <v>-0.95899999999999996</v>
      </c>
      <c r="O29" s="20">
        <f t="shared" si="31"/>
        <v>0</v>
      </c>
      <c r="P29" s="20">
        <f t="shared" si="8"/>
        <v>-0.83299999999999996</v>
      </c>
      <c r="Q29" s="20">
        <f t="shared" si="8"/>
        <v>-1.2</v>
      </c>
      <c r="R29" s="229">
        <f>BS!R28-BS!Q28</f>
        <v>0</v>
      </c>
      <c r="S29" s="202">
        <f t="shared" si="34"/>
        <v>-2.0329999999999999</v>
      </c>
      <c r="T29" s="184">
        <f>BS!T28-BS!S28</f>
        <v>0</v>
      </c>
      <c r="U29" s="184">
        <f>BS!U28-BS!T28</f>
        <v>0</v>
      </c>
      <c r="V29" s="184">
        <f>BS!V28-BS!U28</f>
        <v>0</v>
      </c>
      <c r="W29" s="184">
        <f>BS!W28-BS!V28</f>
        <v>0</v>
      </c>
      <c r="X29" s="202">
        <f t="shared" si="35"/>
        <v>0</v>
      </c>
      <c r="Y29" s="224">
        <f>BS!Y28-BS!X28</f>
        <v>0</v>
      </c>
      <c r="Z29" s="224">
        <f>BS!Z28-BS!Y28</f>
        <v>0</v>
      </c>
      <c r="AA29" s="224">
        <f>BS!AA28-BS!Z28</f>
        <v>0</v>
      </c>
      <c r="AB29" s="224">
        <f>BS!AB28-BS!AA28</f>
        <v>0</v>
      </c>
      <c r="AC29" s="552"/>
      <c r="AD29" s="552"/>
      <c r="AE29" s="552"/>
      <c r="AF29" s="552"/>
      <c r="AG29" s="554"/>
      <c r="AH29" s="552"/>
      <c r="AI29" s="552"/>
      <c r="AJ29" s="552"/>
      <c r="AK29" s="552"/>
      <c r="AL29" s="554"/>
      <c r="AM29" s="552">
        <v>-0.23599999999999999</v>
      </c>
      <c r="AN29" s="552">
        <v>-0.41199999999999998</v>
      </c>
      <c r="AO29" s="978"/>
      <c r="AP29" s="552"/>
      <c r="AQ29" s="554"/>
      <c r="AR29" s="552">
        <v>0</v>
      </c>
      <c r="AS29" s="20">
        <v>-0.83299999999999996</v>
      </c>
      <c r="AT29" s="20">
        <v>-2.0329999999999999</v>
      </c>
      <c r="AU29" s="20"/>
    </row>
    <row r="30" spans="2:47" s="18" customFormat="1">
      <c r="B30" s="10" t="s">
        <v>202</v>
      </c>
      <c r="D30" s="203"/>
      <c r="E30" s="21"/>
      <c r="F30" s="21"/>
      <c r="G30" s="21"/>
      <c r="H30" s="209"/>
      <c r="I30" s="203">
        <f t="shared" ref="I30:Z30" si="36">SUM(I8:I29)</f>
        <v>-52.006000000000007</v>
      </c>
      <c r="J30" s="21">
        <f t="shared" si="36"/>
        <v>-19.941000000000003</v>
      </c>
      <c r="K30" s="21">
        <f>SUM(K8:K29)</f>
        <v>-17.531999999999996</v>
      </c>
      <c r="L30" s="974">
        <f t="shared" si="36"/>
        <v>-18.999999999999996</v>
      </c>
      <c r="M30" s="209">
        <f t="shared" si="36"/>
        <v>-23.890999999999995</v>
      </c>
      <c r="N30" s="203">
        <f>SUM(N8:N29)</f>
        <v>-78.815000000000012</v>
      </c>
      <c r="O30" s="21">
        <f t="shared" si="36"/>
        <v>-25.550000000000004</v>
      </c>
      <c r="P30" s="21">
        <f>SUM(P8:P29)</f>
        <v>-33.966999999999999</v>
      </c>
      <c r="Q30" s="21">
        <f>SUM(Q8:Q29)</f>
        <v>-31.790999999999997</v>
      </c>
      <c r="R30" s="217">
        <f t="shared" si="36"/>
        <v>-35.953249999999997</v>
      </c>
      <c r="S30" s="203">
        <f t="shared" si="36"/>
        <v>-127.26124999999998</v>
      </c>
      <c r="T30" s="21">
        <f t="shared" si="36"/>
        <v>-37.688291880313507</v>
      </c>
      <c r="U30" s="21">
        <f t="shared" si="36"/>
        <v>-40.704166834878983</v>
      </c>
      <c r="V30" s="21">
        <f t="shared" si="36"/>
        <v>-46.600982201848936</v>
      </c>
      <c r="W30" s="21">
        <f t="shared" si="36"/>
        <v>-52.441001883328489</v>
      </c>
      <c r="X30" s="203">
        <f t="shared" ref="X30" si="37">SUM(X8:X29)</f>
        <v>-177.43444280036988</v>
      </c>
      <c r="Y30" s="203">
        <f t="shared" si="36"/>
        <v>-268.60149611251745</v>
      </c>
      <c r="Z30" s="203">
        <f t="shared" si="36"/>
        <v>-305.23861581233808</v>
      </c>
      <c r="AA30" s="203">
        <f t="shared" ref="AA30" si="38">SUM(AA8:AA29)</f>
        <v>-357.14756037851856</v>
      </c>
      <c r="AB30" s="203">
        <f t="shared" ref="AB30" si="39">SUM(AB8:AB29)</f>
        <v>-366.21361144302773</v>
      </c>
      <c r="AC30" s="553"/>
      <c r="AD30" s="553"/>
      <c r="AE30" s="553"/>
      <c r="AF30" s="553"/>
      <c r="AH30" s="553"/>
      <c r="AI30" s="553"/>
      <c r="AJ30" s="553"/>
      <c r="AK30" s="553"/>
      <c r="AM30" s="553">
        <f>SUM(AM8:AM29)</f>
        <v>-19.941000000000003</v>
      </c>
      <c r="AN30" s="553">
        <f>SUM(AN8:AN29)</f>
        <v>-37.472999999999999</v>
      </c>
      <c r="AO30" s="979"/>
      <c r="AP30" s="553"/>
      <c r="AR30" s="553">
        <f>SUM(AR8:AR29)</f>
        <v>-25.550000000000004</v>
      </c>
      <c r="AS30" s="553">
        <f>SUM(AS8:AS29)</f>
        <v>-59.517000000000003</v>
      </c>
      <c r="AT30" s="553">
        <f>SUM(AT8:AT29)</f>
        <v>-91.307999999999979</v>
      </c>
      <c r="AU30" s="22"/>
    </row>
    <row r="31" spans="2:47">
      <c r="B31" s="16"/>
      <c r="D31" s="202"/>
      <c r="E31" s="340"/>
      <c r="F31" s="20"/>
      <c r="G31" s="20"/>
      <c r="H31" s="207"/>
      <c r="I31" s="202"/>
      <c r="J31" s="340"/>
      <c r="K31" s="20">
        <f t="shared" si="6"/>
        <v>0</v>
      </c>
      <c r="L31" s="972"/>
      <c r="M31" s="207"/>
      <c r="N31" s="202"/>
      <c r="O31" s="340"/>
      <c r="P31" s="340"/>
      <c r="Q31" s="340"/>
      <c r="R31" s="513"/>
      <c r="S31" s="202"/>
      <c r="T31" s="62"/>
      <c r="U31" s="62"/>
      <c r="V31" s="62"/>
      <c r="W31" s="62"/>
      <c r="X31" s="202"/>
      <c r="Y31" s="225"/>
      <c r="Z31" s="225"/>
      <c r="AA31" s="225"/>
      <c r="AB31" s="225"/>
      <c r="AC31" s="552"/>
      <c r="AD31" s="552"/>
      <c r="AE31" s="552"/>
      <c r="AF31" s="552"/>
      <c r="AG31" s="554"/>
      <c r="AH31" s="552"/>
      <c r="AI31" s="552"/>
      <c r="AJ31" s="552"/>
      <c r="AK31" s="552"/>
      <c r="AL31" s="554"/>
      <c r="AM31" s="552"/>
      <c r="AN31" s="552"/>
      <c r="AO31" s="978"/>
      <c r="AP31" s="552"/>
      <c r="AQ31" s="554"/>
      <c r="AR31" s="552"/>
      <c r="AS31" s="20"/>
      <c r="AT31" s="20"/>
      <c r="AU31" s="20"/>
    </row>
    <row r="32" spans="2:47">
      <c r="B32" s="9" t="s">
        <v>203</v>
      </c>
      <c r="D32" s="202"/>
      <c r="E32" s="340"/>
      <c r="F32" s="20"/>
      <c r="G32" s="20"/>
      <c r="H32" s="207"/>
      <c r="I32" s="202"/>
      <c r="J32" s="340"/>
      <c r="K32" s="20">
        <f t="shared" si="6"/>
        <v>0</v>
      </c>
      <c r="L32" s="972"/>
      <c r="M32" s="207"/>
      <c r="N32" s="202"/>
      <c r="O32" s="340"/>
      <c r="P32" s="340"/>
      <c r="Q32" s="340"/>
      <c r="R32" s="513"/>
      <c r="S32" s="202"/>
      <c r="T32" s="62"/>
      <c r="U32" s="62"/>
      <c r="V32" s="62"/>
      <c r="W32" s="62"/>
      <c r="X32" s="202"/>
      <c r="Y32" s="225"/>
      <c r="Z32" s="225"/>
      <c r="AA32" s="225"/>
      <c r="AB32" s="225"/>
      <c r="AC32" s="552"/>
      <c r="AD32" s="552"/>
      <c r="AE32" s="552"/>
      <c r="AF32" s="552"/>
      <c r="AG32" s="554"/>
      <c r="AH32" s="552"/>
      <c r="AI32" s="552"/>
      <c r="AJ32" s="552"/>
      <c r="AK32" s="552"/>
      <c r="AL32" s="554"/>
      <c r="AM32" s="552"/>
      <c r="AN32" s="552"/>
      <c r="AO32" s="978"/>
      <c r="AP32" s="552"/>
      <c r="AQ32" s="554"/>
      <c r="AR32" s="552"/>
      <c r="AS32" s="20"/>
      <c r="AT32" s="20"/>
      <c r="AU32" s="20"/>
    </row>
    <row r="33" spans="2:47">
      <c r="B33" s="8" t="s">
        <v>204</v>
      </c>
      <c r="D33" s="202"/>
      <c r="E33" s="20"/>
      <c r="F33" s="20"/>
      <c r="G33" s="20"/>
      <c r="H33" s="207"/>
      <c r="I33" s="202">
        <v>0</v>
      </c>
      <c r="J33" s="20">
        <f>AM33</f>
        <v>0</v>
      </c>
      <c r="K33" s="20">
        <f t="shared" si="6"/>
        <v>0</v>
      </c>
      <c r="L33" s="972">
        <v>0</v>
      </c>
      <c r="M33" s="207">
        <v>0</v>
      </c>
      <c r="N33" s="202">
        <v>45</v>
      </c>
      <c r="O33" s="20">
        <f>AR33</f>
        <v>37.5</v>
      </c>
      <c r="P33" s="20">
        <f t="shared" si="8"/>
        <v>17.5</v>
      </c>
      <c r="Q33" s="20">
        <f t="shared" si="8"/>
        <v>6.5</v>
      </c>
      <c r="R33" s="216">
        <v>0</v>
      </c>
      <c r="S33" s="202">
        <f t="shared" ref="S33:S36" si="40">SUM(O33:R33)</f>
        <v>61.5</v>
      </c>
      <c r="T33" s="154">
        <v>0</v>
      </c>
      <c r="U33" s="154">
        <v>0</v>
      </c>
      <c r="V33" s="154">
        <v>0</v>
      </c>
      <c r="W33" s="154">
        <v>0</v>
      </c>
      <c r="X33" s="202">
        <f t="shared" ref="X33:X36" si="41">SUM(T33:W33)</f>
        <v>0</v>
      </c>
      <c r="Y33" s="226">
        <v>0</v>
      </c>
      <c r="Z33" s="226">
        <v>0</v>
      </c>
      <c r="AA33" s="226">
        <v>0</v>
      </c>
      <c r="AB33" s="226">
        <v>20</v>
      </c>
      <c r="AC33" s="552"/>
      <c r="AD33" s="552"/>
      <c r="AE33" s="552"/>
      <c r="AF33" s="552"/>
      <c r="AG33" s="554"/>
      <c r="AH33" s="552"/>
      <c r="AI33" s="552"/>
      <c r="AJ33" s="552"/>
      <c r="AK33" s="552"/>
      <c r="AL33" s="554"/>
      <c r="AM33" s="552">
        <v>0</v>
      </c>
      <c r="AN33" s="552">
        <v>0</v>
      </c>
      <c r="AO33" s="978"/>
      <c r="AP33" s="552"/>
      <c r="AQ33" s="554"/>
      <c r="AR33" s="552">
        <v>37.5</v>
      </c>
      <c r="AS33" s="20">
        <v>55</v>
      </c>
      <c r="AT33" s="20">
        <v>61.5</v>
      </c>
      <c r="AU33" s="20"/>
    </row>
    <row r="34" spans="2:47">
      <c r="B34" s="8" t="s">
        <v>205</v>
      </c>
      <c r="D34" s="202"/>
      <c r="E34" s="20"/>
      <c r="F34" s="20"/>
      <c r="G34" s="20"/>
      <c r="H34" s="207"/>
      <c r="I34" s="202">
        <v>0</v>
      </c>
      <c r="J34" s="20">
        <f>AM34</f>
        <v>0</v>
      </c>
      <c r="K34" s="20">
        <f t="shared" si="6"/>
        <v>-121.532</v>
      </c>
      <c r="L34" s="972">
        <v>0</v>
      </c>
      <c r="M34" s="207">
        <v>0</v>
      </c>
      <c r="N34" s="202">
        <v>-125.018</v>
      </c>
      <c r="O34" s="20">
        <f>AR34</f>
        <v>0</v>
      </c>
      <c r="P34" s="20">
        <f t="shared" si="8"/>
        <v>0</v>
      </c>
      <c r="Q34" s="20">
        <f t="shared" si="8"/>
        <v>-142.05699999999999</v>
      </c>
      <c r="R34" s="216">
        <v>0</v>
      </c>
      <c r="S34" s="202">
        <f t="shared" si="40"/>
        <v>-142.05699999999999</v>
      </c>
      <c r="T34" s="154">
        <v>0</v>
      </c>
      <c r="U34" s="154">
        <v>0</v>
      </c>
      <c r="V34" s="154">
        <v>0</v>
      </c>
      <c r="W34" s="154">
        <v>0</v>
      </c>
      <c r="X34" s="202">
        <f t="shared" si="41"/>
        <v>0</v>
      </c>
      <c r="Y34" s="226">
        <v>0</v>
      </c>
      <c r="Z34" s="226">
        <v>0</v>
      </c>
      <c r="AA34" s="226">
        <v>0</v>
      </c>
      <c r="AB34" s="226">
        <v>0</v>
      </c>
      <c r="AC34" s="552"/>
      <c r="AD34" s="552"/>
      <c r="AE34" s="552"/>
      <c r="AF34" s="552"/>
      <c r="AG34" s="554"/>
      <c r="AH34" s="552"/>
      <c r="AI34" s="552"/>
      <c r="AJ34" s="552"/>
      <c r="AK34" s="552"/>
      <c r="AL34" s="554"/>
      <c r="AM34" s="552">
        <v>0</v>
      </c>
      <c r="AN34" s="552">
        <v>-121.532</v>
      </c>
      <c r="AO34" s="978"/>
      <c r="AP34" s="552"/>
      <c r="AQ34" s="554"/>
      <c r="AR34" s="552">
        <v>0</v>
      </c>
      <c r="AS34" s="20">
        <v>0</v>
      </c>
      <c r="AT34" s="20">
        <v>-142.05699999999999</v>
      </c>
      <c r="AU34" s="20"/>
    </row>
    <row r="35" spans="2:47">
      <c r="B35" s="8" t="s">
        <v>206</v>
      </c>
      <c r="D35" s="202"/>
      <c r="E35" s="20"/>
      <c r="F35" s="20"/>
      <c r="G35" s="20"/>
      <c r="H35" s="207"/>
      <c r="I35" s="202">
        <v>-0.46200000000000002</v>
      </c>
      <c r="J35" s="20">
        <f>AM35</f>
        <v>-2E-3</v>
      </c>
      <c r="K35" s="578">
        <f t="shared" si="6"/>
        <v>-0.28799999999999998</v>
      </c>
      <c r="L35" s="971">
        <f>IS!G63</f>
        <v>0</v>
      </c>
      <c r="M35" s="733">
        <f>IS!H63</f>
        <v>0</v>
      </c>
      <c r="N35" s="202">
        <v>-0.77</v>
      </c>
      <c r="O35" s="20">
        <f>AR35</f>
        <v>0</v>
      </c>
      <c r="P35" s="20">
        <f t="shared" si="8"/>
        <v>-6.6000000000000003E-2</v>
      </c>
      <c r="Q35" s="20">
        <f t="shared" si="8"/>
        <v>-3.1E-2</v>
      </c>
      <c r="R35" s="229">
        <f>IS!M63</f>
        <v>0</v>
      </c>
      <c r="S35" s="202">
        <f t="shared" si="40"/>
        <v>-9.7000000000000003E-2</v>
      </c>
      <c r="T35" s="184">
        <f>IS!O63</f>
        <v>0</v>
      </c>
      <c r="U35" s="184">
        <f>IS!P63</f>
        <v>0</v>
      </c>
      <c r="V35" s="184">
        <f>IS!Q63</f>
        <v>0</v>
      </c>
      <c r="W35" s="184">
        <f>IS!R63</f>
        <v>0</v>
      </c>
      <c r="X35" s="202">
        <f t="shared" si="41"/>
        <v>0</v>
      </c>
      <c r="Y35" s="224">
        <f>IS!T63</f>
        <v>0</v>
      </c>
      <c r="Z35" s="224">
        <f>IS!U63</f>
        <v>0</v>
      </c>
      <c r="AA35" s="224">
        <f>IS!V63</f>
        <v>0</v>
      </c>
      <c r="AB35" s="224">
        <f>IS!W63</f>
        <v>0</v>
      </c>
      <c r="AC35" s="552"/>
      <c r="AD35" s="552"/>
      <c r="AE35" s="552"/>
      <c r="AF35" s="552"/>
      <c r="AG35" s="554"/>
      <c r="AH35" s="552"/>
      <c r="AI35" s="552"/>
      <c r="AJ35" s="552"/>
      <c r="AK35" s="552"/>
      <c r="AL35" s="554"/>
      <c r="AM35" s="552">
        <v>-2E-3</v>
      </c>
      <c r="AN35" s="552">
        <v>-0.28999999999999998</v>
      </c>
      <c r="AO35" s="978"/>
      <c r="AP35" s="552"/>
      <c r="AQ35" s="554"/>
      <c r="AR35" s="552">
        <v>0</v>
      </c>
      <c r="AS35" s="20">
        <v>-6.6000000000000003E-2</v>
      </c>
      <c r="AT35" s="20">
        <v>-9.7000000000000003E-2</v>
      </c>
      <c r="AU35" s="20"/>
    </row>
    <row r="36" spans="2:47">
      <c r="B36" s="8" t="s">
        <v>207</v>
      </c>
      <c r="D36" s="202"/>
      <c r="E36" s="20"/>
      <c r="F36" s="20"/>
      <c r="G36" s="20"/>
      <c r="H36" s="207"/>
      <c r="I36" s="202">
        <v>0</v>
      </c>
      <c r="J36" s="20">
        <f>AM36</f>
        <v>0</v>
      </c>
      <c r="K36" s="20">
        <f t="shared" si="6"/>
        <v>0</v>
      </c>
      <c r="L36" s="972">
        <v>0</v>
      </c>
      <c r="M36" s="207">
        <v>0</v>
      </c>
      <c r="N36" s="202">
        <f>SUM(J36:M36)</f>
        <v>0</v>
      </c>
      <c r="O36" s="20">
        <f>AR36</f>
        <v>0</v>
      </c>
      <c r="P36" s="20">
        <f t="shared" si="8"/>
        <v>0</v>
      </c>
      <c r="Q36" s="20">
        <f t="shared" si="8"/>
        <v>0</v>
      </c>
      <c r="R36" s="216">
        <v>0</v>
      </c>
      <c r="S36" s="202">
        <f t="shared" si="40"/>
        <v>0</v>
      </c>
      <c r="T36" s="154">
        <v>0</v>
      </c>
      <c r="U36" s="154">
        <v>0</v>
      </c>
      <c r="V36" s="154">
        <v>0</v>
      </c>
      <c r="W36" s="154">
        <v>0</v>
      </c>
      <c r="X36" s="202">
        <f t="shared" si="41"/>
        <v>0</v>
      </c>
      <c r="Y36" s="226">
        <v>0</v>
      </c>
      <c r="Z36" s="226">
        <v>0</v>
      </c>
      <c r="AA36" s="226">
        <v>0</v>
      </c>
      <c r="AB36" s="226">
        <v>0</v>
      </c>
      <c r="AC36" s="552"/>
      <c r="AD36" s="552"/>
      <c r="AE36" s="552"/>
      <c r="AF36" s="552"/>
      <c r="AG36" s="554"/>
      <c r="AH36" s="552"/>
      <c r="AI36" s="552"/>
      <c r="AJ36" s="552"/>
      <c r="AK36" s="552"/>
      <c r="AL36" s="554"/>
      <c r="AM36" s="552">
        <v>0</v>
      </c>
      <c r="AN36" s="552">
        <v>0</v>
      </c>
      <c r="AO36" s="978"/>
      <c r="AP36" s="552"/>
      <c r="AQ36" s="554"/>
      <c r="AR36" s="552">
        <v>0</v>
      </c>
      <c r="AS36" s="20">
        <v>0</v>
      </c>
      <c r="AT36" s="20">
        <v>0</v>
      </c>
      <c r="AU36" s="20"/>
    </row>
    <row r="37" spans="2:47" s="18" customFormat="1">
      <c r="B37" s="10" t="s">
        <v>208</v>
      </c>
      <c r="D37" s="203"/>
      <c r="E37" s="21"/>
      <c r="F37" s="21"/>
      <c r="G37" s="21"/>
      <c r="H37" s="209"/>
      <c r="I37" s="203">
        <f t="shared" ref="I37:N37" si="42">SUM(I33:I36)</f>
        <v>-0.46200000000000002</v>
      </c>
      <c r="J37" s="21">
        <f t="shared" si="42"/>
        <v>-2E-3</v>
      </c>
      <c r="K37" s="21">
        <f t="shared" si="42"/>
        <v>-121.82</v>
      </c>
      <c r="L37" s="974">
        <f t="shared" si="42"/>
        <v>0</v>
      </c>
      <c r="M37" s="209">
        <f t="shared" si="42"/>
        <v>0</v>
      </c>
      <c r="N37" s="203">
        <f t="shared" si="42"/>
        <v>-80.787999999999997</v>
      </c>
      <c r="O37" s="21">
        <f t="shared" ref="O37:Z37" si="43">SUM(O33:O36)</f>
        <v>37.5</v>
      </c>
      <c r="P37" s="21">
        <f t="shared" si="43"/>
        <v>17.434000000000001</v>
      </c>
      <c r="Q37" s="21">
        <f t="shared" ref="Q37" si="44">SUM(Q33:Q36)</f>
        <v>-135.58799999999999</v>
      </c>
      <c r="R37" s="217">
        <f t="shared" si="43"/>
        <v>0</v>
      </c>
      <c r="S37" s="203">
        <f t="shared" si="43"/>
        <v>-80.653999999999982</v>
      </c>
      <c r="T37" s="21">
        <f t="shared" si="43"/>
        <v>0</v>
      </c>
      <c r="U37" s="21">
        <f t="shared" si="43"/>
        <v>0</v>
      </c>
      <c r="V37" s="21">
        <f t="shared" si="43"/>
        <v>0</v>
      </c>
      <c r="W37" s="21">
        <f t="shared" si="43"/>
        <v>0</v>
      </c>
      <c r="X37" s="203">
        <f t="shared" ref="X37" si="45">SUM(X33:X36)</f>
        <v>0</v>
      </c>
      <c r="Y37" s="203">
        <f t="shared" si="43"/>
        <v>0</v>
      </c>
      <c r="Z37" s="203">
        <f t="shared" si="43"/>
        <v>0</v>
      </c>
      <c r="AA37" s="203">
        <f t="shared" ref="AA37:AB37" si="46">SUM(AA33:AA36)</f>
        <v>0</v>
      </c>
      <c r="AB37" s="203">
        <f t="shared" si="46"/>
        <v>20</v>
      </c>
      <c r="AC37" s="553"/>
      <c r="AD37" s="553"/>
      <c r="AE37" s="553"/>
      <c r="AF37" s="553"/>
      <c r="AH37" s="553"/>
      <c r="AI37" s="553"/>
      <c r="AJ37" s="553"/>
      <c r="AK37" s="553"/>
      <c r="AM37" s="553">
        <f>SUM(AM33:AM36)</f>
        <v>-2E-3</v>
      </c>
      <c r="AN37" s="555">
        <f>SUM(AN33:AN36)</f>
        <v>-121.822</v>
      </c>
      <c r="AO37" s="980"/>
      <c r="AP37" s="555"/>
      <c r="AR37" s="553">
        <f>SUM(AR33:AR36)</f>
        <v>37.5</v>
      </c>
      <c r="AS37" s="553">
        <f>SUM(AS33:AS36)</f>
        <v>54.933999999999997</v>
      </c>
      <c r="AT37" s="553">
        <f>SUM(AT33:AT36)</f>
        <v>-80.653999999999982</v>
      </c>
      <c r="AU37" s="491"/>
    </row>
    <row r="38" spans="2:47">
      <c r="B38" s="16"/>
      <c r="D38" s="202"/>
      <c r="E38" s="340"/>
      <c r="F38" s="20"/>
      <c r="G38" s="20"/>
      <c r="H38" s="207"/>
      <c r="I38" s="202"/>
      <c r="J38" s="340"/>
      <c r="K38" s="20">
        <f t="shared" si="6"/>
        <v>0</v>
      </c>
      <c r="L38" s="972"/>
      <c r="M38" s="207"/>
      <c r="N38" s="202"/>
      <c r="O38" s="340"/>
      <c r="P38" s="340"/>
      <c r="Q38" s="340"/>
      <c r="R38" s="513"/>
      <c r="S38" s="202"/>
      <c r="T38" s="62"/>
      <c r="U38" s="62"/>
      <c r="V38" s="62"/>
      <c r="W38" s="62"/>
      <c r="X38" s="202"/>
      <c r="Y38" s="225"/>
      <c r="Z38" s="225"/>
      <c r="AA38" s="225"/>
      <c r="AB38" s="225"/>
      <c r="AC38" s="552"/>
      <c r="AD38" s="552"/>
      <c r="AE38" s="552"/>
      <c r="AF38" s="552"/>
      <c r="AG38" s="554"/>
      <c r="AH38" s="552"/>
      <c r="AI38" s="552"/>
      <c r="AJ38" s="552"/>
      <c r="AK38" s="552"/>
      <c r="AL38" s="554"/>
      <c r="AM38" s="552"/>
      <c r="AN38" s="552"/>
      <c r="AO38" s="978"/>
      <c r="AP38" s="552"/>
      <c r="AQ38" s="554"/>
      <c r="AR38" s="552"/>
      <c r="AS38" s="20"/>
      <c r="AT38" s="20"/>
      <c r="AU38" s="20"/>
    </row>
    <row r="39" spans="2:47">
      <c r="B39" s="9" t="s">
        <v>209</v>
      </c>
      <c r="D39" s="202"/>
      <c r="E39" s="340"/>
      <c r="F39" s="20"/>
      <c r="G39" s="20"/>
      <c r="H39" s="207"/>
      <c r="I39" s="202"/>
      <c r="J39" s="340"/>
      <c r="K39" s="20">
        <f t="shared" si="6"/>
        <v>0</v>
      </c>
      <c r="L39" s="972"/>
      <c r="M39" s="207"/>
      <c r="N39" s="202"/>
      <c r="O39" s="340"/>
      <c r="P39" s="340"/>
      <c r="Q39" s="340"/>
      <c r="R39" s="513"/>
      <c r="S39" s="202"/>
      <c r="T39" s="62"/>
      <c r="U39" s="62"/>
      <c r="V39" s="62"/>
      <c r="W39" s="62"/>
      <c r="X39" s="202"/>
      <c r="Y39" s="225"/>
      <c r="Z39" s="225"/>
      <c r="AA39" s="225"/>
      <c r="AB39" s="225"/>
      <c r="AC39" s="552"/>
      <c r="AD39" s="552"/>
      <c r="AE39" s="552"/>
      <c r="AF39" s="552"/>
      <c r="AG39" s="554"/>
      <c r="AH39" s="552"/>
      <c r="AI39" s="552"/>
      <c r="AJ39" s="552"/>
      <c r="AK39" s="552"/>
      <c r="AL39" s="554"/>
      <c r="AM39" s="552"/>
      <c r="AN39" s="552"/>
      <c r="AO39" s="978"/>
      <c r="AP39" s="552"/>
      <c r="AQ39" s="554"/>
      <c r="AR39" s="552"/>
      <c r="AS39" s="20"/>
      <c r="AT39" s="20"/>
      <c r="AU39" s="20"/>
    </row>
    <row r="40" spans="2:47">
      <c r="B40" s="15" t="s">
        <v>210</v>
      </c>
      <c r="C40" t="s">
        <v>189</v>
      </c>
      <c r="D40" s="202"/>
      <c r="E40" s="20"/>
      <c r="F40" s="20"/>
      <c r="G40" s="20"/>
      <c r="H40" s="207"/>
      <c r="I40" s="202">
        <v>104.532</v>
      </c>
      <c r="J40" s="20">
        <f t="shared" ref="J40:J45" si="47">AM40</f>
        <v>119.956</v>
      </c>
      <c r="K40" s="578">
        <f t="shared" si="6"/>
        <v>0</v>
      </c>
      <c r="L40" s="971">
        <f>IS!G65</f>
        <v>0</v>
      </c>
      <c r="M40" s="733">
        <f>IS!H65</f>
        <v>0</v>
      </c>
      <c r="N40" s="202">
        <v>119.956</v>
      </c>
      <c r="O40" s="20">
        <f t="shared" ref="O40:O45" si="48">AR40</f>
        <v>0</v>
      </c>
      <c r="P40" s="20">
        <f t="shared" si="8"/>
        <v>0</v>
      </c>
      <c r="Q40" s="20">
        <f t="shared" si="8"/>
        <v>0</v>
      </c>
      <c r="R40" s="229">
        <f>IS!M65</f>
        <v>296.19954914983811</v>
      </c>
      <c r="S40" s="202">
        <f t="shared" ref="S40:S45" si="49">SUM(O40:R40)</f>
        <v>296.19954914983811</v>
      </c>
      <c r="T40" s="184">
        <f>IS!O65</f>
        <v>0</v>
      </c>
      <c r="U40" s="184">
        <f>IS!P65</f>
        <v>0</v>
      </c>
      <c r="V40" s="184">
        <f>IS!Q65</f>
        <v>194</v>
      </c>
      <c r="W40" s="184">
        <f>IS!R65</f>
        <v>0</v>
      </c>
      <c r="X40" s="202">
        <f t="shared" ref="X40:X45" si="50">SUM(T40:W40)</f>
        <v>194</v>
      </c>
      <c r="Y40" s="224">
        <f>IS!T65</f>
        <v>363.75</v>
      </c>
      <c r="Z40" s="224">
        <f>IS!U65</f>
        <v>0</v>
      </c>
      <c r="AA40" s="224">
        <f>IS!V65</f>
        <v>485</v>
      </c>
      <c r="AB40" s="224">
        <f>IS!W65</f>
        <v>0</v>
      </c>
      <c r="AC40" s="552"/>
      <c r="AD40" s="552"/>
      <c r="AE40" s="552"/>
      <c r="AF40" s="552"/>
      <c r="AG40" s="554"/>
      <c r="AH40" s="552"/>
      <c r="AI40" s="552"/>
      <c r="AJ40" s="552"/>
      <c r="AK40" s="552"/>
      <c r="AL40" s="554"/>
      <c r="AM40" s="552">
        <v>119.956</v>
      </c>
      <c r="AN40" s="552">
        <v>119.956</v>
      </c>
      <c r="AO40" s="978"/>
      <c r="AP40" s="552"/>
      <c r="AQ40" s="554"/>
      <c r="AR40" s="552">
        <v>0</v>
      </c>
      <c r="AS40" s="20">
        <v>0</v>
      </c>
      <c r="AT40" s="20">
        <v>0</v>
      </c>
      <c r="AU40" s="20"/>
    </row>
    <row r="41" spans="2:47">
      <c r="B41" s="15" t="s">
        <v>211</v>
      </c>
      <c r="D41" s="202"/>
      <c r="E41" s="20"/>
      <c r="F41" s="20"/>
      <c r="G41" s="20"/>
      <c r="H41" s="207"/>
      <c r="I41" s="202">
        <v>0.04</v>
      </c>
      <c r="J41" s="20">
        <f t="shared" si="47"/>
        <v>4.0000000000000001E-3</v>
      </c>
      <c r="K41" s="20">
        <f t="shared" si="6"/>
        <v>0.26100000000000001</v>
      </c>
      <c r="L41" s="972">
        <v>0</v>
      </c>
      <c r="M41" s="207">
        <v>0</v>
      </c>
      <c r="N41" s="202">
        <v>0.29399999999999998</v>
      </c>
      <c r="O41" s="20">
        <f t="shared" si="48"/>
        <v>5.0000000000000001E-3</v>
      </c>
      <c r="P41" s="20">
        <f t="shared" si="8"/>
        <v>3.0000000000000001E-3</v>
      </c>
      <c r="Q41" s="20">
        <f t="shared" si="8"/>
        <v>0.10400000000000001</v>
      </c>
      <c r="R41" s="216">
        <v>0</v>
      </c>
      <c r="S41" s="202">
        <f t="shared" si="49"/>
        <v>0.11200000000000002</v>
      </c>
      <c r="T41" s="154">
        <v>0</v>
      </c>
      <c r="U41" s="154">
        <v>0</v>
      </c>
      <c r="V41" s="154">
        <v>0</v>
      </c>
      <c r="W41" s="154">
        <v>0</v>
      </c>
      <c r="X41" s="202">
        <f t="shared" si="50"/>
        <v>0</v>
      </c>
      <c r="Y41" s="226">
        <v>0</v>
      </c>
      <c r="Z41" s="226">
        <v>0</v>
      </c>
      <c r="AA41" s="226">
        <v>0</v>
      </c>
      <c r="AB41" s="226">
        <v>0</v>
      </c>
      <c r="AC41" s="552"/>
      <c r="AD41" s="552"/>
      <c r="AE41" s="552"/>
      <c r="AF41" s="552"/>
      <c r="AG41" s="554"/>
      <c r="AH41" s="552"/>
      <c r="AI41" s="552"/>
      <c r="AJ41" s="552"/>
      <c r="AK41" s="552"/>
      <c r="AL41" s="554"/>
      <c r="AM41" s="552">
        <v>4.0000000000000001E-3</v>
      </c>
      <c r="AN41" s="552">
        <v>0.26500000000000001</v>
      </c>
      <c r="AO41" s="978"/>
      <c r="AP41" s="552"/>
      <c r="AQ41" s="554"/>
      <c r="AR41" s="552">
        <v>5.0000000000000001E-3</v>
      </c>
      <c r="AS41" s="20">
        <v>8.0000000000000002E-3</v>
      </c>
      <c r="AT41" s="20">
        <v>0.112</v>
      </c>
      <c r="AU41" s="20"/>
    </row>
    <row r="42" spans="2:47">
      <c r="B42" s="15" t="s">
        <v>212</v>
      </c>
      <c r="C42" t="s">
        <v>189</v>
      </c>
      <c r="D42" s="202"/>
      <c r="E42" s="20"/>
      <c r="F42" s="20"/>
      <c r="G42" s="20"/>
      <c r="H42" s="207"/>
      <c r="I42" s="202">
        <f>SUM(E42:H42)</f>
        <v>0</v>
      </c>
      <c r="J42" s="20">
        <f t="shared" si="47"/>
        <v>0</v>
      </c>
      <c r="K42" s="20">
        <f t="shared" si="6"/>
        <v>0</v>
      </c>
      <c r="L42" s="972">
        <v>0</v>
      </c>
      <c r="M42" s="207">
        <v>0</v>
      </c>
      <c r="N42" s="202">
        <f>SUM(J42:M42)</f>
        <v>0</v>
      </c>
      <c r="O42" s="20">
        <f t="shared" si="48"/>
        <v>0</v>
      </c>
      <c r="P42" s="20">
        <f t="shared" si="8"/>
        <v>0</v>
      </c>
      <c r="Q42" s="20">
        <f t="shared" si="8"/>
        <v>198.87</v>
      </c>
      <c r="R42" s="216">
        <v>0</v>
      </c>
      <c r="S42" s="202">
        <f t="shared" si="49"/>
        <v>198.87</v>
      </c>
      <c r="T42" s="154">
        <v>0</v>
      </c>
      <c r="U42" s="154">
        <v>0</v>
      </c>
      <c r="V42" s="154">
        <v>0</v>
      </c>
      <c r="W42" s="154">
        <v>0</v>
      </c>
      <c r="X42" s="202">
        <f t="shared" si="50"/>
        <v>0</v>
      </c>
      <c r="Y42" s="226">
        <v>0</v>
      </c>
      <c r="Z42" s="226">
        <v>0</v>
      </c>
      <c r="AA42" s="226">
        <v>0</v>
      </c>
      <c r="AB42" s="226">
        <v>0</v>
      </c>
      <c r="AC42" s="552"/>
      <c r="AD42" s="552"/>
      <c r="AE42" s="552"/>
      <c r="AF42" s="552"/>
      <c r="AG42" s="554"/>
      <c r="AH42" s="552"/>
      <c r="AI42" s="552"/>
      <c r="AJ42" s="552"/>
      <c r="AK42" s="552"/>
      <c r="AL42" s="554"/>
      <c r="AM42" s="552">
        <v>0</v>
      </c>
      <c r="AN42" s="552">
        <v>0</v>
      </c>
      <c r="AO42" s="978"/>
      <c r="AP42" s="552"/>
      <c r="AQ42" s="554"/>
      <c r="AR42" s="552">
        <v>0</v>
      </c>
      <c r="AS42" s="20">
        <v>0</v>
      </c>
      <c r="AT42" s="20">
        <v>198.87</v>
      </c>
      <c r="AU42" s="154"/>
    </row>
    <row r="43" spans="2:47">
      <c r="B43" s="15" t="s">
        <v>213</v>
      </c>
      <c r="D43" s="202"/>
      <c r="E43" s="20"/>
      <c r="F43" s="20"/>
      <c r="G43" s="20"/>
      <c r="H43" s="207"/>
      <c r="I43" s="202">
        <f>SUM(E43:H43)</f>
        <v>0</v>
      </c>
      <c r="J43" s="20">
        <f t="shared" si="47"/>
        <v>0</v>
      </c>
      <c r="K43" s="578">
        <f t="shared" si="6"/>
        <v>0</v>
      </c>
      <c r="L43" s="971">
        <f>IF(BS!L52&gt;BS!K52,BS!L52-BS!K52,0)</f>
        <v>0</v>
      </c>
      <c r="M43" s="733">
        <f>IF(BS!M52&gt;BS!L52,BS!M52-BS!L52,0)</f>
        <v>0</v>
      </c>
      <c r="N43" s="202">
        <f t="shared" ref="N43:N44" si="51">SUM(J43:M43)</f>
        <v>0</v>
      </c>
      <c r="O43" s="20">
        <f t="shared" si="48"/>
        <v>0</v>
      </c>
      <c r="P43" s="20">
        <f t="shared" si="8"/>
        <v>0</v>
      </c>
      <c r="Q43" s="20">
        <f t="shared" si="8"/>
        <v>0</v>
      </c>
      <c r="R43" s="237">
        <f>IF(BS!R52&gt;BS!Q52,BS!R52-BS!Q52,0)</f>
        <v>0</v>
      </c>
      <c r="S43" s="202">
        <f t="shared" si="49"/>
        <v>0</v>
      </c>
      <c r="T43" s="189">
        <f>IF(BS!T52&gt;BS!R52,BS!T52-BS!R52,0)</f>
        <v>0</v>
      </c>
      <c r="U43" s="189">
        <f>IF(BS!U52&gt;BS!T52,BS!U52-BS!T52,0)</f>
        <v>0</v>
      </c>
      <c r="V43" s="189">
        <f>IF(BS!V52&gt;BS!U52,BS!V52-BS!U52,0)</f>
        <v>0</v>
      </c>
      <c r="W43" s="189">
        <f>IF(BS!W52&gt;BS!V52,BS!W52-BS!V52,0)</f>
        <v>0</v>
      </c>
      <c r="X43" s="202">
        <f t="shared" si="50"/>
        <v>0</v>
      </c>
      <c r="Y43" s="238">
        <f>IF(BS!Y52&gt;BS!X52,BS!Y52-BS!X52,0)</f>
        <v>0</v>
      </c>
      <c r="Z43" s="238">
        <f>IF(BS!Z52&gt;BS!Y52,BS!Z52-BS!Y52,0)</f>
        <v>0</v>
      </c>
      <c r="AA43" s="238">
        <f>IF(BS!AA52&gt;BS!Z52,BS!AA52-BS!Z52,0)</f>
        <v>0</v>
      </c>
      <c r="AB43" s="238">
        <f>IF(BS!AB52&gt;BS!AA52,BS!AB52-BS!AA52,0)</f>
        <v>0</v>
      </c>
      <c r="AC43" s="552"/>
      <c r="AD43" s="552"/>
      <c r="AE43" s="552"/>
      <c r="AF43" s="552"/>
      <c r="AG43" s="554"/>
      <c r="AH43" s="552"/>
      <c r="AI43" s="552"/>
      <c r="AJ43" s="552"/>
      <c r="AK43" s="552"/>
      <c r="AL43" s="554"/>
      <c r="AM43" s="552">
        <v>0</v>
      </c>
      <c r="AN43" s="552">
        <v>0</v>
      </c>
      <c r="AO43" s="978"/>
      <c r="AP43" s="552"/>
      <c r="AQ43" s="554"/>
      <c r="AR43" s="552">
        <v>0</v>
      </c>
      <c r="AS43" s="20">
        <v>0</v>
      </c>
      <c r="AT43" s="20">
        <v>0</v>
      </c>
      <c r="AU43" s="20"/>
    </row>
    <row r="44" spans="2:47">
      <c r="B44" s="15" t="s">
        <v>214</v>
      </c>
      <c r="D44" s="202"/>
      <c r="E44" s="20"/>
      <c r="F44" s="20"/>
      <c r="G44" s="20"/>
      <c r="H44" s="207"/>
      <c r="I44" s="202">
        <f>SUM(E44:H44)</f>
        <v>0</v>
      </c>
      <c r="J44" s="20">
        <f t="shared" si="47"/>
        <v>0</v>
      </c>
      <c r="K44" s="20">
        <f t="shared" si="6"/>
        <v>0</v>
      </c>
      <c r="L44" s="972">
        <f>IF(BS!L52&lt;BS!K52,BS!L52-BS!K52,0)</f>
        <v>0</v>
      </c>
      <c r="M44" s="207">
        <f>IF(BS!M52&lt;BS!L52,BS!M52-BS!L52,0)</f>
        <v>0</v>
      </c>
      <c r="N44" s="202">
        <f t="shared" si="51"/>
        <v>0</v>
      </c>
      <c r="O44" s="20">
        <f t="shared" si="48"/>
        <v>0</v>
      </c>
      <c r="P44" s="20">
        <f t="shared" si="8"/>
        <v>0</v>
      </c>
      <c r="Q44" s="20">
        <f t="shared" si="8"/>
        <v>0</v>
      </c>
      <c r="R44" s="237">
        <f>IF(BS!R52&lt;BS!Q52,BS!R52-BS!Q52,0)</f>
        <v>0</v>
      </c>
      <c r="S44" s="202">
        <f t="shared" si="49"/>
        <v>0</v>
      </c>
      <c r="T44" s="189">
        <f>IF(BS!T52&lt;BS!R52,BS!T52-BS!R52,0)</f>
        <v>0</v>
      </c>
      <c r="U44" s="189">
        <f>IF(BS!U52&lt;BS!T52,BS!U52-BS!T52,0)</f>
        <v>0</v>
      </c>
      <c r="V44" s="189">
        <f>IF(BS!V52&lt;BS!U52,BS!V52-BS!U52,0)</f>
        <v>0</v>
      </c>
      <c r="W44" s="189">
        <f>IF(BS!W52&lt;BS!V52,BS!W52-BS!V52,0)</f>
        <v>0</v>
      </c>
      <c r="X44" s="202">
        <f t="shared" si="50"/>
        <v>0</v>
      </c>
      <c r="Y44" s="238">
        <f>IF(BS!Y52&lt;BS!X52,BS!Y52-BS!X52,0)</f>
        <v>0</v>
      </c>
      <c r="Z44" s="238">
        <f>IF(BS!Z52&lt;BS!Y52,BS!Z52-BS!Y52,0)</f>
        <v>0</v>
      </c>
      <c r="AA44" s="238">
        <f>IF(BS!AA52&lt;BS!Z52,BS!AA52-BS!Z52,0)</f>
        <v>0</v>
      </c>
      <c r="AB44" s="238">
        <f>IF(BS!AB52&lt;BS!AA52,BS!AB52-BS!AA52,0)</f>
        <v>0</v>
      </c>
      <c r="AC44" s="552"/>
      <c r="AD44" s="552"/>
      <c r="AE44" s="552"/>
      <c r="AF44" s="552"/>
      <c r="AG44" s="554"/>
      <c r="AH44" s="552"/>
      <c r="AI44" s="552"/>
      <c r="AJ44" s="552"/>
      <c r="AK44" s="552"/>
      <c r="AL44" s="554"/>
      <c r="AM44" s="552">
        <v>0</v>
      </c>
      <c r="AN44" s="552">
        <v>0</v>
      </c>
      <c r="AO44" s="978"/>
      <c r="AP44" s="552"/>
      <c r="AQ44" s="554"/>
      <c r="AR44" s="552">
        <v>0</v>
      </c>
      <c r="AS44" s="20">
        <v>0</v>
      </c>
      <c r="AT44" s="20">
        <v>0</v>
      </c>
      <c r="AU44" s="20"/>
    </row>
    <row r="45" spans="2:47">
      <c r="B45" s="15" t="s">
        <v>215</v>
      </c>
      <c r="D45" s="202"/>
      <c r="E45" s="20"/>
      <c r="F45" s="20"/>
      <c r="G45" s="20"/>
      <c r="H45" s="207"/>
      <c r="I45" s="202">
        <v>0</v>
      </c>
      <c r="J45" s="20">
        <f t="shared" si="47"/>
        <v>0</v>
      </c>
      <c r="K45" s="20">
        <f t="shared" si="6"/>
        <v>-1.9590000000000001</v>
      </c>
      <c r="L45" s="972">
        <v>0</v>
      </c>
      <c r="M45" s="207">
        <v>0</v>
      </c>
      <c r="N45" s="202">
        <v>-2.19</v>
      </c>
      <c r="O45" s="20">
        <f t="shared" si="48"/>
        <v>-5.1999999999999998E-2</v>
      </c>
      <c r="P45" s="20">
        <f t="shared" si="8"/>
        <v>-0.159</v>
      </c>
      <c r="Q45" s="20">
        <f t="shared" si="8"/>
        <v>-0.91600000000000004</v>
      </c>
      <c r="R45" s="216">
        <v>0</v>
      </c>
      <c r="S45" s="202">
        <f t="shared" si="49"/>
        <v>-1.127</v>
      </c>
      <c r="T45" s="154">
        <v>0</v>
      </c>
      <c r="U45" s="154">
        <v>0</v>
      </c>
      <c r="V45" s="154">
        <v>0</v>
      </c>
      <c r="W45" s="154">
        <v>0</v>
      </c>
      <c r="X45" s="202">
        <f t="shared" si="50"/>
        <v>0</v>
      </c>
      <c r="Y45" s="226">
        <v>0</v>
      </c>
      <c r="Z45" s="226">
        <v>0</v>
      </c>
      <c r="AA45" s="226">
        <v>0</v>
      </c>
      <c r="AB45" s="226">
        <v>0</v>
      </c>
      <c r="AC45" s="552"/>
      <c r="AD45" s="552"/>
      <c r="AE45" s="552"/>
      <c r="AF45" s="552"/>
      <c r="AG45" s="554"/>
      <c r="AH45" s="552"/>
      <c r="AI45" s="552"/>
      <c r="AJ45" s="552"/>
      <c r="AK45" s="552"/>
      <c r="AL45" s="554"/>
      <c r="AM45" s="552">
        <v>0</v>
      </c>
      <c r="AN45" s="552">
        <v>-1.9590000000000001</v>
      </c>
      <c r="AO45" s="978"/>
      <c r="AP45" s="552"/>
      <c r="AQ45" s="554"/>
      <c r="AR45" s="552">
        <v>-5.1999999999999998E-2</v>
      </c>
      <c r="AS45" s="20">
        <v>-0.21099999999999999</v>
      </c>
      <c r="AT45" s="20">
        <v>-1.127</v>
      </c>
      <c r="AU45" s="20"/>
    </row>
    <row r="46" spans="2:47" s="18" customFormat="1">
      <c r="B46" s="10" t="s">
        <v>216</v>
      </c>
      <c r="D46" s="203"/>
      <c r="E46" s="21"/>
      <c r="F46" s="21"/>
      <c r="G46" s="21"/>
      <c r="H46" s="209"/>
      <c r="I46" s="203">
        <f t="shared" ref="I46:Z46" si="52">SUM(I40:I45)</f>
        <v>104.572</v>
      </c>
      <c r="J46" s="21">
        <f t="shared" si="52"/>
        <v>119.96000000000001</v>
      </c>
      <c r="K46" s="21">
        <f t="shared" si="52"/>
        <v>-1.698</v>
      </c>
      <c r="L46" s="974">
        <f t="shared" ref="L46:M46" si="53">SUM(L40:L45)</f>
        <v>0</v>
      </c>
      <c r="M46" s="209">
        <f t="shared" si="53"/>
        <v>0</v>
      </c>
      <c r="N46" s="203">
        <f t="shared" si="52"/>
        <v>118.06</v>
      </c>
      <c r="O46" s="21">
        <f t="shared" si="52"/>
        <v>-4.7E-2</v>
      </c>
      <c r="P46" s="21">
        <f t="shared" ref="P46:Q46" si="54">SUM(P40:P45)</f>
        <v>-0.156</v>
      </c>
      <c r="Q46" s="21">
        <f t="shared" si="54"/>
        <v>198.05800000000002</v>
      </c>
      <c r="R46" s="217">
        <f t="shared" si="52"/>
        <v>296.19954914983811</v>
      </c>
      <c r="S46" s="203">
        <f t="shared" si="52"/>
        <v>494.05454914983812</v>
      </c>
      <c r="T46" s="21">
        <f t="shared" si="52"/>
        <v>0</v>
      </c>
      <c r="U46" s="21">
        <f t="shared" si="52"/>
        <v>0</v>
      </c>
      <c r="V46" s="21">
        <f t="shared" si="52"/>
        <v>194</v>
      </c>
      <c r="W46" s="21">
        <f t="shared" si="52"/>
        <v>0</v>
      </c>
      <c r="X46" s="203">
        <f t="shared" ref="X46" si="55">SUM(X40:X45)</f>
        <v>194</v>
      </c>
      <c r="Y46" s="203">
        <f t="shared" si="52"/>
        <v>363.75</v>
      </c>
      <c r="Z46" s="203">
        <f t="shared" si="52"/>
        <v>0</v>
      </c>
      <c r="AA46" s="203">
        <f t="shared" ref="AA46:AB46" si="56">SUM(AA40:AA45)</f>
        <v>485</v>
      </c>
      <c r="AB46" s="203">
        <f t="shared" si="56"/>
        <v>0</v>
      </c>
      <c r="AC46" s="553"/>
      <c r="AD46" s="553"/>
      <c r="AE46" s="553"/>
      <c r="AF46" s="555"/>
      <c r="AH46" s="553"/>
      <c r="AI46" s="553"/>
      <c r="AJ46" s="553"/>
      <c r="AK46" s="555"/>
      <c r="AM46" s="553">
        <f>SUM(AM40:AM45)</f>
        <v>119.96000000000001</v>
      </c>
      <c r="AN46" s="553">
        <f>SUM(AN40:AN45)</f>
        <v>118.262</v>
      </c>
      <c r="AO46" s="979"/>
      <c r="AP46" s="553"/>
      <c r="AR46" s="553">
        <f>SUM(AR40:AR45)</f>
        <v>-4.7E-2</v>
      </c>
      <c r="AS46" s="553">
        <f>SUM(AS40:AS45)</f>
        <v>-0.20299999999999999</v>
      </c>
      <c r="AT46" s="22">
        <f>SUM(AT40:AT45)</f>
        <v>197.85499999999999</v>
      </c>
      <c r="AU46" s="22"/>
    </row>
    <row r="47" spans="2:47">
      <c r="B47" s="16"/>
      <c r="D47" s="202"/>
      <c r="E47" s="340"/>
      <c r="F47" s="20"/>
      <c r="G47" s="20"/>
      <c r="H47" s="207"/>
      <c r="I47" s="202"/>
      <c r="J47" s="340"/>
      <c r="K47" s="20">
        <f t="shared" si="6"/>
        <v>0</v>
      </c>
      <c r="L47" s="972"/>
      <c r="M47" s="207"/>
      <c r="N47" s="202"/>
      <c r="O47" s="340"/>
      <c r="P47" s="340"/>
      <c r="Q47" s="340"/>
      <c r="R47" s="513"/>
      <c r="S47" s="202"/>
      <c r="T47" s="62"/>
      <c r="U47" s="62"/>
      <c r="V47" s="62"/>
      <c r="W47" s="62"/>
      <c r="X47" s="202"/>
      <c r="Y47" s="225"/>
      <c r="Z47" s="225"/>
      <c r="AA47" s="225"/>
      <c r="AB47" s="225"/>
      <c r="AC47" s="552"/>
      <c r="AD47" s="552"/>
      <c r="AE47" s="552"/>
      <c r="AF47" s="552"/>
      <c r="AG47" s="554"/>
      <c r="AH47" s="552"/>
      <c r="AI47" s="552"/>
      <c r="AJ47" s="552"/>
      <c r="AK47" s="552"/>
      <c r="AL47" s="554"/>
      <c r="AM47" s="552"/>
      <c r="AN47" s="552"/>
      <c r="AO47" s="978"/>
      <c r="AP47" s="552"/>
      <c r="AQ47" s="554"/>
      <c r="AR47" s="552"/>
      <c r="AS47" s="20"/>
      <c r="AT47" s="20"/>
      <c r="AU47" s="20"/>
    </row>
    <row r="48" spans="2:47">
      <c r="B48" s="16" t="s">
        <v>217</v>
      </c>
      <c r="C48" t="s">
        <v>189</v>
      </c>
      <c r="D48" s="202"/>
      <c r="E48" s="20"/>
      <c r="F48" s="20"/>
      <c r="G48" s="20"/>
      <c r="H48" s="207"/>
      <c r="I48" s="202">
        <f>SUM(E48:H48)</f>
        <v>0</v>
      </c>
      <c r="J48" s="20">
        <f>AM48</f>
        <v>0</v>
      </c>
      <c r="K48" s="20">
        <f t="shared" si="6"/>
        <v>0</v>
      </c>
      <c r="L48" s="972">
        <v>0</v>
      </c>
      <c r="M48" s="207">
        <v>0</v>
      </c>
      <c r="N48" s="202">
        <f>SUM(J48:M48)</f>
        <v>0</v>
      </c>
      <c r="O48" s="20">
        <f>AR48</f>
        <v>0</v>
      </c>
      <c r="P48" s="20">
        <f t="shared" si="8"/>
        <v>0</v>
      </c>
      <c r="Q48" s="20">
        <f t="shared" si="8"/>
        <v>0</v>
      </c>
      <c r="R48" s="216">
        <v>0</v>
      </c>
      <c r="S48" s="202">
        <f>(SUM(O48:R48))-(SUM(O48:R48))</f>
        <v>0</v>
      </c>
      <c r="T48" s="154">
        <v>0</v>
      </c>
      <c r="U48" s="154">
        <v>0</v>
      </c>
      <c r="V48" s="154">
        <v>0</v>
      </c>
      <c r="W48" s="154">
        <v>0</v>
      </c>
      <c r="X48" s="202">
        <f>(SUM(T48:W48))-(SUM(T48:W48))</f>
        <v>0</v>
      </c>
      <c r="Y48" s="226">
        <v>0</v>
      </c>
      <c r="Z48" s="226">
        <v>0</v>
      </c>
      <c r="AA48" s="226">
        <v>0</v>
      </c>
      <c r="AB48" s="226">
        <v>0</v>
      </c>
      <c r="AC48" s="552"/>
      <c r="AD48" s="552"/>
      <c r="AE48" s="552"/>
      <c r="AF48" s="552"/>
      <c r="AG48" s="554"/>
      <c r="AH48" s="552"/>
      <c r="AI48" s="552"/>
      <c r="AJ48" s="552"/>
      <c r="AK48" s="552"/>
      <c r="AL48" s="554"/>
      <c r="AM48" s="552">
        <v>0</v>
      </c>
      <c r="AN48" s="552">
        <v>0</v>
      </c>
      <c r="AO48" s="978"/>
      <c r="AP48" s="552"/>
      <c r="AQ48" s="554"/>
      <c r="AR48" s="552"/>
      <c r="AS48" s="20"/>
      <c r="AT48" s="20"/>
      <c r="AU48" s="20"/>
    </row>
    <row r="49" spans="2:47">
      <c r="B49" s="16"/>
      <c r="D49" s="202"/>
      <c r="E49" s="340"/>
      <c r="F49" s="20"/>
      <c r="G49" s="20"/>
      <c r="H49" s="207"/>
      <c r="I49" s="202"/>
      <c r="J49" s="340"/>
      <c r="K49" s="20"/>
      <c r="L49" s="972"/>
      <c r="M49" s="207"/>
      <c r="N49" s="202"/>
      <c r="O49" s="340"/>
      <c r="P49" s="340"/>
      <c r="Q49" s="340"/>
      <c r="R49" s="513"/>
      <c r="S49" s="202"/>
      <c r="T49" s="62"/>
      <c r="U49" s="62"/>
      <c r="V49" s="62"/>
      <c r="W49" s="62"/>
      <c r="X49" s="202"/>
      <c r="Y49" s="225"/>
      <c r="Z49" s="225"/>
      <c r="AA49" s="225"/>
      <c r="AB49" s="225"/>
      <c r="AC49" s="552"/>
      <c r="AD49" s="552"/>
      <c r="AE49" s="552"/>
      <c r="AF49" s="552"/>
      <c r="AG49" s="554"/>
      <c r="AH49" s="552"/>
      <c r="AI49" s="552"/>
      <c r="AJ49" s="552"/>
      <c r="AK49" s="552"/>
      <c r="AL49" s="554"/>
      <c r="AM49" s="552"/>
      <c r="AN49" s="552"/>
      <c r="AO49" s="978"/>
      <c r="AP49" s="552"/>
      <c r="AQ49" s="554"/>
      <c r="AR49" s="552"/>
      <c r="AS49" s="20"/>
      <c r="AT49" s="20"/>
      <c r="AU49" s="20"/>
    </row>
    <row r="50" spans="2:47" s="18" customFormat="1">
      <c r="B50" s="10" t="s">
        <v>218</v>
      </c>
      <c r="D50" s="203"/>
      <c r="E50" s="21"/>
      <c r="F50" s="21"/>
      <c r="G50" s="21"/>
      <c r="H50" s="209"/>
      <c r="I50" s="203">
        <f t="shared" ref="I50:N50" si="57">I46+I37+I30+I48</f>
        <v>52.103999999999992</v>
      </c>
      <c r="J50" s="21">
        <f t="shared" si="57"/>
        <v>100.01700000000001</v>
      </c>
      <c r="K50" s="21">
        <f t="shared" si="57"/>
        <v>-141.04999999999998</v>
      </c>
      <c r="L50" s="974">
        <f t="shared" si="57"/>
        <v>-18.999999999999996</v>
      </c>
      <c r="M50" s="209">
        <f t="shared" si="57"/>
        <v>-23.890999999999995</v>
      </c>
      <c r="N50" s="203">
        <f t="shared" si="57"/>
        <v>-41.543000000000006</v>
      </c>
      <c r="O50" s="21">
        <f t="shared" ref="O50:Z50" si="58">O46+O37+O30+O48</f>
        <v>11.902999999999999</v>
      </c>
      <c r="P50" s="21">
        <f t="shared" si="58"/>
        <v>-16.688999999999997</v>
      </c>
      <c r="Q50" s="21">
        <f t="shared" ref="Q50" si="59">Q46+Q37+Q30+Q48</f>
        <v>30.67900000000003</v>
      </c>
      <c r="R50" s="217">
        <f t="shared" si="58"/>
        <v>260.24629914983814</v>
      </c>
      <c r="S50" s="203">
        <f t="shared" si="58"/>
        <v>286.13929914983817</v>
      </c>
      <c r="T50" s="21">
        <f t="shared" si="58"/>
        <v>-37.688291880313507</v>
      </c>
      <c r="U50" s="21">
        <f t="shared" si="58"/>
        <v>-40.704166834878983</v>
      </c>
      <c r="V50" s="21">
        <f t="shared" si="58"/>
        <v>147.39901779815108</v>
      </c>
      <c r="W50" s="21">
        <f t="shared" si="58"/>
        <v>-52.441001883328489</v>
      </c>
      <c r="X50" s="203">
        <f t="shared" ref="X50" si="60">X46+X37+X30+X48</f>
        <v>16.565557199630121</v>
      </c>
      <c r="Y50" s="203">
        <f t="shared" si="58"/>
        <v>95.148503887482548</v>
      </c>
      <c r="Z50" s="203">
        <f t="shared" si="58"/>
        <v>-305.23861581233808</v>
      </c>
      <c r="AA50" s="203">
        <f t="shared" ref="AA50:AB50" si="61">AA46+AA37+AA30+AA48</f>
        <v>127.85243962148144</v>
      </c>
      <c r="AB50" s="203">
        <f t="shared" si="61"/>
        <v>-346.21361144302773</v>
      </c>
      <c r="AC50" s="553"/>
      <c r="AD50" s="553"/>
      <c r="AE50" s="553"/>
      <c r="AF50" s="553"/>
      <c r="AH50" s="553"/>
      <c r="AI50" s="553"/>
      <c r="AJ50" s="553"/>
      <c r="AK50" s="553"/>
      <c r="AM50" s="553">
        <f t="shared" ref="AM50:AT50" si="62">AM46+AM37+AM30+AM48</f>
        <v>100.01700000000001</v>
      </c>
      <c r="AN50" s="553">
        <f t="shared" si="62"/>
        <v>-41.033000000000001</v>
      </c>
      <c r="AO50" s="979"/>
      <c r="AP50" s="553"/>
      <c r="AR50" s="553">
        <f t="shared" si="62"/>
        <v>11.902999999999999</v>
      </c>
      <c r="AS50" s="553">
        <f t="shared" si="62"/>
        <v>-4.7860000000000085</v>
      </c>
      <c r="AT50" s="553">
        <f t="shared" si="62"/>
        <v>25.893000000000029</v>
      </c>
      <c r="AU50" s="22"/>
    </row>
    <row r="51" spans="2:47" ht="15.75" thickBot="1">
      <c r="B51" s="9"/>
      <c r="D51" s="218"/>
      <c r="E51" s="341"/>
      <c r="F51" s="219"/>
      <c r="G51" s="525"/>
      <c r="H51" s="220"/>
      <c r="I51" s="218"/>
      <c r="J51" s="341"/>
      <c r="K51" s="219"/>
      <c r="L51" s="975"/>
      <c r="M51" s="220"/>
      <c r="N51" s="218"/>
      <c r="O51" s="341"/>
      <c r="P51" s="341"/>
      <c r="Q51" s="341"/>
      <c r="R51" s="967"/>
      <c r="S51" s="218"/>
      <c r="T51" s="222"/>
      <c r="U51" s="222"/>
      <c r="V51" s="222"/>
      <c r="W51" s="221"/>
      <c r="X51" s="218"/>
      <c r="Y51" s="228"/>
      <c r="Z51" s="228"/>
      <c r="AA51" s="228"/>
      <c r="AB51" s="228"/>
    </row>
    <row r="52" spans="2:47">
      <c r="B52" s="27" t="s">
        <v>219</v>
      </c>
      <c r="C52" s="30"/>
      <c r="D52" s="202"/>
      <c r="E52" s="20"/>
      <c r="F52" s="20"/>
      <c r="G52" s="369"/>
      <c r="H52" s="207"/>
      <c r="I52" s="202">
        <v>27.899000000000001</v>
      </c>
      <c r="J52" s="20">
        <f t="shared" ref="J52" si="63">I53</f>
        <v>80.002999999999986</v>
      </c>
      <c r="K52" s="369">
        <f>J53</f>
        <v>180.01999999999998</v>
      </c>
      <c r="L52" s="972">
        <f>K53</f>
        <v>38.97</v>
      </c>
      <c r="M52" s="207">
        <f>L53</f>
        <v>19.970000000000002</v>
      </c>
      <c r="N52" s="202">
        <f>I53</f>
        <v>80.002999999999986</v>
      </c>
      <c r="O52" s="20">
        <f>N53</f>
        <v>38.45999999999998</v>
      </c>
      <c r="P52" s="20">
        <f>O53</f>
        <v>50.362999999999978</v>
      </c>
      <c r="Q52" s="20">
        <f>P53</f>
        <v>33.673999999999978</v>
      </c>
      <c r="R52" s="968">
        <f>Q53</f>
        <v>64.353000000000009</v>
      </c>
      <c r="S52" s="202">
        <f>N53</f>
        <v>38.45999999999998</v>
      </c>
      <c r="T52" s="20">
        <f>S53</f>
        <v>324.59929914983815</v>
      </c>
      <c r="U52" s="20">
        <f>T53</f>
        <v>286.91100726952465</v>
      </c>
      <c r="V52" s="20">
        <f>U53</f>
        <v>246.20684043464567</v>
      </c>
      <c r="W52" s="207">
        <f>V53</f>
        <v>393.60585823279678</v>
      </c>
      <c r="X52" s="202">
        <f>S53</f>
        <v>324.59929914983815</v>
      </c>
      <c r="Y52" s="202">
        <f>X53</f>
        <v>341.16485634946827</v>
      </c>
      <c r="Z52" s="202">
        <f>Y53</f>
        <v>436.31336023695081</v>
      </c>
      <c r="AA52" s="202">
        <f t="shared" ref="AA52:AB52" si="64">Z53</f>
        <v>131.07474442461273</v>
      </c>
      <c r="AB52" s="202">
        <f t="shared" si="64"/>
        <v>258.92718404609417</v>
      </c>
    </row>
    <row r="53" spans="2:47" s="18" customFormat="1" ht="15.75" thickBot="1">
      <c r="B53" s="28" t="s">
        <v>220</v>
      </c>
      <c r="C53" s="29"/>
      <c r="D53" s="206"/>
      <c r="E53" s="210"/>
      <c r="F53" s="210"/>
      <c r="G53" s="380"/>
      <c r="H53" s="211"/>
      <c r="I53" s="206">
        <f t="shared" ref="I53:Z53" si="65">SUM(I50:I52)</f>
        <v>80.002999999999986</v>
      </c>
      <c r="J53" s="210">
        <f t="shared" si="65"/>
        <v>180.01999999999998</v>
      </c>
      <c r="K53" s="380">
        <f t="shared" si="65"/>
        <v>38.97</v>
      </c>
      <c r="L53" s="976">
        <f t="shared" ref="L53:M53" si="66">SUM(L50:L52)</f>
        <v>19.970000000000002</v>
      </c>
      <c r="M53" s="211">
        <f t="shared" si="66"/>
        <v>-3.9209999999999923</v>
      </c>
      <c r="N53" s="206">
        <f t="shared" si="65"/>
        <v>38.45999999999998</v>
      </c>
      <c r="O53" s="210">
        <f t="shared" si="65"/>
        <v>50.362999999999978</v>
      </c>
      <c r="P53" s="210">
        <f t="shared" ref="P53:Q53" si="67">SUM(P50:P52)</f>
        <v>33.673999999999978</v>
      </c>
      <c r="Q53" s="210">
        <f t="shared" si="67"/>
        <v>64.353000000000009</v>
      </c>
      <c r="R53" s="969">
        <f t="shared" si="65"/>
        <v>324.59929914983815</v>
      </c>
      <c r="S53" s="206">
        <f t="shared" si="65"/>
        <v>324.59929914983815</v>
      </c>
      <c r="T53" s="210">
        <f t="shared" si="65"/>
        <v>286.91100726952465</v>
      </c>
      <c r="U53" s="210">
        <f t="shared" si="65"/>
        <v>246.20684043464567</v>
      </c>
      <c r="V53" s="210">
        <f t="shared" si="65"/>
        <v>393.60585823279678</v>
      </c>
      <c r="W53" s="211">
        <f t="shared" si="65"/>
        <v>341.16485634946827</v>
      </c>
      <c r="X53" s="206">
        <f t="shared" ref="X53" si="68">SUM(X50:X52)</f>
        <v>341.16485634946827</v>
      </c>
      <c r="Y53" s="206">
        <f t="shared" si="65"/>
        <v>436.31336023695081</v>
      </c>
      <c r="Z53" s="206">
        <f t="shared" si="65"/>
        <v>131.07474442461273</v>
      </c>
      <c r="AA53" s="206">
        <f t="shared" ref="AA53:AB53" si="69">SUM(AA50:AA52)</f>
        <v>258.92718404609417</v>
      </c>
      <c r="AB53" s="206">
        <f t="shared" si="69"/>
        <v>-87.286427396933561</v>
      </c>
    </row>
    <row r="54" spans="2:47">
      <c r="B54" t="s">
        <v>152</v>
      </c>
      <c r="D54" s="266"/>
      <c r="E54" s="342"/>
      <c r="F54" s="266"/>
      <c r="G54" s="266"/>
      <c r="H54" s="266"/>
      <c r="I54" s="780">
        <f>I53-BS!I8-BS!I11-BS!I18</f>
        <v>-1.9567680809018384E-14</v>
      </c>
      <c r="J54" s="342">
        <f>J53-BS!J9-BS!J8-BS!J11-BS!J18</f>
        <v>-1.9567680809018384E-14</v>
      </c>
      <c r="K54" s="266">
        <f>K53-BS!K8-BS!K11-BS!K18</f>
        <v>-1.9567680809018384E-14</v>
      </c>
      <c r="L54" s="266">
        <f>L53-BS!L8-BS!L11-BS!L18</f>
        <v>-1.9567680809018384E-14</v>
      </c>
      <c r="M54" s="734">
        <f>M53-BS!M8-BS!M11-BS!M18</f>
        <v>-42.380999999999993</v>
      </c>
      <c r="N54" s="266">
        <f>N53-BS!N8-BS!N11-BS!N18</f>
        <v>-2.0566881531181025E-14</v>
      </c>
      <c r="O54" s="342">
        <f>O53-BS!O8-BS!O11-BS!O18</f>
        <v>-2.0566881531181025E-14</v>
      </c>
      <c r="P54" s="342">
        <f>P53-BS!P8-BS!P11-BS!P18</f>
        <v>-2.0566881531181025E-14</v>
      </c>
      <c r="Q54" s="342">
        <f>Q53-BS!Q8-BS!Q11-BS!Q18</f>
        <v>7.8548278992229825E-15</v>
      </c>
      <c r="R54" s="266">
        <f>R53-BS!R8-BS!R11-BS!R18</f>
        <v>-6.3560268159790212E-15</v>
      </c>
      <c r="S54" s="266">
        <f>S53-BS!S8-BS!S11-BS!S18</f>
        <v>-6.3560268159790212E-15</v>
      </c>
      <c r="T54" s="266">
        <f>T53-BS!T8-BS!T11-BS!T18</f>
        <v>-6.3560268159790212E-15</v>
      </c>
      <c r="U54" s="266">
        <f>U53-BS!U8-BS!U11-BS!U18</f>
        <v>-6.3560268159790212E-15</v>
      </c>
      <c r="V54" s="266">
        <f>V53-BS!V8-BS!V11-BS!V18</f>
        <v>-6.3560268159790212E-15</v>
      </c>
      <c r="W54" s="266">
        <f>W53-BS!W8-BS!W11-BS!W18</f>
        <v>-6.3560268159790212E-15</v>
      </c>
      <c r="X54" s="266">
        <f>X53-BS!X8-BS!X11-BS!X18</f>
        <v>-6.3560268159790212E-15</v>
      </c>
      <c r="Y54" s="266">
        <f>Y53-BS!Y8-BS!Y11-BS!Y18</f>
        <v>-6.3560268159790212E-15</v>
      </c>
      <c r="Z54" s="266">
        <f>Z53-BS!Z8-BS!Z11-BS!Z18</f>
        <v>-6.3560268159790212E-15</v>
      </c>
      <c r="AA54" s="266">
        <f>AA53-BS!AA8-BS!AA11-BS!AA18</f>
        <v>-6.3560268159790212E-15</v>
      </c>
      <c r="AB54" s="266">
        <f>AB53-BS!AB8-BS!AB11-BS!AB18</f>
        <v>-6.3560268159790212E-15</v>
      </c>
    </row>
    <row r="57" spans="2:47">
      <c r="I57" s="745" t="s">
        <v>221</v>
      </c>
      <c r="N57" s="745" t="s">
        <v>221</v>
      </c>
    </row>
  </sheetData>
  <mergeCells count="9">
    <mergeCell ref="D5:D6"/>
    <mergeCell ref="AA5:AA6"/>
    <mergeCell ref="AB5:AB6"/>
    <mergeCell ref="Z5:Z6"/>
    <mergeCell ref="Y5:Y6"/>
    <mergeCell ref="X5:X6"/>
    <mergeCell ref="I5:I6"/>
    <mergeCell ref="N5:N6"/>
    <mergeCell ref="S5:S6"/>
  </mergeCells>
  <pageMargins left="0.7" right="0.7" top="0.75" bottom="0.75" header="0.3" footer="0.3"/>
  <pageSetup scale="34" orientation="portrait" horizontalDpi="90" verticalDpi="90" r:id="rId1"/>
  <colBreaks count="1" manualBreakCount="1">
    <brk id="37" max="1048575"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6E3BA-06A6-41CB-89AE-4E00C20EBE3F}">
  <sheetPr>
    <tabColor rgb="FF0000FF"/>
  </sheetPr>
  <dimension ref="B1:Z69"/>
  <sheetViews>
    <sheetView showGridLines="0" zoomScale="65" zoomScaleNormal="100" workbookViewId="0">
      <selection activeCell="B2" sqref="B2:I41"/>
    </sheetView>
  </sheetViews>
  <sheetFormatPr defaultColWidth="9.140625" defaultRowHeight="12.75" outlineLevelCol="1"/>
  <cols>
    <col min="1" max="1" width="0.85546875" style="23" customWidth="1"/>
    <col min="2" max="2" width="23.7109375" style="23" customWidth="1"/>
    <col min="3" max="3" width="17.7109375" style="23" customWidth="1"/>
    <col min="4" max="4" width="11.85546875" style="23" customWidth="1"/>
    <col min="5" max="5" width="6.42578125" style="23" customWidth="1" outlineLevel="1"/>
    <col min="6" max="6" width="11.5703125" style="23" customWidth="1"/>
    <col min="7" max="7" width="6.140625" style="23" bestFit="1" customWidth="1" outlineLevel="1"/>
    <col min="8" max="8" width="11.85546875" style="23" customWidth="1"/>
    <col min="9" max="9" width="5.28515625" style="23" customWidth="1" outlineLevel="1"/>
    <col min="10" max="11" width="9.140625" style="23"/>
    <col min="12" max="12" width="23.140625" style="23" customWidth="1"/>
    <col min="13" max="13" width="15.85546875" style="23" customWidth="1"/>
    <col min="14" max="14" width="28.42578125" style="23" bestFit="1" customWidth="1"/>
    <col min="15" max="15" width="10.140625" style="32" customWidth="1"/>
    <col min="16" max="16" width="26.140625" style="32" bestFit="1" customWidth="1"/>
    <col min="17" max="17" width="12.5703125" style="23" bestFit="1" customWidth="1"/>
    <col min="18" max="20" width="6.7109375" style="23" customWidth="1"/>
    <col min="21" max="21" width="7.42578125" style="23" customWidth="1"/>
    <col min="22" max="23" width="8.28515625" style="23" customWidth="1"/>
    <col min="24" max="26" width="6.7109375" style="23" customWidth="1"/>
    <col min="27" max="16384" width="9.140625" style="23"/>
  </cols>
  <sheetData>
    <row r="1" spans="2:26" ht="21">
      <c r="B1" s="439" t="s">
        <v>222</v>
      </c>
      <c r="L1" s="439" t="s">
        <v>223</v>
      </c>
    </row>
    <row r="2" spans="2:26" ht="15">
      <c r="B2" s="440" t="s">
        <v>224</v>
      </c>
      <c r="C2" s="441"/>
      <c r="D2" s="442" t="s">
        <v>225</v>
      </c>
      <c r="E2" s="443" t="s">
        <v>226</v>
      </c>
      <c r="F2" s="715" t="s">
        <v>227</v>
      </c>
      <c r="G2" s="443" t="s">
        <v>226</v>
      </c>
      <c r="H2" s="442" t="s">
        <v>228</v>
      </c>
      <c r="I2" s="443" t="s">
        <v>226</v>
      </c>
      <c r="L2" s="987" t="s">
        <v>229</v>
      </c>
      <c r="M2" s="987" t="s">
        <v>230</v>
      </c>
      <c r="N2" s="987" t="s">
        <v>231</v>
      </c>
      <c r="O2" s="987" t="s">
        <v>232</v>
      </c>
      <c r="P2" s="987" t="s">
        <v>233</v>
      </c>
      <c r="Q2" s="987" t="s">
        <v>234</v>
      </c>
      <c r="R2" s="989" t="s">
        <v>235</v>
      </c>
      <c r="S2" s="989" t="s">
        <v>236</v>
      </c>
      <c r="T2" s="989" t="s">
        <v>237</v>
      </c>
      <c r="U2" s="989" t="s">
        <v>238</v>
      </c>
      <c r="V2" s="989" t="s">
        <v>239</v>
      </c>
      <c r="W2" s="989" t="s">
        <v>240</v>
      </c>
      <c r="X2" s="989" t="s">
        <v>241</v>
      </c>
      <c r="Y2" s="989" t="s">
        <v>242</v>
      </c>
      <c r="Z2" s="989" t="s">
        <v>243</v>
      </c>
    </row>
    <row r="3" spans="2:26" ht="15">
      <c r="B3" s="444"/>
      <c r="C3" s="445"/>
      <c r="D3" s="446" t="s">
        <v>244</v>
      </c>
      <c r="E3" s="446"/>
      <c r="F3" s="716" t="s">
        <v>244</v>
      </c>
      <c r="G3" s="446"/>
      <c r="H3" s="446" t="s">
        <v>244</v>
      </c>
      <c r="I3" s="446"/>
      <c r="L3" s="988"/>
      <c r="M3" s="988"/>
      <c r="N3" s="988"/>
      <c r="O3" s="988"/>
      <c r="P3" s="988"/>
      <c r="Q3" s="988"/>
      <c r="R3" s="990"/>
      <c r="S3" s="990"/>
      <c r="T3" s="990"/>
      <c r="U3" s="990"/>
      <c r="V3" s="990"/>
      <c r="W3" s="990"/>
      <c r="X3" s="990"/>
      <c r="Y3" s="990"/>
      <c r="Z3" s="990"/>
    </row>
    <row r="4" spans="2:26" ht="15" customHeight="1">
      <c r="B4" s="447"/>
      <c r="C4" s="448"/>
      <c r="D4" s="449"/>
      <c r="E4" s="449"/>
      <c r="F4" s="717"/>
      <c r="G4" s="449"/>
      <c r="H4" s="449"/>
      <c r="I4" s="449"/>
      <c r="L4" s="515" t="s">
        <v>245</v>
      </c>
      <c r="M4" s="516" t="s">
        <v>246</v>
      </c>
      <c r="N4" s="517" t="s">
        <v>247</v>
      </c>
      <c r="O4" s="518" t="s">
        <v>246</v>
      </c>
      <c r="P4" s="564" t="s">
        <v>248</v>
      </c>
      <c r="Q4" s="519">
        <v>1000</v>
      </c>
      <c r="R4" s="520">
        <v>0</v>
      </c>
      <c r="S4" s="520">
        <v>0</v>
      </c>
      <c r="T4" s="520">
        <v>0.05</v>
      </c>
      <c r="U4" s="568">
        <v>2045</v>
      </c>
      <c r="V4" s="521">
        <v>3</v>
      </c>
      <c r="W4" s="561">
        <v>1</v>
      </c>
      <c r="X4" s="522">
        <f>(($Q4*R4*$V4)/(1+$M$11)^($U4-$M$10)/$D$38)*W4</f>
        <v>0</v>
      </c>
      <c r="Y4" s="522">
        <f>(($Q4*S4*$V4)/(1+$M$11)^($U4-$M$10)/$D$38)*W4</f>
        <v>0</v>
      </c>
      <c r="Z4" s="739">
        <f>(($Q4*T4*$V4)/(1+$M$11)^($U4-$M$10)/$D$38)*W4</f>
        <v>0.54849861309460302</v>
      </c>
    </row>
    <row r="5" spans="2:26" ht="15">
      <c r="B5" s="447" t="s">
        <v>249</v>
      </c>
      <c r="C5" s="448"/>
      <c r="D5" s="565">
        <f>'SCZ DCF'!O96</f>
        <v>2.0644183561320295</v>
      </c>
      <c r="E5" s="484">
        <f>D5/D$32</f>
        <v>0.35386203988744486</v>
      </c>
      <c r="F5" s="718">
        <f>'SCZ DCF'!C99</f>
        <v>16.515346849056236</v>
      </c>
      <c r="G5" s="484">
        <f>F5/F$32</f>
        <v>0.52708004789820706</v>
      </c>
      <c r="H5" s="450">
        <f>'SCZ DCF'!Q96</f>
        <v>24.773020273584351</v>
      </c>
      <c r="I5" s="484">
        <f>H5/H$32</f>
        <v>0.48597260497144001</v>
      </c>
      <c r="L5" s="515" t="s">
        <v>250</v>
      </c>
      <c r="M5" s="516" t="s">
        <v>246</v>
      </c>
      <c r="N5" s="517" t="s">
        <v>251</v>
      </c>
      <c r="O5" s="518" t="s">
        <v>252</v>
      </c>
      <c r="P5" s="564" t="s">
        <v>253</v>
      </c>
      <c r="Q5" s="519">
        <v>1000</v>
      </c>
      <c r="R5" s="520">
        <v>0</v>
      </c>
      <c r="S5" s="520">
        <v>0</v>
      </c>
      <c r="T5" s="520">
        <v>0.05</v>
      </c>
      <c r="U5" s="568">
        <v>2045</v>
      </c>
      <c r="V5" s="521">
        <v>3</v>
      </c>
      <c r="W5" s="561">
        <v>1</v>
      </c>
      <c r="X5" s="522">
        <f>(($Q5*R5*$V5)/(1+$M$11)^($U5-$M$10)/$D$38)*W5</f>
        <v>0</v>
      </c>
      <c r="Y5" s="522">
        <f>(($Q5*S5*$V5)/(1+$M$11)^($U5-$M$10)/$D$38)*W5</f>
        <v>0</v>
      </c>
      <c r="Z5" s="739">
        <f>(($Q5*T5*$V5)/(1+$M$11)^($U5-$M$10)/$D$38)*W5</f>
        <v>0.54849861309460302</v>
      </c>
    </row>
    <row r="6" spans="2:26" ht="15">
      <c r="B6" s="452" t="s">
        <v>254</v>
      </c>
      <c r="C6" s="448"/>
      <c r="D6" s="566">
        <f>'SCZ DCF'!O95</f>
        <v>0.05</v>
      </c>
      <c r="E6" s="453"/>
      <c r="F6" s="719">
        <f>'SCZ DCF'!P95</f>
        <v>0.4</v>
      </c>
      <c r="G6" s="453"/>
      <c r="H6" s="453">
        <f>'SCZ DCF'!Q95</f>
        <v>0.6</v>
      </c>
      <c r="I6" s="453"/>
      <c r="L6" s="515" t="s">
        <v>255</v>
      </c>
      <c r="M6" s="516" t="s">
        <v>246</v>
      </c>
      <c r="N6" s="517" t="s">
        <v>256</v>
      </c>
      <c r="O6" s="518" t="s">
        <v>252</v>
      </c>
      <c r="P6" s="564" t="s">
        <v>257</v>
      </c>
      <c r="Q6" s="519">
        <v>1000</v>
      </c>
      <c r="R6" s="520">
        <v>0</v>
      </c>
      <c r="S6" s="520">
        <v>0</v>
      </c>
      <c r="T6" s="520">
        <v>0.05</v>
      </c>
      <c r="U6" s="568">
        <v>2044</v>
      </c>
      <c r="V6" s="521">
        <v>3</v>
      </c>
      <c r="W6" s="561">
        <v>1</v>
      </c>
      <c r="X6" s="522">
        <f>(($Q6*R6*$V6)/(1+$M$11)^($U6-$M$10)/$D$38)*W6</f>
        <v>0</v>
      </c>
      <c r="Y6" s="522">
        <f>(($Q6*S6*$V6)/(1+$M$11)^($U6-$M$10)/$D$38)*W6</f>
        <v>0</v>
      </c>
      <c r="Z6" s="739">
        <f>(($Q6*T6*$V6)/(1+$M$11)^($U6-$M$10)/$D$38)*W6</f>
        <v>0.59786348827311731</v>
      </c>
    </row>
    <row r="7" spans="2:26" ht="15">
      <c r="B7" s="452" t="s">
        <v>258</v>
      </c>
      <c r="C7" s="448"/>
      <c r="D7" s="450">
        <f>'SCZ DCF'!O94</f>
        <v>109.80193065865762</v>
      </c>
      <c r="E7" s="484"/>
      <c r="F7" s="720">
        <f>'SCZ DCF'!P94</f>
        <v>878.415445269261</v>
      </c>
      <c r="G7" s="484"/>
      <c r="H7" s="450">
        <f>'SCZ DCF'!Q94</f>
        <v>1317.6231679038915</v>
      </c>
      <c r="I7" s="484"/>
      <c r="L7" s="455" t="s">
        <v>259</v>
      </c>
      <c r="M7" s="456"/>
      <c r="N7" s="456"/>
      <c r="O7" s="457"/>
      <c r="P7" s="457"/>
      <c r="Q7" s="456"/>
      <c r="R7" s="456"/>
      <c r="S7" s="456"/>
      <c r="T7" s="456"/>
      <c r="U7" s="456"/>
      <c r="V7" s="456"/>
      <c r="W7" s="456"/>
      <c r="X7" s="458">
        <f>SUM(X4:X6)</f>
        <v>0</v>
      </c>
      <c r="Y7" s="458">
        <f>SUM(Y4:Y6)</f>
        <v>0</v>
      </c>
      <c r="Z7" s="458">
        <f>SUM(Z4:Z6)</f>
        <v>1.6948607144623233</v>
      </c>
    </row>
    <row r="8" spans="2:26" ht="15">
      <c r="B8" s="452"/>
      <c r="C8" s="448"/>
      <c r="D8" s="450"/>
      <c r="E8" s="484"/>
      <c r="F8" s="720"/>
      <c r="G8" s="484"/>
      <c r="H8" s="450"/>
      <c r="I8" s="484"/>
    </row>
    <row r="9" spans="2:26" ht="15">
      <c r="B9" s="447" t="s">
        <v>260</v>
      </c>
      <c r="C9" s="448"/>
      <c r="D9" s="565">
        <f>'ADP DCF'!K98</f>
        <v>0</v>
      </c>
      <c r="E9" s="484">
        <f>D9/D$32</f>
        <v>0</v>
      </c>
      <c r="F9" s="718">
        <f>'ADP DCF'!L98</f>
        <v>9.551169499372314</v>
      </c>
      <c r="G9" s="484">
        <f>F9/F$32</f>
        <v>0.30482138360301725</v>
      </c>
      <c r="H9" s="450">
        <f>'ADP DCF'!M98</f>
        <v>19.102338998744628</v>
      </c>
      <c r="I9" s="484">
        <f>H9/H$32</f>
        <v>0.37473078945348515</v>
      </c>
    </row>
    <row r="10" spans="2:26" ht="15">
      <c r="B10" s="452" t="s">
        <v>254</v>
      </c>
      <c r="C10" s="448"/>
      <c r="D10" s="566">
        <f>'ADP DCF'!K97</f>
        <v>0</v>
      </c>
      <c r="E10" s="453"/>
      <c r="F10" s="719">
        <f>'ADP DCF'!L97</f>
        <v>0.15</v>
      </c>
      <c r="G10" s="453"/>
      <c r="H10" s="453">
        <f>'ADP DCF'!M97</f>
        <v>0.3</v>
      </c>
      <c r="I10" s="453"/>
      <c r="L10" s="461" t="s">
        <v>261</v>
      </c>
      <c r="M10" s="462">
        <v>2026</v>
      </c>
    </row>
    <row r="11" spans="2:26" ht="15">
      <c r="B11" s="452" t="s">
        <v>258</v>
      </c>
      <c r="C11" s="448"/>
      <c r="D11" s="450">
        <f>'ADP DCF'!K96</f>
        <v>0</v>
      </c>
      <c r="E11" s="484"/>
      <c r="F11" s="720">
        <f>'ADP DCF'!L96</f>
        <v>508.00597076850084</v>
      </c>
      <c r="G11" s="484"/>
      <c r="H11" s="450">
        <f>'ADP DCF'!M96</f>
        <v>1016.0119415370017</v>
      </c>
      <c r="I11" s="484"/>
      <c r="L11" s="461" t="s">
        <v>262</v>
      </c>
      <c r="M11" s="463">
        <v>0.09</v>
      </c>
    </row>
    <row r="12" spans="2:26" ht="15">
      <c r="B12" s="452"/>
      <c r="C12" s="448"/>
      <c r="D12" s="454"/>
      <c r="E12" s="453"/>
      <c r="F12" s="721"/>
      <c r="G12" s="453"/>
      <c r="H12" s="454"/>
      <c r="I12" s="453"/>
      <c r="N12" s="31"/>
      <c r="O12" s="459"/>
      <c r="P12" s="459"/>
      <c r="Q12" s="31"/>
      <c r="R12" s="31"/>
      <c r="S12" s="31"/>
      <c r="T12" s="31"/>
      <c r="U12" s="31"/>
      <c r="V12" s="31"/>
      <c r="W12" s="31"/>
      <c r="X12" s="460"/>
    </row>
    <row r="13" spans="2:26" ht="15">
      <c r="B13" s="447" t="str">
        <f>IS!B13</f>
        <v>ML-004 - Autism Spectrum Disorder</v>
      </c>
      <c r="C13" s="448"/>
      <c r="D13" s="450">
        <f>'ASD DCF'!O96</f>
        <v>0</v>
      </c>
      <c r="E13" s="484">
        <f>D13/D$32</f>
        <v>0</v>
      </c>
      <c r="F13" s="718">
        <f>'ASD DCF'!P96</f>
        <v>4.3247569605471012</v>
      </c>
      <c r="G13" s="484">
        <f>F13/F$32</f>
        <v>0.13802272073041755</v>
      </c>
      <c r="H13" s="450">
        <f>'ASD DCF'!Q96</f>
        <v>5.4059462006838759</v>
      </c>
      <c r="I13" s="484">
        <f>H13/H$32</f>
        <v>0.10604850472282309</v>
      </c>
      <c r="N13" s="31"/>
      <c r="O13" s="459"/>
      <c r="P13" s="459"/>
      <c r="Q13" s="31"/>
      <c r="R13" s="31"/>
      <c r="S13" s="31"/>
      <c r="T13" s="31"/>
      <c r="U13" s="31"/>
      <c r="V13" s="31"/>
      <c r="W13" s="31"/>
      <c r="X13" s="460"/>
    </row>
    <row r="14" spans="2:26" ht="15">
      <c r="B14" s="452" t="s">
        <v>254</v>
      </c>
      <c r="C14" s="448"/>
      <c r="D14" s="453">
        <f>'ASD DCF'!O95</f>
        <v>0</v>
      </c>
      <c r="E14" s="453"/>
      <c r="F14" s="719">
        <f>'ASD DCF'!P95</f>
        <v>0.2</v>
      </c>
      <c r="G14" s="453"/>
      <c r="H14" s="453">
        <f>'ASD DCF'!Q95</f>
        <v>0.25</v>
      </c>
      <c r="I14" s="453"/>
      <c r="N14" s="31"/>
      <c r="O14" s="459"/>
      <c r="P14" s="459"/>
      <c r="Q14" s="31"/>
      <c r="R14" s="31"/>
      <c r="S14" s="31"/>
      <c r="T14" s="31"/>
      <c r="U14" s="31"/>
      <c r="V14" s="31"/>
      <c r="W14" s="31"/>
      <c r="X14" s="460"/>
    </row>
    <row r="15" spans="2:26" ht="15">
      <c r="B15" s="452" t="s">
        <v>258</v>
      </c>
      <c r="C15" s="448"/>
      <c r="D15" s="450">
        <f>'ASD DCF'!O94</f>
        <v>0</v>
      </c>
      <c r="E15" s="484"/>
      <c r="F15" s="720">
        <f>'ASD DCF'!P94</f>
        <v>230.02443399470027</v>
      </c>
      <c r="G15" s="484"/>
      <c r="H15" s="450">
        <f>'ASD DCF'!Q94</f>
        <v>287.53054249337532</v>
      </c>
      <c r="I15" s="484"/>
      <c r="N15" s="31"/>
      <c r="O15" s="459"/>
      <c r="P15" s="459"/>
      <c r="Q15" s="31"/>
      <c r="R15" s="31"/>
      <c r="S15" s="31"/>
      <c r="T15" s="31"/>
      <c r="U15" s="31"/>
      <c r="V15" s="31"/>
      <c r="W15" s="31"/>
      <c r="X15" s="460"/>
    </row>
    <row r="16" spans="2:26" ht="15">
      <c r="B16" s="447"/>
      <c r="C16" s="448"/>
      <c r="D16" s="449"/>
      <c r="E16" s="449"/>
      <c r="F16" s="722"/>
      <c r="G16" s="449"/>
      <c r="H16" s="449"/>
      <c r="I16" s="449"/>
      <c r="L16" s="461"/>
      <c r="M16" s="464"/>
      <c r="N16" s="31"/>
      <c r="O16" s="459"/>
      <c r="P16" s="459"/>
      <c r="Q16" s="31"/>
      <c r="R16" s="31"/>
      <c r="S16" s="31"/>
      <c r="T16" s="31"/>
      <c r="U16" s="31"/>
      <c r="V16" s="31"/>
      <c r="W16" s="31"/>
      <c r="X16" s="460"/>
    </row>
    <row r="17" spans="2:24" ht="15">
      <c r="B17" s="447" t="s">
        <v>263</v>
      </c>
      <c r="C17" s="448"/>
      <c r="D17" s="450">
        <f>X4</f>
        <v>0</v>
      </c>
      <c r="E17" s="484">
        <f>D17/D$32</f>
        <v>0</v>
      </c>
      <c r="F17" s="718">
        <f>Y4</f>
        <v>0</v>
      </c>
      <c r="G17" s="484">
        <f>F17/F$32</f>
        <v>0</v>
      </c>
      <c r="H17" s="450">
        <f>Z4</f>
        <v>0.54849861309460302</v>
      </c>
      <c r="I17" s="484">
        <f>H17/H$32</f>
        <v>1.0759903188431008E-2</v>
      </c>
      <c r="L17" s="461"/>
      <c r="M17" s="464"/>
      <c r="N17" s="31"/>
      <c r="O17" s="459"/>
      <c r="P17" s="459"/>
      <c r="Q17" s="31"/>
      <c r="R17" s="31"/>
      <c r="S17" s="31"/>
      <c r="T17" s="31"/>
      <c r="U17" s="31"/>
      <c r="V17" s="31"/>
      <c r="W17" s="31"/>
      <c r="X17" s="460"/>
    </row>
    <row r="18" spans="2:24" ht="15">
      <c r="B18" s="452" t="s">
        <v>254</v>
      </c>
      <c r="C18" s="448"/>
      <c r="D18" s="453">
        <f>R4</f>
        <v>0</v>
      </c>
      <c r="E18" s="453"/>
      <c r="F18" s="719">
        <f>S4</f>
        <v>0</v>
      </c>
      <c r="G18" s="453"/>
      <c r="H18" s="453">
        <f>T4</f>
        <v>0.05</v>
      </c>
      <c r="I18" s="453"/>
      <c r="L18" s="461"/>
      <c r="M18" s="464"/>
      <c r="N18" s="31"/>
      <c r="O18" s="459"/>
      <c r="P18" s="459"/>
      <c r="Q18" s="31"/>
      <c r="R18" s="31"/>
      <c r="S18" s="31"/>
      <c r="T18" s="31"/>
      <c r="U18" s="31"/>
      <c r="V18" s="31"/>
      <c r="W18" s="31"/>
      <c r="X18" s="460"/>
    </row>
    <row r="19" spans="2:24" ht="15">
      <c r="B19" s="452" t="s">
        <v>258</v>
      </c>
      <c r="C19" s="448"/>
      <c r="D19" s="450">
        <f>D17*D38</f>
        <v>0</v>
      </c>
      <c r="E19" s="484"/>
      <c r="F19" s="720">
        <f>F17*D38</f>
        <v>0</v>
      </c>
      <c r="G19" s="484"/>
      <c r="H19" s="450">
        <f>H17*D38</f>
        <v>29.173450479400657</v>
      </c>
      <c r="I19" s="449"/>
      <c r="L19" s="461"/>
      <c r="M19" s="464"/>
      <c r="N19" s="31"/>
      <c r="O19" s="459"/>
      <c r="P19" s="459"/>
      <c r="Q19" s="31"/>
      <c r="R19" s="31"/>
      <c r="S19" s="31"/>
      <c r="T19" s="31"/>
      <c r="U19" s="31"/>
      <c r="V19" s="31"/>
      <c r="W19" s="31"/>
      <c r="X19" s="460"/>
    </row>
    <row r="20" spans="2:24" ht="15">
      <c r="B20" s="447"/>
      <c r="C20" s="448"/>
      <c r="D20" s="449"/>
      <c r="E20" s="449"/>
      <c r="F20" s="722"/>
      <c r="G20" s="449"/>
      <c r="H20" s="449"/>
      <c r="I20" s="449"/>
      <c r="L20" s="461"/>
      <c r="M20" s="464"/>
      <c r="N20" s="31"/>
      <c r="O20" s="459"/>
      <c r="P20" s="459"/>
      <c r="Q20" s="31"/>
      <c r="R20" s="31"/>
      <c r="S20" s="31"/>
      <c r="T20" s="31"/>
      <c r="U20" s="31"/>
      <c r="V20" s="31"/>
      <c r="W20" s="31"/>
      <c r="X20" s="460"/>
    </row>
    <row r="21" spans="2:24" ht="15">
      <c r="B21" s="447" t="str">
        <f>IS!B14</f>
        <v>ML-021 - Parkinson's Disease</v>
      </c>
      <c r="C21" s="448"/>
      <c r="D21" s="450">
        <f>X5</f>
        <v>0</v>
      </c>
      <c r="E21" s="484">
        <f>D21/D$32</f>
        <v>0</v>
      </c>
      <c r="F21" s="718">
        <f>Y5</f>
        <v>0</v>
      </c>
      <c r="G21" s="484">
        <f>F21/F$32</f>
        <v>0</v>
      </c>
      <c r="H21" s="450">
        <f>Z5</f>
        <v>0.54849861309460302</v>
      </c>
      <c r="I21" s="484">
        <f>H21/H$32</f>
        <v>1.0759903188431008E-2</v>
      </c>
      <c r="L21" s="461"/>
      <c r="M21" s="464"/>
      <c r="N21" s="31"/>
      <c r="O21" s="459"/>
      <c r="P21" s="459"/>
      <c r="Q21" s="31"/>
      <c r="R21" s="31"/>
      <c r="S21" s="31"/>
      <c r="T21" s="31"/>
      <c r="U21" s="31"/>
      <c r="V21" s="31"/>
      <c r="W21" s="31"/>
      <c r="X21" s="460"/>
    </row>
    <row r="22" spans="2:24" ht="15">
      <c r="B22" s="452" t="s">
        <v>254</v>
      </c>
      <c r="C22" s="448"/>
      <c r="D22" s="453">
        <f>R5</f>
        <v>0</v>
      </c>
      <c r="E22" s="453"/>
      <c r="F22" s="719">
        <f>S5</f>
        <v>0</v>
      </c>
      <c r="G22" s="453"/>
      <c r="H22" s="453">
        <f>T5</f>
        <v>0.05</v>
      </c>
      <c r="I22" s="453"/>
      <c r="L22" s="461"/>
      <c r="M22" s="464"/>
      <c r="N22" s="31"/>
      <c r="O22" s="459"/>
      <c r="P22" s="459"/>
      <c r="Q22" s="31"/>
      <c r="R22" s="31"/>
      <c r="S22" s="31"/>
      <c r="T22" s="31"/>
      <c r="U22" s="31"/>
      <c r="V22" s="31"/>
      <c r="W22" s="31"/>
      <c r="X22" s="460"/>
    </row>
    <row r="23" spans="2:24" ht="15">
      <c r="B23" s="452" t="s">
        <v>258</v>
      </c>
      <c r="C23" s="448"/>
      <c r="D23" s="450">
        <f>D21*D38</f>
        <v>0</v>
      </c>
      <c r="E23" s="484"/>
      <c r="F23" s="720">
        <f>F21*D38</f>
        <v>0</v>
      </c>
      <c r="G23" s="484"/>
      <c r="H23" s="450">
        <f>H21*D38</f>
        <v>29.173450479400657</v>
      </c>
      <c r="I23" s="484"/>
      <c r="X23" s="460"/>
    </row>
    <row r="24" spans="2:24" ht="15">
      <c r="B24" s="584"/>
      <c r="C24" s="448"/>
      <c r="D24" s="450"/>
      <c r="E24" s="484"/>
      <c r="F24" s="720"/>
      <c r="G24" s="484"/>
      <c r="H24" s="450"/>
      <c r="I24" s="484"/>
      <c r="X24" s="460"/>
    </row>
    <row r="25" spans="2:24" ht="15">
      <c r="B25" s="585" t="str">
        <f>IS!B15</f>
        <v>ML-009 - Hyperactivity/Impulsivity</v>
      </c>
      <c r="C25" s="448"/>
      <c r="D25" s="450">
        <f>X6</f>
        <v>0</v>
      </c>
      <c r="E25" s="484">
        <f>D25/D$32</f>
        <v>0</v>
      </c>
      <c r="F25" s="720">
        <f>Y6</f>
        <v>0</v>
      </c>
      <c r="G25" s="484">
        <f>F25/F$32</f>
        <v>0</v>
      </c>
      <c r="H25" s="450">
        <f>Z6</f>
        <v>0.59786348827311731</v>
      </c>
      <c r="I25" s="484">
        <f>H25/H$32</f>
        <v>1.1728294475389799E-2</v>
      </c>
      <c r="X25" s="460"/>
    </row>
    <row r="26" spans="2:24" ht="15">
      <c r="B26" s="452" t="s">
        <v>254</v>
      </c>
      <c r="C26" s="448"/>
      <c r="D26" s="453">
        <f>R6</f>
        <v>0</v>
      </c>
      <c r="E26" s="453"/>
      <c r="F26" s="719">
        <f>S6</f>
        <v>0</v>
      </c>
      <c r="G26" s="453"/>
      <c r="H26" s="453">
        <f>T6</f>
        <v>0.05</v>
      </c>
      <c r="I26" s="484"/>
      <c r="X26" s="460"/>
    </row>
    <row r="27" spans="2:24" ht="15">
      <c r="B27" s="452" t="s">
        <v>258</v>
      </c>
      <c r="C27" s="448"/>
      <c r="D27" s="450">
        <f>D25*D38</f>
        <v>0</v>
      </c>
      <c r="E27" s="484"/>
      <c r="F27" s="720">
        <f>F25*D38</f>
        <v>0</v>
      </c>
      <c r="G27" s="484"/>
      <c r="H27" s="450">
        <f>H25*D38</f>
        <v>31.799061022546717</v>
      </c>
      <c r="I27" s="484"/>
      <c r="X27" s="460"/>
    </row>
    <row r="28" spans="2:24" ht="15">
      <c r="B28" s="447"/>
      <c r="C28" s="448"/>
      <c r="D28" s="449"/>
      <c r="E28" s="449"/>
      <c r="F28" s="722"/>
      <c r="G28" s="449"/>
      <c r="H28" s="449"/>
      <c r="I28" s="449"/>
      <c r="L28" s="461"/>
      <c r="M28" s="464"/>
      <c r="N28" s="31"/>
      <c r="O28" s="459"/>
      <c r="P28" s="459"/>
      <c r="Q28" s="31"/>
      <c r="R28" s="31"/>
      <c r="S28" s="31"/>
      <c r="T28" s="31"/>
      <c r="U28" s="31"/>
      <c r="V28" s="31"/>
      <c r="W28" s="31"/>
      <c r="X28" s="460"/>
    </row>
    <row r="29" spans="2:24" ht="15">
      <c r="B29" s="447" t="s">
        <v>264</v>
      </c>
      <c r="C29" s="448"/>
      <c r="D29" s="449">
        <f>D40*D30</f>
        <v>3.7695455151797179</v>
      </c>
      <c r="E29" s="484">
        <f>D29/D$32</f>
        <v>0.6461379601125552</v>
      </c>
      <c r="F29" s="722">
        <f>D40*F30</f>
        <v>0.94238637879492948</v>
      </c>
      <c r="G29" s="451">
        <f>F29/F$32</f>
        <v>3.0075847768358178E-2</v>
      </c>
      <c r="H29" s="449">
        <f>D40*H30</f>
        <v>0</v>
      </c>
      <c r="I29" s="451">
        <f>H29/H$32</f>
        <v>0</v>
      </c>
    </row>
    <row r="30" spans="2:24" ht="15">
      <c r="B30" s="452" t="s">
        <v>265</v>
      </c>
      <c r="C30" s="448"/>
      <c r="D30" s="465">
        <v>0.4</v>
      </c>
      <c r="E30" s="465"/>
      <c r="F30" s="723">
        <v>0.1</v>
      </c>
      <c r="G30" s="465"/>
      <c r="H30" s="465">
        <v>0</v>
      </c>
      <c r="I30" s="465"/>
    </row>
    <row r="31" spans="2:24" ht="15">
      <c r="B31" s="447"/>
      <c r="C31" s="448"/>
      <c r="D31" s="466"/>
      <c r="E31" s="466"/>
      <c r="F31" s="722"/>
      <c r="G31" s="467"/>
      <c r="H31" s="466"/>
      <c r="I31" s="467"/>
    </row>
    <row r="32" spans="2:24" ht="15">
      <c r="B32" s="468" t="s">
        <v>266</v>
      </c>
      <c r="C32" s="469"/>
      <c r="D32" s="470">
        <f>D29+D9+D13+D5+D25+D21+D17</f>
        <v>5.833963871311747</v>
      </c>
      <c r="E32" s="470"/>
      <c r="F32" s="724">
        <f>F29+F9+F13+F5+F25+F21+F17</f>
        <v>31.333659687770581</v>
      </c>
      <c r="G32" s="471"/>
      <c r="H32" s="472">
        <f>H29+H9+H13+H5+H25+H21+H17</f>
        <v>50.976166187475172</v>
      </c>
      <c r="I32" s="471"/>
    </row>
    <row r="33" spans="2:9" ht="15">
      <c r="B33" s="448" t="s">
        <v>267</v>
      </c>
      <c r="C33" s="448"/>
      <c r="D33" s="473">
        <f>D32*$D38</f>
        <v>310.29587319844484</v>
      </c>
      <c r="E33" s="473"/>
      <c r="F33" s="473">
        <f>F32*$D38</f>
        <v>1666.569335667409</v>
      </c>
      <c r="G33" s="473"/>
      <c r="H33" s="473">
        <f>H32*$D38</f>
        <v>2711.3116139156159</v>
      </c>
      <c r="I33" s="473"/>
    </row>
    <row r="34" spans="2:9">
      <c r="B34" s="474"/>
      <c r="C34" s="474"/>
      <c r="D34" s="474"/>
      <c r="E34" s="474"/>
      <c r="F34" s="474"/>
      <c r="G34" s="474"/>
      <c r="H34" s="474"/>
      <c r="I34" s="474"/>
    </row>
    <row r="35" spans="2:9" ht="15">
      <c r="B35" s="475" t="s">
        <v>268</v>
      </c>
      <c r="C35" s="476"/>
      <c r="D35" s="477">
        <f>D32/D37-1</f>
        <v>-0.56102604429557956</v>
      </c>
      <c r="E35" s="477"/>
      <c r="F35" s="477">
        <f>F32/D37-1</f>
        <v>1.3576869592001946</v>
      </c>
      <c r="G35" s="477"/>
      <c r="H35" s="478">
        <f>H32/D37-1</f>
        <v>2.8356784189221349</v>
      </c>
      <c r="I35" s="479"/>
    </row>
    <row r="36" spans="2:9" ht="15">
      <c r="B36" s="474"/>
      <c r="C36" s="474"/>
      <c r="D36" s="474"/>
      <c r="E36" s="474"/>
      <c r="F36" s="448"/>
      <c r="G36" s="448"/>
      <c r="H36" s="448"/>
      <c r="I36" s="448"/>
    </row>
    <row r="37" spans="2:9" ht="15">
      <c r="B37" s="448" t="s">
        <v>269</v>
      </c>
      <c r="C37" s="448"/>
      <c r="D37" s="965">
        <v>13.29</v>
      </c>
      <c r="G37" s="448"/>
      <c r="H37" s="448"/>
      <c r="I37" s="448"/>
    </row>
    <row r="38" spans="2:9" ht="15">
      <c r="B38" s="448" t="s">
        <v>270</v>
      </c>
      <c r="C38" s="448"/>
      <c r="D38" s="485">
        <f>IS!S42</f>
        <v>53.187829071810121</v>
      </c>
      <c r="E38" s="481"/>
      <c r="F38" s="474"/>
      <c r="G38" s="474"/>
      <c r="H38" s="474"/>
      <c r="I38" s="474"/>
    </row>
    <row r="39" spans="2:9" ht="15">
      <c r="B39" s="448" t="s">
        <v>271</v>
      </c>
      <c r="C39" s="474"/>
      <c r="D39" s="487">
        <f>IS!S67</f>
        <v>501.23485634946815</v>
      </c>
      <c r="E39" s="482"/>
      <c r="F39" s="474"/>
      <c r="G39" s="474"/>
      <c r="H39" s="474"/>
      <c r="I39" s="474"/>
    </row>
    <row r="40" spans="2:9" ht="15">
      <c r="B40" s="448" t="s">
        <v>156</v>
      </c>
      <c r="D40" s="486">
        <f>D39/D38</f>
        <v>9.4238637879492941</v>
      </c>
      <c r="E40" s="483"/>
    </row>
    <row r="41" spans="2:9" ht="15">
      <c r="B41" s="448" t="s">
        <v>272</v>
      </c>
      <c r="D41" s="487">
        <f>IS!S70</f>
        <v>0</v>
      </c>
      <c r="E41" s="482"/>
      <c r="H41" s="480"/>
      <c r="I41" s="448"/>
    </row>
    <row r="69" spans="10:10">
      <c r="J69" s="567" t="e">
        <f>MAX(#REF!)</f>
        <v>#REF!</v>
      </c>
    </row>
  </sheetData>
  <mergeCells count="15">
    <mergeCell ref="Y2:Y3"/>
    <mergeCell ref="Z2:Z3"/>
    <mergeCell ref="R2:R3"/>
    <mergeCell ref="S2:S3"/>
    <mergeCell ref="T2:T3"/>
    <mergeCell ref="U2:U3"/>
    <mergeCell ref="V2:V3"/>
    <mergeCell ref="X2:X3"/>
    <mergeCell ref="W2:W3"/>
    <mergeCell ref="Q2:Q3"/>
    <mergeCell ref="L2:L3"/>
    <mergeCell ref="M2:M3"/>
    <mergeCell ref="N2:N3"/>
    <mergeCell ref="O2:O3"/>
    <mergeCell ref="P2:P3"/>
  </mergeCells>
  <phoneticPr fontId="84" type="noConversion"/>
  <pageMargins left="0.7" right="0.7" top="0.75" bottom="0.75" header="0.3" footer="0.3"/>
  <pageSetup scale="34"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D2016-7506-4D43-9C38-475192E40D12}">
  <sheetPr>
    <tabColor theme="4" tint="0.79998168889431442"/>
  </sheetPr>
  <dimension ref="A1:M8"/>
  <sheetViews>
    <sheetView showGridLines="0" zoomScaleNormal="100" workbookViewId="0">
      <selection activeCell="B2" sqref="B2:H7"/>
    </sheetView>
  </sheetViews>
  <sheetFormatPr defaultColWidth="9.140625" defaultRowHeight="15"/>
  <cols>
    <col min="1" max="1" width="4.28515625" style="363" customWidth="1"/>
    <col min="2" max="2" width="11.7109375" style="363" customWidth="1"/>
    <col min="3" max="3" width="20.140625" style="363" customWidth="1"/>
    <col min="4" max="4" width="17.42578125" style="400" customWidth="1"/>
    <col min="5" max="5" width="25.7109375" style="363" customWidth="1"/>
    <col min="6" max="6" width="11.42578125" style="363" customWidth="1"/>
    <col min="7" max="7" width="14.85546875" style="363" customWidth="1"/>
    <col min="8" max="8" width="34.5703125" style="363" customWidth="1"/>
    <col min="9" max="9" width="11.140625" style="364" customWidth="1"/>
    <col min="10" max="10" width="9.140625" style="363"/>
    <col min="11" max="11" width="9.140625" style="403"/>
    <col min="12" max="16384" width="9.140625" style="363"/>
  </cols>
  <sheetData>
    <row r="1" spans="1:13" ht="21">
      <c r="A1" s="360"/>
      <c r="B1" s="361" t="s">
        <v>273</v>
      </c>
      <c r="C1" s="361"/>
      <c r="D1" s="399"/>
      <c r="E1" s="360"/>
      <c r="F1" s="360"/>
      <c r="G1" s="360"/>
      <c r="H1" s="360"/>
      <c r="I1" s="492"/>
      <c r="J1" s="360"/>
      <c r="K1" s="401"/>
      <c r="L1" s="360"/>
      <c r="M1" s="488" t="s">
        <v>274</v>
      </c>
    </row>
    <row r="2" spans="1:13" ht="26.1" customHeight="1">
      <c r="A2" s="360"/>
      <c r="B2" s="404" t="s">
        <v>275</v>
      </c>
      <c r="C2" s="404" t="s">
        <v>276</v>
      </c>
      <c r="D2" s="404" t="s">
        <v>277</v>
      </c>
      <c r="E2" s="404" t="s">
        <v>231</v>
      </c>
      <c r="F2" s="404" t="s">
        <v>278</v>
      </c>
      <c r="G2" s="404" t="s">
        <v>279</v>
      </c>
      <c r="H2" s="404" t="s">
        <v>280</v>
      </c>
      <c r="I2" s="405" t="s">
        <v>240</v>
      </c>
      <c r="J2" s="360"/>
      <c r="K2" s="405" t="s">
        <v>281</v>
      </c>
      <c r="L2" s="360"/>
    </row>
    <row r="3" spans="1:13" ht="26.1" customHeight="1">
      <c r="B3" s="991" t="s">
        <v>245</v>
      </c>
      <c r="C3" s="993" t="s">
        <v>282</v>
      </c>
      <c r="D3" s="993" t="s">
        <v>283</v>
      </c>
      <c r="E3" s="572" t="s">
        <v>33</v>
      </c>
      <c r="F3" s="730" t="s">
        <v>284</v>
      </c>
      <c r="G3" s="573" t="s">
        <v>285</v>
      </c>
      <c r="H3" s="738" t="s">
        <v>286</v>
      </c>
      <c r="I3" s="573" t="s">
        <v>284</v>
      </c>
      <c r="K3" s="573">
        <v>2045</v>
      </c>
      <c r="L3" s="360"/>
    </row>
    <row r="4" spans="1:13" ht="26.1" customHeight="1">
      <c r="B4" s="992"/>
      <c r="C4" s="994"/>
      <c r="D4" s="994"/>
      <c r="E4" s="574" t="s">
        <v>287</v>
      </c>
      <c r="F4" s="731" t="s">
        <v>284</v>
      </c>
      <c r="G4" s="573" t="s">
        <v>288</v>
      </c>
      <c r="H4" s="738" t="s">
        <v>289</v>
      </c>
      <c r="I4" s="573" t="s">
        <v>284</v>
      </c>
      <c r="K4" s="573">
        <v>2045</v>
      </c>
      <c r="L4" s="360"/>
    </row>
    <row r="5" spans="1:13" ht="26.1" customHeight="1">
      <c r="B5" s="570" t="s">
        <v>290</v>
      </c>
      <c r="C5" s="571" t="s">
        <v>291</v>
      </c>
      <c r="D5" s="572" t="s">
        <v>283</v>
      </c>
      <c r="E5" s="574" t="s">
        <v>292</v>
      </c>
      <c r="F5" s="731" t="s">
        <v>284</v>
      </c>
      <c r="G5" s="573" t="s">
        <v>293</v>
      </c>
      <c r="H5" s="738" t="s">
        <v>286</v>
      </c>
      <c r="I5" s="573" t="s">
        <v>284</v>
      </c>
      <c r="K5" s="573">
        <v>2045</v>
      </c>
      <c r="L5" s="360"/>
    </row>
    <row r="6" spans="1:13" ht="26.1" customHeight="1">
      <c r="A6" s="360"/>
      <c r="B6" s="570" t="s">
        <v>250</v>
      </c>
      <c r="C6" s="571" t="s">
        <v>294</v>
      </c>
      <c r="D6" s="572" t="s">
        <v>283</v>
      </c>
      <c r="E6" s="574" t="s">
        <v>251</v>
      </c>
      <c r="F6" s="731" t="s">
        <v>284</v>
      </c>
      <c r="G6" s="573" t="s">
        <v>295</v>
      </c>
      <c r="H6" s="572" t="s">
        <v>296</v>
      </c>
      <c r="I6" s="573" t="s">
        <v>284</v>
      </c>
      <c r="K6" s="573">
        <v>2045</v>
      </c>
      <c r="L6" s="360"/>
    </row>
    <row r="7" spans="1:13" ht="26.1" customHeight="1">
      <c r="A7" s="360"/>
      <c r="B7" s="570" t="s">
        <v>255</v>
      </c>
      <c r="C7" s="571" t="s">
        <v>297</v>
      </c>
      <c r="D7" s="572" t="s">
        <v>283</v>
      </c>
      <c r="E7" s="574" t="s">
        <v>256</v>
      </c>
      <c r="F7" s="731" t="s">
        <v>284</v>
      </c>
      <c r="G7" s="573" t="s">
        <v>295</v>
      </c>
      <c r="H7" s="572" t="s">
        <v>298</v>
      </c>
      <c r="I7" s="573" t="s">
        <v>284</v>
      </c>
      <c r="J7" s="360"/>
      <c r="K7" s="573">
        <v>2045</v>
      </c>
      <c r="L7" s="360"/>
    </row>
    <row r="8" spans="1:13">
      <c r="A8" s="360"/>
      <c r="B8" s="360"/>
      <c r="C8" s="360"/>
      <c r="D8" s="399"/>
      <c r="E8" s="360"/>
      <c r="F8" s="360"/>
      <c r="G8" s="776"/>
      <c r="H8" s="360"/>
      <c r="I8" s="362"/>
      <c r="J8" s="360"/>
      <c r="K8" s="402"/>
      <c r="L8" s="360"/>
    </row>
  </sheetData>
  <mergeCells count="3">
    <mergeCell ref="B3:B4"/>
    <mergeCell ref="C3:C4"/>
    <mergeCell ref="D3:D4"/>
  </mergeCells>
  <pageMargins left="0.7" right="0.7" top="0.75" bottom="0.75" header="0.3" footer="0.3"/>
  <pageSetup scale="48" orientation="portrait" r:id="rId1"/>
  <colBreaks count="1" manualBreakCount="1">
    <brk id="12"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867C-CE02-4C24-AFB1-DF9823537645}">
  <sheetPr>
    <tabColor theme="4" tint="0.79998168889431442"/>
  </sheetPr>
  <dimension ref="A1:G19"/>
  <sheetViews>
    <sheetView showGridLines="0" zoomScaleNormal="100" workbookViewId="0">
      <selection activeCell="D19" sqref="D19"/>
    </sheetView>
  </sheetViews>
  <sheetFormatPr defaultColWidth="9.140625" defaultRowHeight="15"/>
  <cols>
    <col min="1" max="1" width="4.28515625" style="363" customWidth="1"/>
    <col min="2" max="2" width="11.85546875" style="363" customWidth="1"/>
    <col min="3" max="3" width="59" style="363" customWidth="1"/>
    <col min="4" max="4" width="26.28515625" style="363" bestFit="1" customWidth="1"/>
    <col min="5" max="5" width="39.7109375" style="363" customWidth="1"/>
    <col min="6" max="16384" width="9.140625" style="363"/>
  </cols>
  <sheetData>
    <row r="1" spans="1:7" ht="15.75">
      <c r="A1" s="360"/>
      <c r="B1" s="365" t="s">
        <v>299</v>
      </c>
      <c r="C1" s="360"/>
      <c r="D1" s="360"/>
      <c r="E1" s="360"/>
      <c r="F1" s="360"/>
      <c r="G1" s="488" t="s">
        <v>300</v>
      </c>
    </row>
    <row r="2" spans="1:7">
      <c r="A2" s="360"/>
      <c r="B2" s="366" t="s">
        <v>301</v>
      </c>
      <c r="C2" s="366" t="s">
        <v>302</v>
      </c>
      <c r="D2" s="366" t="s">
        <v>229</v>
      </c>
      <c r="E2" s="366" t="s">
        <v>231</v>
      </c>
      <c r="F2" s="360"/>
    </row>
    <row r="3" spans="1:7">
      <c r="B3" s="774" t="s">
        <v>303</v>
      </c>
      <c r="C3" s="775" t="s">
        <v>304</v>
      </c>
      <c r="D3" s="775" t="s">
        <v>305</v>
      </c>
      <c r="E3" s="775" t="s">
        <v>33</v>
      </c>
      <c r="F3" s="360"/>
    </row>
    <row r="4" spans="1:7">
      <c r="B4" s="774" t="s">
        <v>303</v>
      </c>
      <c r="C4" s="775" t="s">
        <v>306</v>
      </c>
      <c r="D4" s="775" t="s">
        <v>307</v>
      </c>
      <c r="E4" s="775" t="s">
        <v>292</v>
      </c>
      <c r="F4" s="360"/>
    </row>
    <row r="5" spans="1:7">
      <c r="B5" s="556" t="s">
        <v>303</v>
      </c>
      <c r="C5" s="557" t="s">
        <v>308</v>
      </c>
      <c r="D5" s="557" t="s">
        <v>309</v>
      </c>
      <c r="E5" s="557" t="s">
        <v>251</v>
      </c>
      <c r="F5" s="360"/>
    </row>
    <row r="6" spans="1:7">
      <c r="B6" s="556">
        <v>2026</v>
      </c>
      <c r="C6" s="557" t="s">
        <v>310</v>
      </c>
      <c r="D6" s="557" t="s">
        <v>311</v>
      </c>
      <c r="E6" s="557" t="s">
        <v>256</v>
      </c>
      <c r="F6" s="360"/>
    </row>
    <row r="7" spans="1:7">
      <c r="B7" s="774" t="s">
        <v>312</v>
      </c>
      <c r="C7" s="775" t="s">
        <v>313</v>
      </c>
      <c r="D7" s="775" t="s">
        <v>245</v>
      </c>
      <c r="E7" s="775" t="s">
        <v>287</v>
      </c>
      <c r="F7" s="360"/>
    </row>
    <row r="8" spans="1:7">
      <c r="F8" s="360"/>
    </row>
    <row r="9" spans="1:7">
      <c r="F9" s="360"/>
    </row>
    <row r="10" spans="1:7">
      <c r="B10" s="569" t="s">
        <v>314</v>
      </c>
      <c r="F10" s="360"/>
    </row>
    <row r="11" spans="1:7">
      <c r="B11" s="556"/>
      <c r="C11" s="557"/>
      <c r="D11" s="557"/>
      <c r="E11" s="557"/>
      <c r="F11" s="360"/>
    </row>
    <row r="12" spans="1:7">
      <c r="B12" s="556"/>
      <c r="C12" s="557"/>
      <c r="D12" s="557"/>
      <c r="E12" s="558"/>
      <c r="F12" s="360"/>
    </row>
    <row r="13" spans="1:7">
      <c r="B13" s="556"/>
      <c r="C13" s="557"/>
      <c r="D13" s="557"/>
      <c r="E13" s="557"/>
      <c r="F13" s="360"/>
    </row>
    <row r="14" spans="1:7">
      <c r="B14" s="560"/>
      <c r="C14" s="559"/>
      <c r="D14" s="559"/>
      <c r="E14" s="557"/>
      <c r="F14" s="360"/>
    </row>
    <row r="15" spans="1:7">
      <c r="B15" s="560"/>
      <c r="C15" s="559"/>
      <c r="D15" s="559"/>
      <c r="E15" s="557"/>
      <c r="F15" s="360"/>
    </row>
    <row r="16" spans="1:7">
      <c r="B16" s="560"/>
      <c r="C16" s="559"/>
      <c r="D16" s="559"/>
      <c r="E16" s="557"/>
      <c r="F16" s="360"/>
    </row>
    <row r="17" spans="1:6">
      <c r="A17" s="360"/>
      <c r="B17" s="360"/>
      <c r="C17" s="360"/>
      <c r="D17" s="360"/>
      <c r="E17" s="360"/>
      <c r="F17" s="360"/>
    </row>
    <row r="18" spans="1:6">
      <c r="A18" s="360"/>
      <c r="B18" s="360"/>
      <c r="C18" s="360"/>
      <c r="D18" s="360"/>
      <c r="E18" s="360"/>
      <c r="F18" s="360"/>
    </row>
    <row r="19" spans="1:6">
      <c r="A19" s="360"/>
      <c r="B19" s="360"/>
      <c r="C19" s="360"/>
      <c r="D19" s="360"/>
      <c r="E19" s="360"/>
      <c r="F19" s="360"/>
    </row>
  </sheetData>
  <pageMargins left="0.7" right="0.7" top="0.75" bottom="0.75" header="0.3" footer="0.3"/>
  <pageSetup scale="68"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6AD6-FB98-49B9-911D-611FD4801D10}">
  <sheetPr>
    <tabColor rgb="FF0000FF"/>
  </sheetPr>
  <dimension ref="B1:AG106"/>
  <sheetViews>
    <sheetView showGridLines="0" topLeftCell="A46" zoomScale="85" zoomScaleNormal="100" zoomScaleSheetLayoutView="55" workbookViewId="0">
      <selection activeCell="S63" sqref="S63"/>
    </sheetView>
  </sheetViews>
  <sheetFormatPr defaultColWidth="9.140625" defaultRowHeight="12.75" outlineLevelCol="1"/>
  <cols>
    <col min="1" max="1" width="3" style="23" customWidth="1"/>
    <col min="2" max="2" width="39.28515625" style="23" customWidth="1"/>
    <col min="3" max="3" width="14.28515625" style="23" customWidth="1"/>
    <col min="4" max="4" width="1.42578125" style="23" customWidth="1"/>
    <col min="5" max="6" width="11.7109375" style="23" hidden="1" customWidth="1" outlineLevel="1"/>
    <col min="7" max="9" width="12.140625" style="23" hidden="1" customWidth="1" outlineLevel="1"/>
    <col min="10" max="10" width="12.5703125" style="23" hidden="1" customWidth="1" outlineLevel="1" collapsed="1"/>
    <col min="11" max="12" width="12.5703125" style="23" hidden="1" customWidth="1" outlineLevel="1"/>
    <col min="13" max="13" width="12.5703125" style="23" customWidth="1" collapsed="1"/>
    <col min="14" max="32" width="12.5703125" style="23" customWidth="1"/>
    <col min="33" max="33" width="12.140625" style="23" customWidth="1"/>
    <col min="34" max="16384" width="9.140625" style="23"/>
  </cols>
  <sheetData>
    <row r="1" spans="2:32" ht="18">
      <c r="B1" s="268" t="s">
        <v>315</v>
      </c>
    </row>
    <row r="2" spans="2:32" ht="8.25" customHeight="1">
      <c r="B2" s="268"/>
    </row>
    <row r="3" spans="2:32" s="272" customFormat="1" ht="12.75" customHeight="1">
      <c r="B3" s="269" t="s">
        <v>316</v>
      </c>
      <c r="C3" s="270"/>
      <c r="D3" s="270"/>
      <c r="E3" s="586">
        <v>2018</v>
      </c>
      <c r="F3" s="616">
        <f t="shared" ref="F3:Q3" si="0">E3+1</f>
        <v>2019</v>
      </c>
      <c r="G3" s="616">
        <f t="shared" si="0"/>
        <v>2020</v>
      </c>
      <c r="H3" s="616">
        <f t="shared" si="0"/>
        <v>2021</v>
      </c>
      <c r="I3" s="616">
        <f t="shared" si="0"/>
        <v>2022</v>
      </c>
      <c r="J3" s="616">
        <f t="shared" si="0"/>
        <v>2023</v>
      </c>
      <c r="K3" s="616">
        <f t="shared" si="0"/>
        <v>2024</v>
      </c>
      <c r="L3" s="271">
        <f t="shared" si="0"/>
        <v>2025</v>
      </c>
      <c r="M3" s="271">
        <f t="shared" si="0"/>
        <v>2026</v>
      </c>
      <c r="N3" s="271">
        <f t="shared" si="0"/>
        <v>2027</v>
      </c>
      <c r="O3" s="271">
        <f t="shared" si="0"/>
        <v>2028</v>
      </c>
      <c r="P3" s="271">
        <f t="shared" si="0"/>
        <v>2029</v>
      </c>
      <c r="Q3" s="271">
        <f t="shared" si="0"/>
        <v>2030</v>
      </c>
      <c r="R3" s="271">
        <f>Q3+1</f>
        <v>2031</v>
      </c>
      <c r="S3" s="271">
        <f>R3+1</f>
        <v>2032</v>
      </c>
      <c r="T3" s="271">
        <f>S3+1</f>
        <v>2033</v>
      </c>
      <c r="U3" s="271">
        <f t="shared" ref="U3:Y3" si="1">T3+1</f>
        <v>2034</v>
      </c>
      <c r="V3" s="271">
        <f t="shared" si="1"/>
        <v>2035</v>
      </c>
      <c r="W3" s="271">
        <f t="shared" si="1"/>
        <v>2036</v>
      </c>
      <c r="X3" s="271">
        <f t="shared" si="1"/>
        <v>2037</v>
      </c>
      <c r="Y3" s="271">
        <f t="shared" si="1"/>
        <v>2038</v>
      </c>
      <c r="Z3" s="271">
        <f t="shared" ref="Z3:AD3" si="2">Y3+1</f>
        <v>2039</v>
      </c>
      <c r="AA3" s="271">
        <f t="shared" si="2"/>
        <v>2040</v>
      </c>
      <c r="AB3" s="271">
        <f t="shared" si="2"/>
        <v>2041</v>
      </c>
      <c r="AC3" s="271">
        <f t="shared" si="2"/>
        <v>2042</v>
      </c>
      <c r="AD3" s="271">
        <f t="shared" si="2"/>
        <v>2043</v>
      </c>
      <c r="AE3" s="271">
        <f t="shared" ref="AE3:AF3" si="3">AD3+1</f>
        <v>2044</v>
      </c>
      <c r="AF3" s="271">
        <f t="shared" si="3"/>
        <v>2045</v>
      </c>
    </row>
    <row r="4" spans="2:32" s="272" customFormat="1" ht="12.75" customHeight="1">
      <c r="B4" s="32" t="s">
        <v>317</v>
      </c>
      <c r="E4" s="273">
        <f t="shared" ref="E4:Q4" si="4">E36</f>
        <v>0</v>
      </c>
      <c r="F4" s="273">
        <f t="shared" si="4"/>
        <v>0</v>
      </c>
      <c r="G4" s="273">
        <f t="shared" si="4"/>
        <v>0</v>
      </c>
      <c r="H4" s="273">
        <f t="shared" si="4"/>
        <v>0</v>
      </c>
      <c r="I4" s="273">
        <f t="shared" si="4"/>
        <v>0</v>
      </c>
      <c r="J4" s="273">
        <f t="shared" si="4"/>
        <v>0</v>
      </c>
      <c r="K4" s="273">
        <f t="shared" si="4"/>
        <v>0</v>
      </c>
      <c r="L4" s="273">
        <f t="shared" si="4"/>
        <v>0</v>
      </c>
      <c r="M4" s="273">
        <f t="shared" si="4"/>
        <v>0</v>
      </c>
      <c r="N4" s="273">
        <f t="shared" si="4"/>
        <v>0</v>
      </c>
      <c r="O4" s="273">
        <f t="shared" si="4"/>
        <v>0</v>
      </c>
      <c r="P4" s="273">
        <f t="shared" si="4"/>
        <v>0</v>
      </c>
      <c r="Q4" s="273">
        <f t="shared" si="4"/>
        <v>33.650332201055789</v>
      </c>
      <c r="R4" s="273">
        <f>R36</f>
        <v>115.96233501954232</v>
      </c>
      <c r="S4" s="273">
        <f>S36</f>
        <v>197.26035480811629</v>
      </c>
      <c r="T4" s="273">
        <f>T36</f>
        <v>277.50770099436284</v>
      </c>
      <c r="U4" s="273">
        <f t="shared" ref="U4:Y4" si="5">U36</f>
        <v>356.66706330300053</v>
      </c>
      <c r="V4" s="273">
        <f t="shared" si="5"/>
        <v>434.70050357632601</v>
      </c>
      <c r="W4" s="273">
        <f t="shared" si="5"/>
        <v>518.98349746348106</v>
      </c>
      <c r="X4" s="273">
        <f t="shared" si="5"/>
        <v>604.50628435561703</v>
      </c>
      <c r="Y4" s="273">
        <f t="shared" si="5"/>
        <v>691.28272022940303</v>
      </c>
      <c r="Z4" s="273">
        <f t="shared" ref="Z4:AD4" si="6">Z36</f>
        <v>779.32679916280074</v>
      </c>
      <c r="AA4" s="273">
        <f t="shared" si="6"/>
        <v>868.65265462718639</v>
      </c>
      <c r="AB4" s="273">
        <f t="shared" si="6"/>
        <v>959.27456079108515</v>
      </c>
      <c r="AC4" s="273">
        <f t="shared" si="6"/>
        <v>1051.2069338356193</v>
      </c>
      <c r="AD4" s="273">
        <f t="shared" si="6"/>
        <v>1144.464333281777</v>
      </c>
      <c r="AE4" s="273">
        <f t="shared" ref="AE4:AF4" si="7">AE36</f>
        <v>1239.0614633295995</v>
      </c>
      <c r="AF4" s="273">
        <f t="shared" si="7"/>
        <v>1335.0131742093913</v>
      </c>
    </row>
    <row r="5" spans="2:32" s="272" customFormat="1" ht="12.75" customHeight="1">
      <c r="B5" s="32" t="s">
        <v>318</v>
      </c>
      <c r="E5" s="273">
        <f>E62</f>
        <v>0</v>
      </c>
      <c r="F5" s="273">
        <f t="shared" ref="F5:Q5" si="8">F62</f>
        <v>0</v>
      </c>
      <c r="G5" s="273">
        <f t="shared" si="8"/>
        <v>0</v>
      </c>
      <c r="H5" s="273">
        <f t="shared" si="8"/>
        <v>0</v>
      </c>
      <c r="I5" s="273">
        <f t="shared" si="8"/>
        <v>0</v>
      </c>
      <c r="J5" s="273">
        <f t="shared" si="8"/>
        <v>0</v>
      </c>
      <c r="K5" s="273">
        <f t="shared" si="8"/>
        <v>0</v>
      </c>
      <c r="L5" s="273">
        <f t="shared" si="8"/>
        <v>0</v>
      </c>
      <c r="M5" s="273">
        <f t="shared" si="8"/>
        <v>0</v>
      </c>
      <c r="N5" s="273">
        <f t="shared" si="8"/>
        <v>0</v>
      </c>
      <c r="O5" s="273">
        <f t="shared" si="8"/>
        <v>0</v>
      </c>
      <c r="P5" s="273">
        <f t="shared" si="8"/>
        <v>0</v>
      </c>
      <c r="Q5" s="273">
        <f t="shared" si="8"/>
        <v>0</v>
      </c>
      <c r="R5" s="273">
        <f>R62</f>
        <v>0</v>
      </c>
      <c r="S5" s="273">
        <f>S62</f>
        <v>0</v>
      </c>
      <c r="T5" s="273">
        <f>T62</f>
        <v>0</v>
      </c>
      <c r="U5" s="273">
        <f t="shared" ref="U5:Y5" si="9">U62</f>
        <v>0</v>
      </c>
      <c r="V5" s="273">
        <f t="shared" si="9"/>
        <v>0</v>
      </c>
      <c r="W5" s="273">
        <f t="shared" si="9"/>
        <v>0</v>
      </c>
      <c r="X5" s="273">
        <f t="shared" si="9"/>
        <v>0</v>
      </c>
      <c r="Y5" s="273">
        <f t="shared" si="9"/>
        <v>0</v>
      </c>
      <c r="Z5" s="273">
        <f t="shared" ref="Z5:AD5" si="10">Z62</f>
        <v>0</v>
      </c>
      <c r="AA5" s="273">
        <f t="shared" si="10"/>
        <v>0</v>
      </c>
      <c r="AB5" s="273">
        <f t="shared" si="10"/>
        <v>0</v>
      </c>
      <c r="AC5" s="273">
        <f t="shared" si="10"/>
        <v>0</v>
      </c>
      <c r="AD5" s="273">
        <f t="shared" si="10"/>
        <v>0</v>
      </c>
      <c r="AE5" s="273">
        <f t="shared" ref="AE5:AF5" si="11">AE62</f>
        <v>0</v>
      </c>
      <c r="AF5" s="273">
        <f t="shared" si="11"/>
        <v>0</v>
      </c>
    </row>
    <row r="6" spans="2:32" ht="12.75" customHeight="1">
      <c r="B6" s="274" t="s">
        <v>319</v>
      </c>
      <c r="C6" s="275"/>
      <c r="D6" s="275"/>
      <c r="E6" s="276">
        <f t="shared" ref="E6:Q6" si="12">E4+E5</f>
        <v>0</v>
      </c>
      <c r="F6" s="276">
        <f t="shared" si="12"/>
        <v>0</v>
      </c>
      <c r="G6" s="276">
        <f t="shared" si="12"/>
        <v>0</v>
      </c>
      <c r="H6" s="276">
        <f t="shared" si="12"/>
        <v>0</v>
      </c>
      <c r="I6" s="276">
        <f t="shared" si="12"/>
        <v>0</v>
      </c>
      <c r="J6" s="276">
        <f t="shared" si="12"/>
        <v>0</v>
      </c>
      <c r="K6" s="276">
        <f t="shared" si="12"/>
        <v>0</v>
      </c>
      <c r="L6" s="276">
        <f t="shared" si="12"/>
        <v>0</v>
      </c>
      <c r="M6" s="276">
        <f t="shared" si="12"/>
        <v>0</v>
      </c>
      <c r="N6" s="276">
        <f t="shared" si="12"/>
        <v>0</v>
      </c>
      <c r="O6" s="276">
        <f t="shared" si="12"/>
        <v>0</v>
      </c>
      <c r="P6" s="276">
        <f t="shared" si="12"/>
        <v>0</v>
      </c>
      <c r="Q6" s="276">
        <f t="shared" si="12"/>
        <v>33.650332201055789</v>
      </c>
      <c r="R6" s="276">
        <f>R4+R5</f>
        <v>115.96233501954232</v>
      </c>
      <c r="S6" s="276">
        <f>S4+S5</f>
        <v>197.26035480811629</v>
      </c>
      <c r="T6" s="276">
        <f>T4+T5</f>
        <v>277.50770099436284</v>
      </c>
      <c r="U6" s="276">
        <f t="shared" ref="U6:Y6" si="13">U4+U5</f>
        <v>356.66706330300053</v>
      </c>
      <c r="V6" s="276">
        <f t="shared" si="13"/>
        <v>434.70050357632601</v>
      </c>
      <c r="W6" s="276">
        <f t="shared" si="13"/>
        <v>518.98349746348106</v>
      </c>
      <c r="X6" s="813">
        <f t="shared" si="13"/>
        <v>604.50628435561703</v>
      </c>
      <c r="Y6" s="813">
        <f t="shared" si="13"/>
        <v>691.28272022940303</v>
      </c>
      <c r="Z6" s="813">
        <f t="shared" ref="Z6" si="14">Z4+Z5</f>
        <v>779.32679916280074</v>
      </c>
      <c r="AA6" s="813">
        <f t="shared" ref="AA6" si="15">AA4+AA5</f>
        <v>868.65265462718639</v>
      </c>
      <c r="AB6" s="813">
        <f t="shared" ref="AB6" si="16">AB4+AB5</f>
        <v>959.27456079108515</v>
      </c>
      <c r="AC6" s="813">
        <f t="shared" ref="AC6" si="17">AC4+AC5</f>
        <v>1051.2069338356193</v>
      </c>
      <c r="AD6" s="813">
        <f t="shared" ref="AD6" si="18">AD4+AD5</f>
        <v>1144.464333281777</v>
      </c>
      <c r="AE6" s="813">
        <f t="shared" ref="AE6" si="19">AE4+AE5</f>
        <v>1239.0614633295995</v>
      </c>
      <c r="AF6" s="814">
        <f t="shared" ref="AF6" si="20">AF4+AF5</f>
        <v>1335.0131742093913</v>
      </c>
    </row>
    <row r="7" spans="2:32" ht="12.75" customHeight="1">
      <c r="B7" s="268"/>
    </row>
    <row r="8" spans="2:32" ht="12.75" customHeight="1">
      <c r="B8" s="269" t="s">
        <v>320</v>
      </c>
      <c r="C8" s="270"/>
      <c r="D8" s="270"/>
      <c r="E8" s="586">
        <v>2018</v>
      </c>
      <c r="F8" s="616">
        <f t="shared" ref="F8:Q8" si="21">E8+1</f>
        <v>2019</v>
      </c>
      <c r="G8" s="616">
        <f t="shared" si="21"/>
        <v>2020</v>
      </c>
      <c r="H8" s="616">
        <f t="shared" si="21"/>
        <v>2021</v>
      </c>
      <c r="I8" s="616">
        <f t="shared" si="21"/>
        <v>2022</v>
      </c>
      <c r="J8" s="616">
        <f t="shared" si="21"/>
        <v>2023</v>
      </c>
      <c r="K8" s="616">
        <f t="shared" si="21"/>
        <v>2024</v>
      </c>
      <c r="L8" s="271">
        <f t="shared" si="21"/>
        <v>2025</v>
      </c>
      <c r="M8" s="271">
        <f t="shared" si="21"/>
        <v>2026</v>
      </c>
      <c r="N8" s="271">
        <f t="shared" si="21"/>
        <v>2027</v>
      </c>
      <c r="O8" s="271">
        <f t="shared" si="21"/>
        <v>2028</v>
      </c>
      <c r="P8" s="271">
        <f t="shared" si="21"/>
        <v>2029</v>
      </c>
      <c r="Q8" s="271">
        <f t="shared" si="21"/>
        <v>2030</v>
      </c>
      <c r="R8" s="271">
        <f>Q8+1</f>
        <v>2031</v>
      </c>
      <c r="S8" s="271">
        <f>R8+1</f>
        <v>2032</v>
      </c>
      <c r="T8" s="271">
        <f>S8+1</f>
        <v>2033</v>
      </c>
      <c r="U8" s="271">
        <f t="shared" ref="U8:Y8" si="22">T8+1</f>
        <v>2034</v>
      </c>
      <c r="V8" s="271">
        <f t="shared" si="22"/>
        <v>2035</v>
      </c>
      <c r="W8" s="271">
        <f t="shared" si="22"/>
        <v>2036</v>
      </c>
      <c r="X8" s="271">
        <f t="shared" si="22"/>
        <v>2037</v>
      </c>
      <c r="Y8" s="271">
        <f t="shared" si="22"/>
        <v>2038</v>
      </c>
      <c r="Z8" s="271">
        <f t="shared" ref="Z8:AD8" si="23">Y8+1</f>
        <v>2039</v>
      </c>
      <c r="AA8" s="271">
        <f t="shared" si="23"/>
        <v>2040</v>
      </c>
      <c r="AB8" s="271">
        <f t="shared" si="23"/>
        <v>2041</v>
      </c>
      <c r="AC8" s="271">
        <f t="shared" si="23"/>
        <v>2042</v>
      </c>
      <c r="AD8" s="271">
        <f t="shared" si="23"/>
        <v>2043</v>
      </c>
      <c r="AE8" s="271">
        <f t="shared" ref="AE8:AF8" si="24">AD8+1</f>
        <v>2044</v>
      </c>
      <c r="AF8" s="271">
        <f t="shared" si="24"/>
        <v>2045</v>
      </c>
    </row>
    <row r="9" spans="2:32" ht="12.75" customHeight="1">
      <c r="B9" s="32" t="s">
        <v>317</v>
      </c>
      <c r="C9" s="272"/>
      <c r="D9" s="272"/>
      <c r="E9" s="273">
        <f t="shared" ref="E9:Q9" si="25">E29</f>
        <v>0</v>
      </c>
      <c r="F9" s="273">
        <f t="shared" si="25"/>
        <v>0</v>
      </c>
      <c r="G9" s="273">
        <f t="shared" si="25"/>
        <v>0</v>
      </c>
      <c r="H9" s="273">
        <f t="shared" si="25"/>
        <v>0</v>
      </c>
      <c r="I9" s="273">
        <f t="shared" si="25"/>
        <v>0</v>
      </c>
      <c r="J9" s="273">
        <f t="shared" si="25"/>
        <v>0</v>
      </c>
      <c r="K9" s="273">
        <f t="shared" si="25"/>
        <v>0</v>
      </c>
      <c r="L9" s="273">
        <f t="shared" si="25"/>
        <v>0</v>
      </c>
      <c r="M9" s="273">
        <f t="shared" si="25"/>
        <v>0</v>
      </c>
      <c r="N9" s="273">
        <f t="shared" si="25"/>
        <v>0</v>
      </c>
      <c r="O9" s="273">
        <f t="shared" si="25"/>
        <v>0</v>
      </c>
      <c r="P9" s="273">
        <f t="shared" si="25"/>
        <v>0</v>
      </c>
      <c r="Q9" s="273">
        <f t="shared" si="25"/>
        <v>1950.7438957133788</v>
      </c>
      <c r="R9" s="273">
        <f>R29</f>
        <v>6813.2981797615939</v>
      </c>
      <c r="S9" s="273">
        <f>S29</f>
        <v>11748.681048726401</v>
      </c>
      <c r="T9" s="273">
        <f>T29</f>
        <v>16757.711412703069</v>
      </c>
      <c r="U9" s="273">
        <f t="shared" ref="U9:Y9" si="26">U29</f>
        <v>21841.216368830406</v>
      </c>
      <c r="V9" s="273">
        <f t="shared" si="26"/>
        <v>27000.031278032675</v>
      </c>
      <c r="W9" s="273">
        <f t="shared" si="26"/>
        <v>32234.999842452246</v>
      </c>
      <c r="X9" s="273">
        <f t="shared" si="26"/>
        <v>37546.974183578706</v>
      </c>
      <c r="Y9" s="273">
        <f t="shared" si="26"/>
        <v>42936.814921080935</v>
      </c>
      <c r="Z9" s="273">
        <f t="shared" ref="Z9:AD9" si="27">Z29</f>
        <v>48405.391252347879</v>
      </c>
      <c r="AA9" s="273">
        <f t="shared" si="27"/>
        <v>53953.581032744507</v>
      </c>
      <c r="AB9" s="273">
        <f t="shared" si="27"/>
        <v>59582.270856589144</v>
      </c>
      <c r="AC9" s="273">
        <f t="shared" si="27"/>
        <v>65292.356138858348</v>
      </c>
      <c r="AD9" s="273">
        <f t="shared" si="27"/>
        <v>71084.741197625917</v>
      </c>
      <c r="AE9" s="273">
        <f t="shared" ref="AE9:AF9" si="28">AE29</f>
        <v>76960.339337242214</v>
      </c>
      <c r="AF9" s="273">
        <f t="shared" si="28"/>
        <v>82920.072932260344</v>
      </c>
    </row>
    <row r="10" spans="2:32" ht="12.75" customHeight="1">
      <c r="B10" s="32" t="s">
        <v>321</v>
      </c>
      <c r="C10" s="272"/>
      <c r="D10" s="272"/>
      <c r="E10" s="273">
        <f>E55</f>
        <v>0</v>
      </c>
      <c r="F10" s="273">
        <f t="shared" ref="F10:Q10" si="29">F55</f>
        <v>0</v>
      </c>
      <c r="G10" s="273">
        <f t="shared" si="29"/>
        <v>0</v>
      </c>
      <c r="H10" s="273">
        <f t="shared" si="29"/>
        <v>0</v>
      </c>
      <c r="I10" s="273">
        <f t="shared" si="29"/>
        <v>0</v>
      </c>
      <c r="J10" s="273">
        <f t="shared" si="29"/>
        <v>0</v>
      </c>
      <c r="K10" s="273">
        <f t="shared" si="29"/>
        <v>0</v>
      </c>
      <c r="L10" s="273">
        <f t="shared" si="29"/>
        <v>0</v>
      </c>
      <c r="M10" s="273">
        <f t="shared" si="29"/>
        <v>0</v>
      </c>
      <c r="N10" s="273">
        <f t="shared" si="29"/>
        <v>0</v>
      </c>
      <c r="O10" s="273">
        <f t="shared" si="29"/>
        <v>0</v>
      </c>
      <c r="P10" s="273">
        <f t="shared" si="29"/>
        <v>0</v>
      </c>
      <c r="Q10" s="273">
        <f t="shared" si="29"/>
        <v>0</v>
      </c>
      <c r="R10" s="273">
        <f>R55</f>
        <v>0</v>
      </c>
      <c r="S10" s="273">
        <f>S55</f>
        <v>0</v>
      </c>
      <c r="T10" s="273">
        <f>T55</f>
        <v>0</v>
      </c>
      <c r="U10" s="273">
        <f t="shared" ref="U10:Y10" si="30">U55</f>
        <v>0</v>
      </c>
      <c r="V10" s="273">
        <f t="shared" si="30"/>
        <v>0</v>
      </c>
      <c r="W10" s="273">
        <f t="shared" si="30"/>
        <v>0</v>
      </c>
      <c r="X10" s="273">
        <f t="shared" si="30"/>
        <v>0</v>
      </c>
      <c r="Y10" s="273">
        <f t="shared" si="30"/>
        <v>0</v>
      </c>
      <c r="Z10" s="273">
        <f t="shared" ref="Z10:AD10" si="31">Z55</f>
        <v>0</v>
      </c>
      <c r="AA10" s="273">
        <f t="shared" si="31"/>
        <v>0</v>
      </c>
      <c r="AB10" s="273">
        <f t="shared" si="31"/>
        <v>0</v>
      </c>
      <c r="AC10" s="273">
        <f t="shared" si="31"/>
        <v>0</v>
      </c>
      <c r="AD10" s="273">
        <f t="shared" si="31"/>
        <v>0</v>
      </c>
      <c r="AE10" s="273">
        <f t="shared" ref="AE10:AF10" si="32">AE55</f>
        <v>0</v>
      </c>
      <c r="AF10" s="273">
        <f t="shared" si="32"/>
        <v>0</v>
      </c>
    </row>
    <row r="11" spans="2:32" ht="12.75" customHeight="1">
      <c r="B11" s="274" t="s">
        <v>322</v>
      </c>
      <c r="C11" s="275"/>
      <c r="D11" s="275"/>
      <c r="E11" s="502">
        <f t="shared" ref="E11:Q11" si="33">E9+E10</f>
        <v>0</v>
      </c>
      <c r="F11" s="502">
        <f t="shared" si="33"/>
        <v>0</v>
      </c>
      <c r="G11" s="494">
        <f t="shared" si="33"/>
        <v>0</v>
      </c>
      <c r="H11" s="494">
        <f t="shared" si="33"/>
        <v>0</v>
      </c>
      <c r="I11" s="494">
        <f t="shared" si="33"/>
        <v>0</v>
      </c>
      <c r="J11" s="494">
        <f t="shared" si="33"/>
        <v>0</v>
      </c>
      <c r="K11" s="494">
        <f t="shared" si="33"/>
        <v>0</v>
      </c>
      <c r="L11" s="494">
        <f t="shared" si="33"/>
        <v>0</v>
      </c>
      <c r="M11" s="494">
        <f t="shared" si="33"/>
        <v>0</v>
      </c>
      <c r="N11" s="494">
        <f t="shared" si="33"/>
        <v>0</v>
      </c>
      <c r="O11" s="494">
        <f t="shared" si="33"/>
        <v>0</v>
      </c>
      <c r="P11" s="494">
        <f t="shared" si="33"/>
        <v>0</v>
      </c>
      <c r="Q11" s="494">
        <f t="shared" si="33"/>
        <v>1950.7438957133788</v>
      </c>
      <c r="R11" s="494">
        <f>R9+R10</f>
        <v>6813.2981797615939</v>
      </c>
      <c r="S11" s="494">
        <f>S9+S10</f>
        <v>11748.681048726401</v>
      </c>
      <c r="T11" s="494">
        <f>T9+T10</f>
        <v>16757.711412703069</v>
      </c>
      <c r="U11" s="494">
        <f t="shared" ref="U11:Y11" si="34">U9+U10</f>
        <v>21841.216368830406</v>
      </c>
      <c r="V11" s="494">
        <f t="shared" si="34"/>
        <v>27000.031278032675</v>
      </c>
      <c r="W11" s="494">
        <f t="shared" si="34"/>
        <v>32234.999842452246</v>
      </c>
      <c r="X11" s="494">
        <f t="shared" si="34"/>
        <v>37546.974183578706</v>
      </c>
      <c r="Y11" s="494">
        <f t="shared" si="34"/>
        <v>42936.814921080935</v>
      </c>
      <c r="Z11" s="494">
        <f t="shared" ref="Z11" si="35">Z9+Z10</f>
        <v>48405.391252347879</v>
      </c>
      <c r="AA11" s="494">
        <f t="shared" ref="AA11" si="36">AA9+AA10</f>
        <v>53953.581032744507</v>
      </c>
      <c r="AB11" s="494">
        <f t="shared" ref="AB11" si="37">AB9+AB10</f>
        <v>59582.270856589144</v>
      </c>
      <c r="AC11" s="494">
        <f t="shared" ref="AC11" si="38">AC9+AC10</f>
        <v>65292.356138858348</v>
      </c>
      <c r="AD11" s="494">
        <f t="shared" ref="AD11" si="39">AD9+AD10</f>
        <v>71084.741197625917</v>
      </c>
      <c r="AE11" s="494">
        <f t="shared" ref="AE11" si="40">AE9+AE10</f>
        <v>76960.339337242214</v>
      </c>
      <c r="AF11" s="562">
        <f t="shared" ref="AF11" si="41">AF9+AF10</f>
        <v>82920.072932260344</v>
      </c>
    </row>
    <row r="12" spans="2:32" ht="12.75" customHeight="1">
      <c r="B12" s="268"/>
    </row>
    <row r="13" spans="2:32">
      <c r="B13" s="277" t="s">
        <v>323</v>
      </c>
      <c r="C13" s="278"/>
      <c r="D13" s="279"/>
      <c r="E13" s="587">
        <v>2018</v>
      </c>
      <c r="F13" s="617">
        <f t="shared" ref="F13:Q13" si="42">E13+1</f>
        <v>2019</v>
      </c>
      <c r="G13" s="617">
        <f t="shared" si="42"/>
        <v>2020</v>
      </c>
      <c r="H13" s="617">
        <f t="shared" si="42"/>
        <v>2021</v>
      </c>
      <c r="I13" s="617">
        <f t="shared" si="42"/>
        <v>2022</v>
      </c>
      <c r="J13" s="617">
        <f t="shared" si="42"/>
        <v>2023</v>
      </c>
      <c r="K13" s="617">
        <f t="shared" si="42"/>
        <v>2024</v>
      </c>
      <c r="L13" s="280">
        <f t="shared" si="42"/>
        <v>2025</v>
      </c>
      <c r="M13" s="280">
        <f t="shared" si="42"/>
        <v>2026</v>
      </c>
      <c r="N13" s="280">
        <f t="shared" si="42"/>
        <v>2027</v>
      </c>
      <c r="O13" s="280">
        <f t="shared" si="42"/>
        <v>2028</v>
      </c>
      <c r="P13" s="280">
        <f t="shared" si="42"/>
        <v>2029</v>
      </c>
      <c r="Q13" s="280">
        <f t="shared" si="42"/>
        <v>2030</v>
      </c>
      <c r="R13" s="280">
        <f>Q13+1</f>
        <v>2031</v>
      </c>
      <c r="S13" s="280">
        <f>R13+1</f>
        <v>2032</v>
      </c>
      <c r="T13" s="280">
        <f>S13+1</f>
        <v>2033</v>
      </c>
      <c r="U13" s="280">
        <f t="shared" ref="U13:Y13" si="43">T13+1</f>
        <v>2034</v>
      </c>
      <c r="V13" s="280">
        <f t="shared" si="43"/>
        <v>2035</v>
      </c>
      <c r="W13" s="280">
        <f t="shared" si="43"/>
        <v>2036</v>
      </c>
      <c r="X13" s="280">
        <f t="shared" si="43"/>
        <v>2037</v>
      </c>
      <c r="Y13" s="280">
        <f t="shared" si="43"/>
        <v>2038</v>
      </c>
      <c r="Z13" s="280">
        <f t="shared" ref="Z13:AD13" si="44">Y13+1</f>
        <v>2039</v>
      </c>
      <c r="AA13" s="280">
        <f t="shared" si="44"/>
        <v>2040</v>
      </c>
      <c r="AB13" s="280">
        <f t="shared" si="44"/>
        <v>2041</v>
      </c>
      <c r="AC13" s="280">
        <f t="shared" si="44"/>
        <v>2042</v>
      </c>
      <c r="AD13" s="280">
        <f t="shared" si="44"/>
        <v>2043</v>
      </c>
      <c r="AE13" s="280">
        <f t="shared" ref="AE13:AF13" si="45">AD13+1</f>
        <v>2044</v>
      </c>
      <c r="AF13" s="280">
        <f t="shared" si="45"/>
        <v>2045</v>
      </c>
    </row>
    <row r="14" spans="2:32">
      <c r="B14" s="436" t="s">
        <v>324</v>
      </c>
      <c r="C14" s="281"/>
      <c r="D14" s="17"/>
      <c r="E14" s="282">
        <f>327.2*1000</f>
        <v>327200</v>
      </c>
      <c r="F14" s="283">
        <f>E14*(1+F$15)</f>
        <v>329654</v>
      </c>
      <c r="G14" s="283">
        <f t="shared" ref="G14:Q14" si="46">F14*(1+G$15)</f>
        <v>332126.40500000003</v>
      </c>
      <c r="H14" s="283">
        <f t="shared" si="46"/>
        <v>334617.35303750006</v>
      </c>
      <c r="I14" s="283">
        <f t="shared" si="46"/>
        <v>337126.98318528134</v>
      </c>
      <c r="J14" s="283">
        <f t="shared" si="46"/>
        <v>339655.43555917096</v>
      </c>
      <c r="K14" s="283">
        <f t="shared" si="46"/>
        <v>342202.85132586479</v>
      </c>
      <c r="L14" s="283">
        <f t="shared" si="46"/>
        <v>344769.37271080882</v>
      </c>
      <c r="M14" s="283">
        <f t="shared" si="46"/>
        <v>347355.1430061399</v>
      </c>
      <c r="N14" s="283">
        <f t="shared" si="46"/>
        <v>349960.306578686</v>
      </c>
      <c r="O14" s="283">
        <f t="shared" si="46"/>
        <v>352585.00887802616</v>
      </c>
      <c r="P14" s="283">
        <f t="shared" si="46"/>
        <v>355229.39644461137</v>
      </c>
      <c r="Q14" s="283">
        <f t="shared" si="46"/>
        <v>357893.61691794597</v>
      </c>
      <c r="R14" s="283">
        <f>Q14*(1+R$15)</f>
        <v>360577.81904483057</v>
      </c>
      <c r="S14" s="283">
        <f>R14*(1+S$15)</f>
        <v>363282.15268766682</v>
      </c>
      <c r="T14" s="283">
        <f>S14*(1+T$15)</f>
        <v>366006.76883282437</v>
      </c>
      <c r="U14" s="283">
        <f t="shared" ref="U14:Y14" si="47">T14*(1+U$15)</f>
        <v>368751.81959907059</v>
      </c>
      <c r="V14" s="283">
        <f t="shared" si="47"/>
        <v>371517.45824606362</v>
      </c>
      <c r="W14" s="283">
        <f t="shared" si="47"/>
        <v>374303.83918290911</v>
      </c>
      <c r="X14" s="283">
        <f t="shared" si="47"/>
        <v>377111.11797678098</v>
      </c>
      <c r="Y14" s="283">
        <f t="shared" si="47"/>
        <v>379939.45136160689</v>
      </c>
      <c r="Z14" s="283">
        <f t="shared" ref="Z14:AD14" si="48">Y14*(1+Z$15)</f>
        <v>382788.99724681897</v>
      </c>
      <c r="AA14" s="283">
        <f t="shared" si="48"/>
        <v>385659.91472617013</v>
      </c>
      <c r="AB14" s="283">
        <f t="shared" si="48"/>
        <v>388552.36408661644</v>
      </c>
      <c r="AC14" s="283">
        <f t="shared" si="48"/>
        <v>391466.50681726605</v>
      </c>
      <c r="AD14" s="283">
        <f t="shared" si="48"/>
        <v>394402.50561839557</v>
      </c>
      <c r="AE14" s="283">
        <f t="shared" ref="AE14:AF14" si="49">AD14*(1+AE$15)</f>
        <v>397360.52441053354</v>
      </c>
      <c r="AF14" s="283">
        <f t="shared" si="49"/>
        <v>400340.72834361257</v>
      </c>
    </row>
    <row r="15" spans="2:32">
      <c r="B15" s="437" t="s">
        <v>325</v>
      </c>
      <c r="C15" s="284">
        <v>7.4999999999999997E-3</v>
      </c>
      <c r="D15" s="17"/>
      <c r="E15" s="285">
        <f>C15</f>
        <v>7.4999999999999997E-3</v>
      </c>
      <c r="F15" s="285">
        <f t="shared" ref="F15:Q15" si="50">E15</f>
        <v>7.4999999999999997E-3</v>
      </c>
      <c r="G15" s="285">
        <f t="shared" si="50"/>
        <v>7.4999999999999997E-3</v>
      </c>
      <c r="H15" s="285">
        <f t="shared" si="50"/>
        <v>7.4999999999999997E-3</v>
      </c>
      <c r="I15" s="285">
        <f t="shared" si="50"/>
        <v>7.4999999999999997E-3</v>
      </c>
      <c r="J15" s="285">
        <f t="shared" si="50"/>
        <v>7.4999999999999997E-3</v>
      </c>
      <c r="K15" s="285">
        <f t="shared" si="50"/>
        <v>7.4999999999999997E-3</v>
      </c>
      <c r="L15" s="285">
        <f t="shared" si="50"/>
        <v>7.4999999999999997E-3</v>
      </c>
      <c r="M15" s="285">
        <f t="shared" si="50"/>
        <v>7.4999999999999997E-3</v>
      </c>
      <c r="N15" s="285">
        <f t="shared" si="50"/>
        <v>7.4999999999999997E-3</v>
      </c>
      <c r="O15" s="285">
        <f t="shared" si="50"/>
        <v>7.4999999999999997E-3</v>
      </c>
      <c r="P15" s="285">
        <f t="shared" si="50"/>
        <v>7.4999999999999997E-3</v>
      </c>
      <c r="Q15" s="285">
        <f t="shared" si="50"/>
        <v>7.4999999999999997E-3</v>
      </c>
      <c r="R15" s="285">
        <f>Q15</f>
        <v>7.4999999999999997E-3</v>
      </c>
      <c r="S15" s="285">
        <f>R15</f>
        <v>7.4999999999999997E-3</v>
      </c>
      <c r="T15" s="285">
        <f>S15</f>
        <v>7.4999999999999997E-3</v>
      </c>
      <c r="U15" s="285">
        <f t="shared" ref="U15:Y15" si="51">T15</f>
        <v>7.4999999999999997E-3</v>
      </c>
      <c r="V15" s="285">
        <f t="shared" si="51"/>
        <v>7.4999999999999997E-3</v>
      </c>
      <c r="W15" s="285">
        <f t="shared" si="51"/>
        <v>7.4999999999999997E-3</v>
      </c>
      <c r="X15" s="285">
        <f t="shared" si="51"/>
        <v>7.4999999999999997E-3</v>
      </c>
      <c r="Y15" s="285">
        <f t="shared" si="51"/>
        <v>7.4999999999999997E-3</v>
      </c>
      <c r="Z15" s="285">
        <f t="shared" ref="Z15:AD15" si="52">Y15</f>
        <v>7.4999999999999997E-3</v>
      </c>
      <c r="AA15" s="285">
        <f t="shared" si="52"/>
        <v>7.4999999999999997E-3</v>
      </c>
      <c r="AB15" s="285">
        <f t="shared" si="52"/>
        <v>7.4999999999999997E-3</v>
      </c>
      <c r="AC15" s="285">
        <f t="shared" si="52"/>
        <v>7.4999999999999997E-3</v>
      </c>
      <c r="AD15" s="285">
        <f t="shared" si="52"/>
        <v>7.4999999999999997E-3</v>
      </c>
      <c r="AE15" s="285">
        <f t="shared" ref="AE15:AF15" si="53">AD15</f>
        <v>7.4999999999999997E-3</v>
      </c>
      <c r="AF15" s="285">
        <f t="shared" si="53"/>
        <v>7.4999999999999997E-3</v>
      </c>
    </row>
    <row r="16" spans="2:32" ht="5.0999999999999996" customHeight="1">
      <c r="B16" s="437"/>
      <c r="C16" s="438"/>
      <c r="D16" s="17"/>
      <c r="E16" s="285"/>
      <c r="F16" s="285"/>
      <c r="G16" s="285"/>
      <c r="H16" s="285"/>
      <c r="I16" s="285"/>
      <c r="J16" s="285"/>
      <c r="K16" s="285"/>
      <c r="L16" s="285"/>
      <c r="M16" s="285"/>
      <c r="N16" s="285"/>
      <c r="O16" s="285"/>
      <c r="P16" s="285"/>
      <c r="Q16" s="285"/>
      <c r="R16" s="285"/>
      <c r="S16" s="285"/>
      <c r="T16" s="285"/>
      <c r="U16" s="285"/>
      <c r="V16" s="285"/>
      <c r="W16" s="285"/>
      <c r="X16" s="285"/>
      <c r="Y16" s="285"/>
      <c r="Z16" s="285"/>
      <c r="AA16" s="285"/>
      <c r="AB16" s="285"/>
      <c r="AC16" s="285"/>
      <c r="AD16" s="285"/>
      <c r="AE16" s="285"/>
      <c r="AF16" s="285"/>
    </row>
    <row r="17" spans="2:32">
      <c r="B17" s="436" t="s">
        <v>326</v>
      </c>
      <c r="D17" s="17"/>
      <c r="E17" s="283">
        <f>E14*$C18</f>
        <v>2454</v>
      </c>
      <c r="F17" s="283">
        <f t="shared" ref="F17:Q17" si="54">F14*$C18</f>
        <v>2472.4049999999997</v>
      </c>
      <c r="G17" s="283">
        <f t="shared" si="54"/>
        <v>2490.9480375000003</v>
      </c>
      <c r="H17" s="283">
        <f t="shared" si="54"/>
        <v>2509.6301477812503</v>
      </c>
      <c r="I17" s="283">
        <f t="shared" si="54"/>
        <v>2528.45237388961</v>
      </c>
      <c r="J17" s="283">
        <f t="shared" si="54"/>
        <v>2547.4157666937822</v>
      </c>
      <c r="K17" s="283">
        <f t="shared" si="54"/>
        <v>2566.5213849439856</v>
      </c>
      <c r="L17" s="283">
        <f t="shared" si="54"/>
        <v>2585.7702953310659</v>
      </c>
      <c r="M17" s="283">
        <f t="shared" si="54"/>
        <v>2605.1635725460492</v>
      </c>
      <c r="N17" s="283">
        <f t="shared" si="54"/>
        <v>2624.7022993401447</v>
      </c>
      <c r="O17" s="283">
        <f t="shared" si="54"/>
        <v>2644.3875665851961</v>
      </c>
      <c r="P17" s="283">
        <f t="shared" si="54"/>
        <v>2664.2204733345852</v>
      </c>
      <c r="Q17" s="283">
        <f t="shared" si="54"/>
        <v>2684.2021268845947</v>
      </c>
      <c r="R17" s="283">
        <f>R14*$C18</f>
        <v>2704.333642836229</v>
      </c>
      <c r="S17" s="283">
        <f>S14*$C18</f>
        <v>2724.6161451575013</v>
      </c>
      <c r="T17" s="283">
        <f>T14*$C18</f>
        <v>2745.0507662461828</v>
      </c>
      <c r="U17" s="283">
        <f t="shared" ref="U17:Y17" si="55">U14*$C18</f>
        <v>2765.6386469930294</v>
      </c>
      <c r="V17" s="283">
        <f t="shared" si="55"/>
        <v>2786.3809368454772</v>
      </c>
      <c r="W17" s="283">
        <f t="shared" si="55"/>
        <v>2807.2787938718184</v>
      </c>
      <c r="X17" s="283">
        <f t="shared" si="55"/>
        <v>2828.3333848258571</v>
      </c>
      <c r="Y17" s="283">
        <f t="shared" si="55"/>
        <v>2849.5458852120514</v>
      </c>
      <c r="Z17" s="283">
        <f t="shared" ref="Z17" si="56">Z14*$C18</f>
        <v>2870.917479351142</v>
      </c>
      <c r="AA17" s="283">
        <f t="shared" ref="AA17" si="57">AA14*$C18</f>
        <v>2892.4493604462759</v>
      </c>
      <c r="AB17" s="283">
        <f t="shared" ref="AB17" si="58">AB14*$C18</f>
        <v>2914.142730649623</v>
      </c>
      <c r="AC17" s="283">
        <f t="shared" ref="AC17" si="59">AC14*$C18</f>
        <v>2935.9988011294954</v>
      </c>
      <c r="AD17" s="283">
        <f t="shared" ref="AD17" si="60">AD14*$C18</f>
        <v>2958.0187921379666</v>
      </c>
      <c r="AE17" s="283">
        <f t="shared" ref="AE17" si="61">AE14*$C18</f>
        <v>2980.2039330790017</v>
      </c>
      <c r="AF17" s="283">
        <f t="shared" ref="AF17" si="62">AF14*$C18</f>
        <v>3002.5554625770942</v>
      </c>
    </row>
    <row r="18" spans="2:32">
      <c r="B18" s="437" t="s">
        <v>327</v>
      </c>
      <c r="C18" s="286">
        <f>7.5/1000</f>
        <v>7.4999999999999997E-3</v>
      </c>
      <c r="D18" s="17"/>
      <c r="E18" s="285">
        <f>C18</f>
        <v>7.4999999999999997E-3</v>
      </c>
      <c r="F18" s="285">
        <f>C18</f>
        <v>7.4999999999999997E-3</v>
      </c>
      <c r="G18" s="285">
        <f t="shared" ref="G18:Q18" si="63">F18</f>
        <v>7.4999999999999997E-3</v>
      </c>
      <c r="H18" s="285">
        <f t="shared" si="63"/>
        <v>7.4999999999999997E-3</v>
      </c>
      <c r="I18" s="285">
        <f t="shared" si="63"/>
        <v>7.4999999999999997E-3</v>
      </c>
      <c r="J18" s="285">
        <f t="shared" si="63"/>
        <v>7.4999999999999997E-3</v>
      </c>
      <c r="K18" s="285">
        <f t="shared" si="63"/>
        <v>7.4999999999999997E-3</v>
      </c>
      <c r="L18" s="285">
        <f t="shared" si="63"/>
        <v>7.4999999999999997E-3</v>
      </c>
      <c r="M18" s="285">
        <f t="shared" si="63"/>
        <v>7.4999999999999997E-3</v>
      </c>
      <c r="N18" s="285">
        <f t="shared" si="63"/>
        <v>7.4999999999999997E-3</v>
      </c>
      <c r="O18" s="285">
        <f t="shared" si="63"/>
        <v>7.4999999999999997E-3</v>
      </c>
      <c r="P18" s="285">
        <f t="shared" si="63"/>
        <v>7.4999999999999997E-3</v>
      </c>
      <c r="Q18" s="285">
        <f t="shared" si="63"/>
        <v>7.4999999999999997E-3</v>
      </c>
      <c r="R18" s="285">
        <f>Q18</f>
        <v>7.4999999999999997E-3</v>
      </c>
      <c r="S18" s="285">
        <f>R18</f>
        <v>7.4999999999999997E-3</v>
      </c>
      <c r="T18" s="285">
        <f>S18</f>
        <v>7.4999999999999997E-3</v>
      </c>
      <c r="U18" s="285">
        <f t="shared" ref="U18:Y18" si="64">T18</f>
        <v>7.4999999999999997E-3</v>
      </c>
      <c r="V18" s="285">
        <f t="shared" si="64"/>
        <v>7.4999999999999997E-3</v>
      </c>
      <c r="W18" s="285">
        <f t="shared" si="64"/>
        <v>7.4999999999999997E-3</v>
      </c>
      <c r="X18" s="285">
        <f t="shared" si="64"/>
        <v>7.4999999999999997E-3</v>
      </c>
      <c r="Y18" s="285">
        <f t="shared" si="64"/>
        <v>7.4999999999999997E-3</v>
      </c>
      <c r="Z18" s="285">
        <f t="shared" ref="Z18:AD18" si="65">Y18</f>
        <v>7.4999999999999997E-3</v>
      </c>
      <c r="AA18" s="285">
        <f t="shared" si="65"/>
        <v>7.4999999999999997E-3</v>
      </c>
      <c r="AB18" s="285">
        <f t="shared" si="65"/>
        <v>7.4999999999999997E-3</v>
      </c>
      <c r="AC18" s="285">
        <f t="shared" si="65"/>
        <v>7.4999999999999997E-3</v>
      </c>
      <c r="AD18" s="285">
        <f t="shared" si="65"/>
        <v>7.4999999999999997E-3</v>
      </c>
      <c r="AE18" s="285">
        <f t="shared" ref="AE18:AF18" si="66">AD18</f>
        <v>7.4999999999999997E-3</v>
      </c>
      <c r="AF18" s="285">
        <f t="shared" si="66"/>
        <v>7.4999999999999997E-3</v>
      </c>
    </row>
    <row r="19" spans="2:32" ht="6.95" customHeight="1">
      <c r="B19" s="437"/>
      <c r="C19" s="438"/>
      <c r="D19" s="17"/>
      <c r="E19" s="283"/>
      <c r="F19" s="285"/>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row>
    <row r="20" spans="2:32">
      <c r="B20" s="436" t="s">
        <v>328</v>
      </c>
      <c r="C20" s="438"/>
      <c r="D20" s="17"/>
      <c r="E20" s="283">
        <f>E17*E21</f>
        <v>2331.2999999999997</v>
      </c>
      <c r="F20" s="283">
        <f t="shared" ref="F20:Q20" si="67">F17*F21</f>
        <v>2348.7847499999998</v>
      </c>
      <c r="G20" s="283">
        <f t="shared" si="67"/>
        <v>2366.4006356250002</v>
      </c>
      <c r="H20" s="283">
        <f t="shared" si="67"/>
        <v>2384.1486403921876</v>
      </c>
      <c r="I20" s="283">
        <f t="shared" si="67"/>
        <v>2402.0297551951294</v>
      </c>
      <c r="J20" s="283">
        <f t="shared" si="67"/>
        <v>2420.044978359093</v>
      </c>
      <c r="K20" s="283">
        <f t="shared" si="67"/>
        <v>2438.1953156967861</v>
      </c>
      <c r="L20" s="283">
        <f t="shared" si="67"/>
        <v>2456.4817805645125</v>
      </c>
      <c r="M20" s="283">
        <f t="shared" si="67"/>
        <v>2474.9053939187465</v>
      </c>
      <c r="N20" s="283">
        <f t="shared" si="67"/>
        <v>2493.4671843731371</v>
      </c>
      <c r="O20" s="283">
        <f t="shared" si="67"/>
        <v>2512.168188255936</v>
      </c>
      <c r="P20" s="283">
        <f t="shared" si="67"/>
        <v>2531.0094496678557</v>
      </c>
      <c r="Q20" s="283">
        <f t="shared" si="67"/>
        <v>2549.992020540365</v>
      </c>
      <c r="R20" s="283">
        <f>R17*R21</f>
        <v>2569.1169606944177</v>
      </c>
      <c r="S20" s="283">
        <f>S17*S21</f>
        <v>2588.3853378996259</v>
      </c>
      <c r="T20" s="283">
        <f>T17*T21</f>
        <v>2607.7982279338735</v>
      </c>
      <c r="U20" s="283">
        <f t="shared" ref="U20:Y20" si="68">U17*U21</f>
        <v>2627.3567146433779</v>
      </c>
      <c r="V20" s="283">
        <f t="shared" si="68"/>
        <v>2647.0618900032032</v>
      </c>
      <c r="W20" s="283">
        <f t="shared" si="68"/>
        <v>2666.9148541782274</v>
      </c>
      <c r="X20" s="283">
        <f t="shared" si="68"/>
        <v>2686.9167155845644</v>
      </c>
      <c r="Y20" s="283">
        <f t="shared" si="68"/>
        <v>2707.0685909514486</v>
      </c>
      <c r="Z20" s="283">
        <f t="shared" ref="Z20" si="69">Z17*Z21</f>
        <v>2727.3716053835847</v>
      </c>
      <c r="AA20" s="283">
        <f t="shared" ref="AA20" si="70">AA17*AA21</f>
        <v>2747.8268924239619</v>
      </c>
      <c r="AB20" s="283">
        <f t="shared" ref="AB20" si="71">AB17*AB21</f>
        <v>2768.4355941171416</v>
      </c>
      <c r="AC20" s="283">
        <f t="shared" ref="AC20" si="72">AC17*AC21</f>
        <v>2789.1988610730205</v>
      </c>
      <c r="AD20" s="283">
        <f t="shared" ref="AD20" si="73">AD17*AD21</f>
        <v>2810.1178525310679</v>
      </c>
      <c r="AE20" s="283">
        <f t="shared" ref="AE20" si="74">AE17*AE21</f>
        <v>2831.1937364250516</v>
      </c>
      <c r="AF20" s="283">
        <f t="shared" ref="AF20" si="75">AF17*AF21</f>
        <v>2852.4276894482396</v>
      </c>
    </row>
    <row r="21" spans="2:32">
      <c r="B21" s="437" t="s">
        <v>329</v>
      </c>
      <c r="C21" s="286">
        <v>0.95</v>
      </c>
      <c r="D21" s="17"/>
      <c r="E21" s="286">
        <f>C21</f>
        <v>0.95</v>
      </c>
      <c r="F21" s="286">
        <f>E21</f>
        <v>0.95</v>
      </c>
      <c r="G21" s="286">
        <f t="shared" ref="G21:Q21" si="76">F21</f>
        <v>0.95</v>
      </c>
      <c r="H21" s="286">
        <f t="shared" si="76"/>
        <v>0.95</v>
      </c>
      <c r="I21" s="286">
        <f t="shared" si="76"/>
        <v>0.95</v>
      </c>
      <c r="J21" s="286">
        <f t="shared" si="76"/>
        <v>0.95</v>
      </c>
      <c r="K21" s="286">
        <f t="shared" si="76"/>
        <v>0.95</v>
      </c>
      <c r="L21" s="286">
        <f t="shared" si="76"/>
        <v>0.95</v>
      </c>
      <c r="M21" s="286">
        <f t="shared" si="76"/>
        <v>0.95</v>
      </c>
      <c r="N21" s="286">
        <f t="shared" si="76"/>
        <v>0.95</v>
      </c>
      <c r="O21" s="286">
        <f t="shared" si="76"/>
        <v>0.95</v>
      </c>
      <c r="P21" s="286">
        <f t="shared" si="76"/>
        <v>0.95</v>
      </c>
      <c r="Q21" s="286">
        <f t="shared" si="76"/>
        <v>0.95</v>
      </c>
      <c r="R21" s="286">
        <f>Q21</f>
        <v>0.95</v>
      </c>
      <c r="S21" s="286">
        <f>R21</f>
        <v>0.95</v>
      </c>
      <c r="T21" s="286">
        <f>S21</f>
        <v>0.95</v>
      </c>
      <c r="U21" s="286">
        <f t="shared" ref="U21:Y21" si="77">T21</f>
        <v>0.95</v>
      </c>
      <c r="V21" s="286">
        <f t="shared" si="77"/>
        <v>0.95</v>
      </c>
      <c r="W21" s="286">
        <f t="shared" si="77"/>
        <v>0.95</v>
      </c>
      <c r="X21" s="286">
        <f t="shared" si="77"/>
        <v>0.95</v>
      </c>
      <c r="Y21" s="286">
        <f t="shared" si="77"/>
        <v>0.95</v>
      </c>
      <c r="Z21" s="286">
        <f t="shared" ref="Z21:AD21" si="78">Y21</f>
        <v>0.95</v>
      </c>
      <c r="AA21" s="286">
        <f t="shared" si="78"/>
        <v>0.95</v>
      </c>
      <c r="AB21" s="286">
        <f t="shared" si="78"/>
        <v>0.95</v>
      </c>
      <c r="AC21" s="286">
        <f t="shared" si="78"/>
        <v>0.95</v>
      </c>
      <c r="AD21" s="286">
        <f t="shared" si="78"/>
        <v>0.95</v>
      </c>
      <c r="AE21" s="286">
        <f t="shared" ref="AE21:AF21" si="79">AD21</f>
        <v>0.95</v>
      </c>
      <c r="AF21" s="286">
        <f t="shared" si="79"/>
        <v>0.95</v>
      </c>
    </row>
    <row r="22" spans="2:32" ht="5.0999999999999996" customHeight="1">
      <c r="B22" s="437"/>
      <c r="C22" s="438"/>
      <c r="D22" s="17"/>
      <c r="E22" s="286"/>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286"/>
      <c r="AE22" s="286"/>
      <c r="AF22" s="286"/>
    </row>
    <row r="23" spans="2:32">
      <c r="B23" s="436" t="s">
        <v>330</v>
      </c>
      <c r="C23" s="438"/>
      <c r="D23" s="17"/>
      <c r="E23" s="283">
        <f>E20*(1-E24)</f>
        <v>1981.6049999999998</v>
      </c>
      <c r="F23" s="283">
        <f t="shared" ref="F23:Q23" si="80">F20*(1-F24)</f>
        <v>1996.4670374999998</v>
      </c>
      <c r="G23" s="283">
        <f t="shared" si="80"/>
        <v>2011.4405402812502</v>
      </c>
      <c r="H23" s="283">
        <f t="shared" si="80"/>
        <v>2026.5263443333595</v>
      </c>
      <c r="I23" s="283">
        <f t="shared" si="80"/>
        <v>2041.72529191586</v>
      </c>
      <c r="J23" s="283">
        <f t="shared" si="80"/>
        <v>2057.0382316052292</v>
      </c>
      <c r="K23" s="283">
        <f t="shared" si="80"/>
        <v>2072.4660183422679</v>
      </c>
      <c r="L23" s="283">
        <f t="shared" si="80"/>
        <v>2088.0095134798357</v>
      </c>
      <c r="M23" s="283">
        <f t="shared" si="80"/>
        <v>2103.6695848309346</v>
      </c>
      <c r="N23" s="283">
        <f t="shared" si="80"/>
        <v>2119.4471067171667</v>
      </c>
      <c r="O23" s="283">
        <f t="shared" si="80"/>
        <v>2135.3429600175455</v>
      </c>
      <c r="P23" s="283">
        <f t="shared" si="80"/>
        <v>2151.3580322176772</v>
      </c>
      <c r="Q23" s="283">
        <f t="shared" si="80"/>
        <v>2167.49321745931</v>
      </c>
      <c r="R23" s="283">
        <f>R20*(1-R24)</f>
        <v>2183.7494165902549</v>
      </c>
      <c r="S23" s="283">
        <f>S20*(1-S24)</f>
        <v>2200.127537214682</v>
      </c>
      <c r="T23" s="283">
        <f>T20*(1-T24)</f>
        <v>2216.6284937437922</v>
      </c>
      <c r="U23" s="283">
        <f t="shared" ref="U23:Y23" si="81">U20*(1-U24)</f>
        <v>2233.2532074468713</v>
      </c>
      <c r="V23" s="283">
        <f t="shared" si="81"/>
        <v>2250.0026065027228</v>
      </c>
      <c r="W23" s="283">
        <f t="shared" si="81"/>
        <v>2266.8776260514933</v>
      </c>
      <c r="X23" s="283">
        <f t="shared" si="81"/>
        <v>2283.8792082468794</v>
      </c>
      <c r="Y23" s="283">
        <f t="shared" si="81"/>
        <v>2301.0083023087313</v>
      </c>
      <c r="Z23" s="283">
        <f t="shared" ref="Z23" si="82">Z20*(1-Z24)</f>
        <v>2318.2658645760471</v>
      </c>
      <c r="AA23" s="283">
        <f t="shared" ref="AA23" si="83">AA20*(1-AA24)</f>
        <v>2335.6528585603673</v>
      </c>
      <c r="AB23" s="283">
        <f t="shared" ref="AB23" si="84">AB20*(1-AB24)</f>
        <v>2353.1702549995703</v>
      </c>
      <c r="AC23" s="283">
        <f t="shared" ref="AC23" si="85">AC20*(1-AC24)</f>
        <v>2370.8190319120672</v>
      </c>
      <c r="AD23" s="283">
        <f t="shared" ref="AD23" si="86">AD20*(1-AD24)</f>
        <v>2388.6001746514075</v>
      </c>
      <c r="AE23" s="283">
        <f t="shared" ref="AE23" si="87">AE20*(1-AE24)</f>
        <v>2406.514675961294</v>
      </c>
      <c r="AF23" s="283">
        <f t="shared" ref="AF23" si="88">AF20*(1-AF24)</f>
        <v>2424.5635360310034</v>
      </c>
    </row>
    <row r="24" spans="2:32">
      <c r="B24" s="437" t="s">
        <v>331</v>
      </c>
      <c r="C24" s="286">
        <v>0.15</v>
      </c>
      <c r="D24" s="17"/>
      <c r="E24" s="285">
        <f>C24</f>
        <v>0.15</v>
      </c>
      <c r="F24" s="285">
        <f>C24</f>
        <v>0.15</v>
      </c>
      <c r="G24" s="285">
        <f t="shared" ref="G24:Q24" si="89">F24</f>
        <v>0.15</v>
      </c>
      <c r="H24" s="285">
        <f t="shared" si="89"/>
        <v>0.15</v>
      </c>
      <c r="I24" s="285">
        <f t="shared" si="89"/>
        <v>0.15</v>
      </c>
      <c r="J24" s="285">
        <f t="shared" si="89"/>
        <v>0.15</v>
      </c>
      <c r="K24" s="285">
        <f t="shared" si="89"/>
        <v>0.15</v>
      </c>
      <c r="L24" s="285">
        <f t="shared" si="89"/>
        <v>0.15</v>
      </c>
      <c r="M24" s="285">
        <f t="shared" si="89"/>
        <v>0.15</v>
      </c>
      <c r="N24" s="285">
        <f t="shared" si="89"/>
        <v>0.15</v>
      </c>
      <c r="O24" s="285">
        <f t="shared" si="89"/>
        <v>0.15</v>
      </c>
      <c r="P24" s="285">
        <f t="shared" si="89"/>
        <v>0.15</v>
      </c>
      <c r="Q24" s="285">
        <f t="shared" si="89"/>
        <v>0.15</v>
      </c>
      <c r="R24" s="285">
        <f>Q24</f>
        <v>0.15</v>
      </c>
      <c r="S24" s="285">
        <f>R24</f>
        <v>0.15</v>
      </c>
      <c r="T24" s="285">
        <f>S24</f>
        <v>0.15</v>
      </c>
      <c r="U24" s="285">
        <f t="shared" ref="U24:Y24" si="90">T24</f>
        <v>0.15</v>
      </c>
      <c r="V24" s="285">
        <f t="shared" si="90"/>
        <v>0.15</v>
      </c>
      <c r="W24" s="285">
        <f t="shared" si="90"/>
        <v>0.15</v>
      </c>
      <c r="X24" s="285">
        <f t="shared" si="90"/>
        <v>0.15</v>
      </c>
      <c r="Y24" s="285">
        <f t="shared" si="90"/>
        <v>0.15</v>
      </c>
      <c r="Z24" s="285">
        <f t="shared" ref="Z24:AD24" si="91">Y24</f>
        <v>0.15</v>
      </c>
      <c r="AA24" s="285">
        <f t="shared" si="91"/>
        <v>0.15</v>
      </c>
      <c r="AB24" s="285">
        <f t="shared" si="91"/>
        <v>0.15</v>
      </c>
      <c r="AC24" s="285">
        <f t="shared" si="91"/>
        <v>0.15</v>
      </c>
      <c r="AD24" s="285">
        <f t="shared" si="91"/>
        <v>0.15</v>
      </c>
      <c r="AE24" s="285">
        <f t="shared" ref="AE24:AF24" si="92">AD24</f>
        <v>0.15</v>
      </c>
      <c r="AF24" s="285">
        <f t="shared" si="92"/>
        <v>0.15</v>
      </c>
    </row>
    <row r="25" spans="2:32" ht="5.0999999999999996" customHeight="1">
      <c r="B25" s="437"/>
      <c r="C25" s="438"/>
      <c r="D25" s="17"/>
      <c r="E25" s="286"/>
      <c r="F25" s="286"/>
      <c r="G25" s="286"/>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row>
    <row r="26" spans="2:32">
      <c r="B26" s="436" t="s">
        <v>332</v>
      </c>
      <c r="C26" s="438"/>
      <c r="D26" s="17"/>
      <c r="E26" s="283">
        <f>E23*(E27)*1000</f>
        <v>792641.99999999988</v>
      </c>
      <c r="F26" s="283">
        <f t="shared" ref="F26:L26" si="93">F23*(F27)*1000</f>
        <v>798586.81499999994</v>
      </c>
      <c r="G26" s="283">
        <f t="shared" si="93"/>
        <v>804576.21611250006</v>
      </c>
      <c r="H26" s="283">
        <f t="shared" si="93"/>
        <v>810610.53773334378</v>
      </c>
      <c r="I26" s="283">
        <f t="shared" si="93"/>
        <v>816690.11676634406</v>
      </c>
      <c r="J26" s="283">
        <f t="shared" si="93"/>
        <v>822815.29264209163</v>
      </c>
      <c r="K26" s="283">
        <f t="shared" si="93"/>
        <v>828986.40733690723</v>
      </c>
      <c r="L26" s="283">
        <f t="shared" si="93"/>
        <v>835203.80539193435</v>
      </c>
      <c r="M26" s="283">
        <f>M23*(1-M27)*1000</f>
        <v>1262201.7508985607</v>
      </c>
      <c r="N26" s="283">
        <f t="shared" ref="N26:AF26" si="94">N23*(1-N27)*1000</f>
        <v>1271668.2640302998</v>
      </c>
      <c r="O26" s="283">
        <f t="shared" si="94"/>
        <v>1281205.7760105273</v>
      </c>
      <c r="P26" s="283">
        <f t="shared" si="94"/>
        <v>1290814.8193306064</v>
      </c>
      <c r="Q26" s="283">
        <f t="shared" si="94"/>
        <v>1300495.9304755859</v>
      </c>
      <c r="R26" s="283">
        <f t="shared" si="94"/>
        <v>1310249.6499541528</v>
      </c>
      <c r="S26" s="283">
        <f t="shared" si="94"/>
        <v>1320076.5223288091</v>
      </c>
      <c r="T26" s="283">
        <f t="shared" si="94"/>
        <v>1329977.0962462754</v>
      </c>
      <c r="U26" s="283">
        <f t="shared" si="94"/>
        <v>1339951.9244681229</v>
      </c>
      <c r="V26" s="283">
        <f t="shared" si="94"/>
        <v>1350001.5639016335</v>
      </c>
      <c r="W26" s="283">
        <f t="shared" si="94"/>
        <v>1360126.575630896</v>
      </c>
      <c r="X26" s="283">
        <f t="shared" si="94"/>
        <v>1370327.5249481276</v>
      </c>
      <c r="Y26" s="283">
        <f t="shared" si="94"/>
        <v>1380604.9813852387</v>
      </c>
      <c r="Z26" s="283">
        <f t="shared" si="94"/>
        <v>1390959.5187456282</v>
      </c>
      <c r="AA26" s="283">
        <f t="shared" si="94"/>
        <v>1401391.7151362204</v>
      </c>
      <c r="AB26" s="283">
        <f t="shared" si="94"/>
        <v>1411902.1529997422</v>
      </c>
      <c r="AC26" s="283">
        <f t="shared" si="94"/>
        <v>1422491.4191472402</v>
      </c>
      <c r="AD26" s="283">
        <f t="shared" si="94"/>
        <v>1433160.1047908445</v>
      </c>
      <c r="AE26" s="283">
        <f t="shared" si="94"/>
        <v>1443908.8055767764</v>
      </c>
      <c r="AF26" s="283">
        <f t="shared" si="94"/>
        <v>1454738.121618602</v>
      </c>
    </row>
    <row r="27" spans="2:32">
      <c r="B27" s="437" t="s">
        <v>327</v>
      </c>
      <c r="C27" s="286">
        <v>0.4</v>
      </c>
      <c r="D27" s="17"/>
      <c r="E27" s="285">
        <f>C27</f>
        <v>0.4</v>
      </c>
      <c r="F27" s="285">
        <f>C27</f>
        <v>0.4</v>
      </c>
      <c r="G27" s="285">
        <f t="shared" ref="G27:Q27" si="95">F27</f>
        <v>0.4</v>
      </c>
      <c r="H27" s="285">
        <f t="shared" si="95"/>
        <v>0.4</v>
      </c>
      <c r="I27" s="285">
        <f t="shared" si="95"/>
        <v>0.4</v>
      </c>
      <c r="J27" s="285">
        <f t="shared" si="95"/>
        <v>0.4</v>
      </c>
      <c r="K27" s="285">
        <f t="shared" si="95"/>
        <v>0.4</v>
      </c>
      <c r="L27" s="285">
        <f t="shared" si="95"/>
        <v>0.4</v>
      </c>
      <c r="M27" s="285">
        <f>C27</f>
        <v>0.4</v>
      </c>
      <c r="N27" s="285">
        <f t="shared" si="95"/>
        <v>0.4</v>
      </c>
      <c r="O27" s="285">
        <f t="shared" si="95"/>
        <v>0.4</v>
      </c>
      <c r="P27" s="285">
        <f t="shared" si="95"/>
        <v>0.4</v>
      </c>
      <c r="Q27" s="285">
        <f t="shared" si="95"/>
        <v>0.4</v>
      </c>
      <c r="R27" s="285">
        <f>Q27</f>
        <v>0.4</v>
      </c>
      <c r="S27" s="285">
        <f>R27</f>
        <v>0.4</v>
      </c>
      <c r="T27" s="285">
        <f>S27</f>
        <v>0.4</v>
      </c>
      <c r="U27" s="285">
        <f t="shared" ref="U27:Y27" si="96">T27</f>
        <v>0.4</v>
      </c>
      <c r="V27" s="285">
        <f t="shared" si="96"/>
        <v>0.4</v>
      </c>
      <c r="W27" s="285">
        <f t="shared" si="96"/>
        <v>0.4</v>
      </c>
      <c r="X27" s="285">
        <f t="shared" si="96"/>
        <v>0.4</v>
      </c>
      <c r="Y27" s="285">
        <f t="shared" si="96"/>
        <v>0.4</v>
      </c>
      <c r="Z27" s="285">
        <f t="shared" ref="Z27:AD27" si="97">Y27</f>
        <v>0.4</v>
      </c>
      <c r="AA27" s="285">
        <f t="shared" si="97"/>
        <v>0.4</v>
      </c>
      <c r="AB27" s="285">
        <f t="shared" si="97"/>
        <v>0.4</v>
      </c>
      <c r="AC27" s="285">
        <f t="shared" si="97"/>
        <v>0.4</v>
      </c>
      <c r="AD27" s="285">
        <f t="shared" si="97"/>
        <v>0.4</v>
      </c>
      <c r="AE27" s="285">
        <f t="shared" ref="AE27:AF27" si="98">AD27</f>
        <v>0.4</v>
      </c>
      <c r="AF27" s="285">
        <f t="shared" si="98"/>
        <v>0.4</v>
      </c>
    </row>
    <row r="28" spans="2:32" ht="5.0999999999999996" customHeight="1">
      <c r="B28" s="437"/>
      <c r="C28" s="286"/>
      <c r="D28" s="17"/>
      <c r="E28" s="285"/>
      <c r="F28" s="285"/>
      <c r="G28" s="285"/>
      <c r="H28" s="285"/>
      <c r="I28" s="285"/>
      <c r="J28" s="285"/>
      <c r="K28" s="285"/>
      <c r="L28" s="285"/>
      <c r="M28" s="285"/>
      <c r="N28" s="285"/>
      <c r="O28" s="285"/>
      <c r="P28" s="285"/>
      <c r="Q28" s="285"/>
      <c r="R28" s="285"/>
      <c r="S28" s="285"/>
      <c r="T28" s="285"/>
      <c r="U28" s="285"/>
      <c r="V28" s="285"/>
      <c r="W28" s="285"/>
      <c r="X28" s="285"/>
      <c r="Y28" s="285"/>
      <c r="Z28" s="285"/>
      <c r="AA28" s="285"/>
      <c r="AB28" s="285"/>
      <c r="AC28" s="285"/>
      <c r="AD28" s="285"/>
      <c r="AE28" s="285"/>
      <c r="AF28" s="285"/>
    </row>
    <row r="29" spans="2:32">
      <c r="B29" s="436" t="s">
        <v>333</v>
      </c>
      <c r="C29" s="288"/>
      <c r="D29" s="288"/>
      <c r="E29" s="283">
        <f>E30*E26</f>
        <v>0</v>
      </c>
      <c r="F29" s="283">
        <f t="shared" ref="F29:Q29" si="99">F30*F26</f>
        <v>0</v>
      </c>
      <c r="G29" s="283">
        <f t="shared" si="99"/>
        <v>0</v>
      </c>
      <c r="H29" s="283">
        <f t="shared" si="99"/>
        <v>0</v>
      </c>
      <c r="I29" s="283">
        <f t="shared" si="99"/>
        <v>0</v>
      </c>
      <c r="J29" s="283">
        <f t="shared" si="99"/>
        <v>0</v>
      </c>
      <c r="K29" s="283">
        <f t="shared" si="99"/>
        <v>0</v>
      </c>
      <c r="L29" s="283">
        <f t="shared" si="99"/>
        <v>0</v>
      </c>
      <c r="M29" s="283">
        <f t="shared" si="99"/>
        <v>0</v>
      </c>
      <c r="N29" s="283">
        <f t="shared" si="99"/>
        <v>0</v>
      </c>
      <c r="O29" s="283">
        <f t="shared" si="99"/>
        <v>0</v>
      </c>
      <c r="P29" s="283">
        <f t="shared" si="99"/>
        <v>0</v>
      </c>
      <c r="Q29" s="283">
        <f t="shared" si="99"/>
        <v>1950.7438957133788</v>
      </c>
      <c r="R29" s="283">
        <f>R30*R26</f>
        <v>6813.2981797615939</v>
      </c>
      <c r="S29" s="283">
        <f>S30*S26</f>
        <v>11748.681048726401</v>
      </c>
      <c r="T29" s="283">
        <f>T30*T26</f>
        <v>16757.711412703069</v>
      </c>
      <c r="U29" s="283">
        <f t="shared" ref="U29:Y29" si="100">U30*U26</f>
        <v>21841.216368830406</v>
      </c>
      <c r="V29" s="283">
        <f t="shared" si="100"/>
        <v>27000.031278032675</v>
      </c>
      <c r="W29" s="283">
        <f t="shared" si="100"/>
        <v>32234.999842452246</v>
      </c>
      <c r="X29" s="283">
        <f t="shared" si="100"/>
        <v>37546.974183578706</v>
      </c>
      <c r="Y29" s="283">
        <f t="shared" si="100"/>
        <v>42936.814921080935</v>
      </c>
      <c r="Z29" s="283">
        <f t="shared" ref="Z29" si="101">Z30*Z26</f>
        <v>48405.391252347879</v>
      </c>
      <c r="AA29" s="283">
        <f t="shared" ref="AA29" si="102">AA30*AA26</f>
        <v>53953.581032744507</v>
      </c>
      <c r="AB29" s="283">
        <f t="shared" ref="AB29" si="103">AB30*AB26</f>
        <v>59582.270856589144</v>
      </c>
      <c r="AC29" s="283">
        <f t="shared" ref="AC29" si="104">AC30*AC26</f>
        <v>65292.356138858348</v>
      </c>
      <c r="AD29" s="283">
        <f t="shared" ref="AD29" si="105">AD30*AD26</f>
        <v>71084.741197625917</v>
      </c>
      <c r="AE29" s="283">
        <f t="shared" ref="AE29" si="106">AE30*AE26</f>
        <v>76960.339337242214</v>
      </c>
      <c r="AF29" s="283">
        <f t="shared" ref="AF29" si="107">AF30*AF26</f>
        <v>82920.072932260344</v>
      </c>
    </row>
    <row r="30" spans="2:32">
      <c r="B30" s="437" t="s">
        <v>334</v>
      </c>
      <c r="C30" s="289"/>
      <c r="D30" s="288"/>
      <c r="E30" s="286"/>
      <c r="F30" s="286"/>
      <c r="G30" s="286"/>
      <c r="H30" s="286"/>
      <c r="I30" s="286"/>
      <c r="J30" s="286"/>
      <c r="K30" s="286"/>
      <c r="L30" s="286"/>
      <c r="M30" s="286"/>
      <c r="N30" s="286"/>
      <c r="O30" s="286"/>
      <c r="P30" s="286">
        <v>0</v>
      </c>
      <c r="Q30" s="286">
        <v>1.5E-3</v>
      </c>
      <c r="R30" s="286">
        <f>Q30+0.37%</f>
        <v>5.1999999999999998E-3</v>
      </c>
      <c r="S30" s="286">
        <f t="shared" ref="S30:AF30" si="108">R30+0.37%</f>
        <v>8.8999999999999999E-3</v>
      </c>
      <c r="T30" s="286">
        <f t="shared" si="108"/>
        <v>1.26E-2</v>
      </c>
      <c r="U30" s="286">
        <f t="shared" si="108"/>
        <v>1.6300000000000002E-2</v>
      </c>
      <c r="V30" s="286">
        <f t="shared" si="108"/>
        <v>2.0000000000000004E-2</v>
      </c>
      <c r="W30" s="286">
        <f t="shared" si="108"/>
        <v>2.3700000000000006E-2</v>
      </c>
      <c r="X30" s="286">
        <f t="shared" si="108"/>
        <v>2.7400000000000008E-2</v>
      </c>
      <c r="Y30" s="286">
        <f t="shared" si="108"/>
        <v>3.110000000000001E-2</v>
      </c>
      <c r="Z30" s="286">
        <f t="shared" si="108"/>
        <v>3.4800000000000011E-2</v>
      </c>
      <c r="AA30" s="286">
        <f t="shared" si="108"/>
        <v>3.8500000000000013E-2</v>
      </c>
      <c r="AB30" s="286">
        <f t="shared" si="108"/>
        <v>4.2200000000000015E-2</v>
      </c>
      <c r="AC30" s="286">
        <f t="shared" si="108"/>
        <v>4.5900000000000017E-2</v>
      </c>
      <c r="AD30" s="286">
        <f t="shared" si="108"/>
        <v>4.9600000000000019E-2</v>
      </c>
      <c r="AE30" s="286">
        <f t="shared" si="108"/>
        <v>5.3300000000000021E-2</v>
      </c>
      <c r="AF30" s="286">
        <f t="shared" si="108"/>
        <v>5.7000000000000023E-2</v>
      </c>
    </row>
    <row r="31" spans="2:32" ht="5.0999999999999996" customHeight="1">
      <c r="B31" s="287"/>
      <c r="C31" s="288"/>
      <c r="D31" s="288"/>
      <c r="E31" s="288"/>
      <c r="F31" s="288"/>
      <c r="G31" s="288"/>
      <c r="H31" s="288"/>
      <c r="I31" s="288"/>
      <c r="J31" s="288"/>
      <c r="K31" s="288"/>
      <c r="L31" s="288"/>
      <c r="M31" s="288"/>
      <c r="N31" s="288"/>
      <c r="O31" s="288"/>
      <c r="P31" s="288"/>
      <c r="Q31" s="288"/>
      <c r="R31" s="288"/>
      <c r="S31" s="288"/>
      <c r="T31" s="288"/>
      <c r="U31" s="288"/>
      <c r="V31" s="288"/>
      <c r="W31" s="288"/>
      <c r="X31" s="288"/>
      <c r="Y31" s="288"/>
      <c r="Z31" s="288"/>
      <c r="AA31" s="288"/>
      <c r="AB31" s="288"/>
      <c r="AC31" s="288"/>
      <c r="AD31" s="288"/>
      <c r="AE31" s="288"/>
      <c r="AF31" s="288"/>
    </row>
    <row r="32" spans="2:32">
      <c r="B32" s="436" t="s">
        <v>335</v>
      </c>
      <c r="C32" s="290">
        <v>23000</v>
      </c>
      <c r="D32" s="17"/>
      <c r="E32" s="283">
        <v>0</v>
      </c>
      <c r="F32" s="283">
        <v>0</v>
      </c>
      <c r="G32" s="283">
        <v>0</v>
      </c>
      <c r="H32" s="283">
        <v>0</v>
      </c>
      <c r="I32" s="283">
        <v>0</v>
      </c>
      <c r="J32" s="283">
        <v>0</v>
      </c>
      <c r="K32" s="283">
        <v>0</v>
      </c>
      <c r="L32" s="283">
        <v>0</v>
      </c>
      <c r="M32" s="283">
        <v>0</v>
      </c>
      <c r="N32" s="283">
        <v>0</v>
      </c>
      <c r="O32" s="283">
        <v>0</v>
      </c>
      <c r="P32" s="283">
        <v>0</v>
      </c>
      <c r="Q32" s="291">
        <f>C32</f>
        <v>23000</v>
      </c>
      <c r="R32" s="291">
        <f>Q32*(1+R33)</f>
        <v>23000</v>
      </c>
      <c r="S32" s="291">
        <f>R32*(1+S33)</f>
        <v>23000</v>
      </c>
      <c r="T32" s="291">
        <f>S32*(1+T33)</f>
        <v>23000</v>
      </c>
      <c r="U32" s="291">
        <f t="shared" ref="U32:Y32" si="109">T32*(1+U33)</f>
        <v>23000</v>
      </c>
      <c r="V32" s="291">
        <f t="shared" si="109"/>
        <v>23000</v>
      </c>
      <c r="W32" s="291">
        <f t="shared" si="109"/>
        <v>23000</v>
      </c>
      <c r="X32" s="291">
        <f t="shared" si="109"/>
        <v>23000</v>
      </c>
      <c r="Y32" s="291">
        <f t="shared" si="109"/>
        <v>23000</v>
      </c>
      <c r="Z32" s="291">
        <f t="shared" ref="Z32" si="110">Y32*(1+Z33)</f>
        <v>23000</v>
      </c>
      <c r="AA32" s="291">
        <f t="shared" ref="AA32" si="111">Z32*(1+AA33)</f>
        <v>23000</v>
      </c>
      <c r="AB32" s="291">
        <f t="shared" ref="AB32" si="112">AA32*(1+AB33)</f>
        <v>23000</v>
      </c>
      <c r="AC32" s="291">
        <f t="shared" ref="AC32" si="113">AB32*(1+AC33)</f>
        <v>23000</v>
      </c>
      <c r="AD32" s="291">
        <f t="shared" ref="AD32" si="114">AC32*(1+AD33)</f>
        <v>23000</v>
      </c>
      <c r="AE32" s="291">
        <f t="shared" ref="AE32" si="115">AD32*(1+AE33)</f>
        <v>23000</v>
      </c>
      <c r="AF32" s="291">
        <f t="shared" ref="AF32" si="116">AE32*(1+AF33)</f>
        <v>23000</v>
      </c>
    </row>
    <row r="33" spans="2:32">
      <c r="B33" s="437" t="s">
        <v>336</v>
      </c>
      <c r="C33" s="292"/>
      <c r="D33" s="293"/>
      <c r="E33" s="283">
        <v>0</v>
      </c>
      <c r="F33" s="283">
        <v>0</v>
      </c>
      <c r="G33" s="283">
        <v>0</v>
      </c>
      <c r="H33" s="283">
        <v>0</v>
      </c>
      <c r="I33" s="283">
        <v>0</v>
      </c>
      <c r="J33" s="283">
        <v>0</v>
      </c>
      <c r="K33" s="283">
        <v>0</v>
      </c>
      <c r="L33" s="283">
        <v>0</v>
      </c>
      <c r="M33" s="283">
        <v>0</v>
      </c>
      <c r="N33" s="283">
        <v>0</v>
      </c>
      <c r="O33" s="283">
        <v>0</v>
      </c>
      <c r="P33" s="289"/>
      <c r="Q33" s="289">
        <v>0</v>
      </c>
      <c r="R33" s="289">
        <v>0</v>
      </c>
      <c r="S33" s="289">
        <v>0</v>
      </c>
      <c r="T33" s="289">
        <v>0</v>
      </c>
      <c r="U33" s="289">
        <v>0</v>
      </c>
      <c r="V33" s="289">
        <v>0</v>
      </c>
      <c r="W33" s="289">
        <v>0</v>
      </c>
      <c r="X33" s="289">
        <v>0</v>
      </c>
      <c r="Y33" s="289">
        <v>0</v>
      </c>
      <c r="Z33" s="289">
        <v>0</v>
      </c>
      <c r="AA33" s="289">
        <v>0</v>
      </c>
      <c r="AB33" s="289">
        <v>0</v>
      </c>
      <c r="AC33" s="289">
        <v>0</v>
      </c>
      <c r="AD33" s="289">
        <v>0</v>
      </c>
      <c r="AE33" s="289">
        <v>0</v>
      </c>
      <c r="AF33" s="289">
        <v>0</v>
      </c>
    </row>
    <row r="34" spans="2:32">
      <c r="B34" s="436" t="s">
        <v>337</v>
      </c>
      <c r="C34" s="294"/>
      <c r="D34" s="293"/>
      <c r="E34" s="291">
        <f t="shared" ref="E34:O34" si="117">E27*E32/1000000</f>
        <v>0</v>
      </c>
      <c r="F34" s="291">
        <f t="shared" si="117"/>
        <v>0</v>
      </c>
      <c r="G34" s="291">
        <f t="shared" si="117"/>
        <v>0</v>
      </c>
      <c r="H34" s="291">
        <f t="shared" si="117"/>
        <v>0</v>
      </c>
      <c r="I34" s="291">
        <f t="shared" si="117"/>
        <v>0</v>
      </c>
      <c r="J34" s="291">
        <f t="shared" si="117"/>
        <v>0</v>
      </c>
      <c r="K34" s="291">
        <f t="shared" si="117"/>
        <v>0</v>
      </c>
      <c r="L34" s="291">
        <f t="shared" si="117"/>
        <v>0</v>
      </c>
      <c r="M34" s="291">
        <f t="shared" si="117"/>
        <v>0</v>
      </c>
      <c r="N34" s="291">
        <f t="shared" si="117"/>
        <v>0</v>
      </c>
      <c r="O34" s="291">
        <f t="shared" si="117"/>
        <v>0</v>
      </c>
      <c r="P34" s="291">
        <f t="shared" ref="P34:Q34" si="118">P32*(1-P35)</f>
        <v>0</v>
      </c>
      <c r="Q34" s="291">
        <f t="shared" si="118"/>
        <v>17250</v>
      </c>
      <c r="R34" s="291">
        <f>R32*(1-R35)</f>
        <v>17020</v>
      </c>
      <c r="S34" s="291">
        <f>S32*(1-S35)</f>
        <v>16790</v>
      </c>
      <c r="T34" s="291">
        <f>T32*(1-T35)</f>
        <v>16560</v>
      </c>
      <c r="U34" s="291">
        <f t="shared" ref="U34:Y34" si="119">U32*(1-U35)</f>
        <v>16330</v>
      </c>
      <c r="V34" s="291">
        <f t="shared" si="119"/>
        <v>16099.999999999998</v>
      </c>
      <c r="W34" s="291">
        <f t="shared" si="119"/>
        <v>16099.999999999998</v>
      </c>
      <c r="X34" s="291">
        <f t="shared" si="119"/>
        <v>16099.999999999998</v>
      </c>
      <c r="Y34" s="291">
        <f t="shared" si="119"/>
        <v>16099.999999999998</v>
      </c>
      <c r="Z34" s="291">
        <f t="shared" ref="Z34" si="120">Z32*(1-Z35)</f>
        <v>16099.999999999998</v>
      </c>
      <c r="AA34" s="291">
        <f t="shared" ref="AA34" si="121">AA32*(1-AA35)</f>
        <v>16099.999999999998</v>
      </c>
      <c r="AB34" s="291">
        <f t="shared" ref="AB34" si="122">AB32*(1-AB35)</f>
        <v>16099.999999999998</v>
      </c>
      <c r="AC34" s="291">
        <f t="shared" ref="AC34" si="123">AC32*(1-AC35)</f>
        <v>16099.999999999998</v>
      </c>
      <c r="AD34" s="291">
        <f t="shared" ref="AD34" si="124">AD32*(1-AD35)</f>
        <v>16099.999999999998</v>
      </c>
      <c r="AE34" s="291">
        <f t="shared" ref="AE34" si="125">AE32*(1-AE35)</f>
        <v>16099.999999999998</v>
      </c>
      <c r="AF34" s="291">
        <f t="shared" ref="AF34" si="126">AF32*(1-AF35)</f>
        <v>16099.999999999998</v>
      </c>
    </row>
    <row r="35" spans="2:32">
      <c r="B35" s="437" t="s">
        <v>338</v>
      </c>
      <c r="C35" s="292"/>
      <c r="D35" s="288"/>
      <c r="E35" s="283">
        <v>0</v>
      </c>
      <c r="F35" s="283">
        <v>0</v>
      </c>
      <c r="G35" s="283">
        <v>0</v>
      </c>
      <c r="H35" s="283">
        <v>0</v>
      </c>
      <c r="I35" s="283">
        <v>0</v>
      </c>
      <c r="J35" s="283">
        <v>0</v>
      </c>
      <c r="K35" s="283">
        <v>0</v>
      </c>
      <c r="L35" s="283">
        <v>0</v>
      </c>
      <c r="M35" s="283">
        <v>0</v>
      </c>
      <c r="N35" s="283">
        <v>0</v>
      </c>
      <c r="O35" s="283">
        <v>0</v>
      </c>
      <c r="P35" s="283">
        <v>0</v>
      </c>
      <c r="Q35" s="289">
        <v>0.25</v>
      </c>
      <c r="R35" s="289">
        <v>0.26</v>
      </c>
      <c r="S35" s="289">
        <v>0.27</v>
      </c>
      <c r="T35" s="289">
        <v>0.28000000000000003</v>
      </c>
      <c r="U35" s="289">
        <v>0.28999999999999998</v>
      </c>
      <c r="V35" s="289">
        <v>0.3</v>
      </c>
      <c r="W35" s="289">
        <v>0.3</v>
      </c>
      <c r="X35" s="289">
        <v>0.3</v>
      </c>
      <c r="Y35" s="289">
        <v>0.3</v>
      </c>
      <c r="Z35" s="289">
        <v>0.3</v>
      </c>
      <c r="AA35" s="289">
        <v>0.3</v>
      </c>
      <c r="AB35" s="289">
        <v>0.3</v>
      </c>
      <c r="AC35" s="289">
        <v>0.3</v>
      </c>
      <c r="AD35" s="289">
        <v>0.3</v>
      </c>
      <c r="AE35" s="289">
        <v>0.3</v>
      </c>
      <c r="AF35" s="289">
        <v>0.3</v>
      </c>
    </row>
    <row r="36" spans="2:32">
      <c r="B36" s="590" t="s">
        <v>339</v>
      </c>
      <c r="C36" s="295"/>
      <c r="D36" s="295"/>
      <c r="E36" s="296">
        <f>E34*E35</f>
        <v>0</v>
      </c>
      <c r="F36" s="296">
        <f t="shared" ref="F36:O36" si="127">F34*F35</f>
        <v>0</v>
      </c>
      <c r="G36" s="296">
        <f t="shared" si="127"/>
        <v>0</v>
      </c>
      <c r="H36" s="296">
        <f t="shared" si="127"/>
        <v>0</v>
      </c>
      <c r="I36" s="296">
        <f t="shared" si="127"/>
        <v>0</v>
      </c>
      <c r="J36" s="296">
        <f t="shared" si="127"/>
        <v>0</v>
      </c>
      <c r="K36" s="296">
        <f t="shared" si="127"/>
        <v>0</v>
      </c>
      <c r="L36" s="296">
        <f t="shared" si="127"/>
        <v>0</v>
      </c>
      <c r="M36" s="296">
        <f t="shared" si="127"/>
        <v>0</v>
      </c>
      <c r="N36" s="296">
        <f t="shared" si="127"/>
        <v>0</v>
      </c>
      <c r="O36" s="296">
        <f t="shared" si="127"/>
        <v>0</v>
      </c>
      <c r="P36" s="296">
        <f t="shared" ref="P36:Q36" si="128">P29*P34/1000000</f>
        <v>0</v>
      </c>
      <c r="Q36" s="296">
        <f t="shared" si="128"/>
        <v>33.650332201055789</v>
      </c>
      <c r="R36" s="296">
        <f>R29*R34/1000000</f>
        <v>115.96233501954232</v>
      </c>
      <c r="S36" s="296">
        <f>S29*S34/1000000</f>
        <v>197.26035480811629</v>
      </c>
      <c r="T36" s="296">
        <f>T29*T34/1000000</f>
        <v>277.50770099436284</v>
      </c>
      <c r="U36" s="296">
        <f t="shared" ref="U36:Y36" si="129">U29*U34/1000000</f>
        <v>356.66706330300053</v>
      </c>
      <c r="V36" s="296">
        <f t="shared" si="129"/>
        <v>434.70050357632601</v>
      </c>
      <c r="W36" s="296">
        <f t="shared" si="129"/>
        <v>518.98349746348106</v>
      </c>
      <c r="X36" s="296">
        <f t="shared" si="129"/>
        <v>604.50628435561703</v>
      </c>
      <c r="Y36" s="296">
        <f t="shared" si="129"/>
        <v>691.28272022940303</v>
      </c>
      <c r="Z36" s="296">
        <f t="shared" ref="Z36:AD36" si="130">Z29*Z34/1000000</f>
        <v>779.32679916280074</v>
      </c>
      <c r="AA36" s="296">
        <f t="shared" si="130"/>
        <v>868.65265462718639</v>
      </c>
      <c r="AB36" s="296">
        <f t="shared" si="130"/>
        <v>959.27456079108515</v>
      </c>
      <c r="AC36" s="296">
        <f t="shared" si="130"/>
        <v>1051.2069338356193</v>
      </c>
      <c r="AD36" s="296">
        <f t="shared" si="130"/>
        <v>1144.464333281777</v>
      </c>
      <c r="AE36" s="296">
        <f t="shared" ref="AE36:AF36" si="131">AE29*AE34/1000000</f>
        <v>1239.0614633295995</v>
      </c>
      <c r="AF36" s="563">
        <f t="shared" si="131"/>
        <v>1335.0131742093913</v>
      </c>
    </row>
    <row r="37" spans="2:32">
      <c r="B37" s="32" t="s">
        <v>340</v>
      </c>
      <c r="E37" s="297">
        <v>0</v>
      </c>
      <c r="F37" s="297">
        <v>0</v>
      </c>
      <c r="G37" s="297">
        <v>0</v>
      </c>
      <c r="H37" s="297">
        <v>0</v>
      </c>
      <c r="I37" s="297">
        <v>0</v>
      </c>
      <c r="J37" s="297">
        <v>0</v>
      </c>
      <c r="K37" s="297">
        <v>0</v>
      </c>
      <c r="L37" s="297">
        <v>0</v>
      </c>
      <c r="M37" s="297">
        <v>0</v>
      </c>
      <c r="N37" s="297">
        <v>0</v>
      </c>
      <c r="O37" s="297">
        <v>0</v>
      </c>
      <c r="P37" s="297">
        <f>IS!V11</f>
        <v>0</v>
      </c>
      <c r="Q37" s="297">
        <f>IS!W11</f>
        <v>35</v>
      </c>
      <c r="R37" s="297">
        <v>0</v>
      </c>
      <c r="S37" s="297">
        <v>0</v>
      </c>
      <c r="T37" s="297">
        <v>0</v>
      </c>
      <c r="U37" s="297">
        <v>0</v>
      </c>
      <c r="V37" s="297">
        <v>0</v>
      </c>
      <c r="W37" s="297">
        <v>0</v>
      </c>
      <c r="X37" s="297">
        <v>0</v>
      </c>
      <c r="Y37" s="297">
        <v>0</v>
      </c>
      <c r="Z37" s="297">
        <v>0</v>
      </c>
      <c r="AA37" s="297">
        <v>0</v>
      </c>
      <c r="AB37" s="297">
        <v>0</v>
      </c>
      <c r="AC37" s="297">
        <v>0</v>
      </c>
      <c r="AD37" s="297">
        <v>0</v>
      </c>
      <c r="AE37" s="297">
        <v>0</v>
      </c>
      <c r="AF37" s="297">
        <v>0</v>
      </c>
    </row>
    <row r="39" spans="2:32">
      <c r="B39" s="277" t="s">
        <v>341</v>
      </c>
      <c r="C39" s="278"/>
      <c r="D39" s="279"/>
      <c r="E39" s="587">
        <v>2018</v>
      </c>
      <c r="F39" s="617">
        <f t="shared" ref="F39:Q39" si="132">E39+1</f>
        <v>2019</v>
      </c>
      <c r="G39" s="617">
        <f t="shared" si="132"/>
        <v>2020</v>
      </c>
      <c r="H39" s="617">
        <f t="shared" si="132"/>
        <v>2021</v>
      </c>
      <c r="I39" s="617">
        <f t="shared" si="132"/>
        <v>2022</v>
      </c>
      <c r="J39" s="617">
        <f t="shared" si="132"/>
        <v>2023</v>
      </c>
      <c r="K39" s="617">
        <f t="shared" si="132"/>
        <v>2024</v>
      </c>
      <c r="L39" s="280">
        <f t="shared" si="132"/>
        <v>2025</v>
      </c>
      <c r="M39" s="280">
        <f t="shared" si="132"/>
        <v>2026</v>
      </c>
      <c r="N39" s="280">
        <f t="shared" si="132"/>
        <v>2027</v>
      </c>
      <c r="O39" s="280">
        <f t="shared" si="132"/>
        <v>2028</v>
      </c>
      <c r="P39" s="280">
        <f t="shared" si="132"/>
        <v>2029</v>
      </c>
      <c r="Q39" s="280">
        <f t="shared" si="132"/>
        <v>2030</v>
      </c>
      <c r="R39" s="280">
        <f>Q39+1</f>
        <v>2031</v>
      </c>
      <c r="S39" s="280">
        <f>R39+1</f>
        <v>2032</v>
      </c>
      <c r="T39" s="280">
        <f>S39+1</f>
        <v>2033</v>
      </c>
      <c r="U39" s="280">
        <f t="shared" ref="U39:Y39" si="133">T39+1</f>
        <v>2034</v>
      </c>
      <c r="V39" s="280">
        <f t="shared" si="133"/>
        <v>2035</v>
      </c>
      <c r="W39" s="280">
        <f t="shared" si="133"/>
        <v>2036</v>
      </c>
      <c r="X39" s="280">
        <f t="shared" si="133"/>
        <v>2037</v>
      </c>
      <c r="Y39" s="280">
        <f t="shared" si="133"/>
        <v>2038</v>
      </c>
      <c r="Z39" s="280">
        <f t="shared" ref="Z39:AD39" si="134">Y39+1</f>
        <v>2039</v>
      </c>
      <c r="AA39" s="280">
        <f t="shared" si="134"/>
        <v>2040</v>
      </c>
      <c r="AB39" s="280">
        <f t="shared" si="134"/>
        <v>2041</v>
      </c>
      <c r="AC39" s="280">
        <f t="shared" si="134"/>
        <v>2042</v>
      </c>
      <c r="AD39" s="280">
        <f t="shared" si="134"/>
        <v>2043</v>
      </c>
      <c r="AE39" s="280">
        <f t="shared" ref="AE39:AF39" si="135">AD39+1</f>
        <v>2044</v>
      </c>
      <c r="AF39" s="280">
        <f t="shared" si="135"/>
        <v>2045</v>
      </c>
    </row>
    <row r="40" spans="2:32">
      <c r="B40" s="436" t="s">
        <v>342</v>
      </c>
      <c r="C40" s="281"/>
      <c r="D40" s="17"/>
      <c r="E40" s="282">
        <v>320549.94952980994</v>
      </c>
      <c r="F40" s="283">
        <f t="shared" ref="F40:Q40" si="136">E40*(1+F$15)</f>
        <v>322954.07415128354</v>
      </c>
      <c r="G40" s="283">
        <f t="shared" si="136"/>
        <v>325376.22970741818</v>
      </c>
      <c r="H40" s="283">
        <f t="shared" si="136"/>
        <v>327816.55143022386</v>
      </c>
      <c r="I40" s="283">
        <f t="shared" si="136"/>
        <v>330275.17556595057</v>
      </c>
      <c r="J40" s="283">
        <f t="shared" si="136"/>
        <v>332752.23938269523</v>
      </c>
      <c r="K40" s="283">
        <f t="shared" si="136"/>
        <v>335247.88117806549</v>
      </c>
      <c r="L40" s="283">
        <f t="shared" si="136"/>
        <v>337762.24028690101</v>
      </c>
      <c r="M40" s="283">
        <f t="shared" si="136"/>
        <v>340295.45708905277</v>
      </c>
      <c r="N40" s="283">
        <f t="shared" si="136"/>
        <v>342847.67301722069</v>
      </c>
      <c r="O40" s="283">
        <f t="shared" si="136"/>
        <v>345419.03056484985</v>
      </c>
      <c r="P40" s="283">
        <f t="shared" si="136"/>
        <v>348009.67329408624</v>
      </c>
      <c r="Q40" s="283">
        <f t="shared" si="136"/>
        <v>350619.74584379193</v>
      </c>
      <c r="R40" s="283">
        <f>Q40*(1+R$15)</f>
        <v>353249.39393762039</v>
      </c>
      <c r="S40" s="283">
        <f>R40*(1+S$15)</f>
        <v>355898.76439215255</v>
      </c>
      <c r="T40" s="283">
        <f>S40*(1+T$15)</f>
        <v>358568.00512509374</v>
      </c>
      <c r="U40" s="283">
        <f t="shared" ref="U40:Y40" si="137">T40*(1+U$15)</f>
        <v>361257.26516353199</v>
      </c>
      <c r="V40" s="283">
        <f t="shared" si="137"/>
        <v>363966.69465225848</v>
      </c>
      <c r="W40" s="283">
        <f t="shared" si="137"/>
        <v>366696.44486215041</v>
      </c>
      <c r="X40" s="283">
        <f t="shared" si="137"/>
        <v>369446.66819861653</v>
      </c>
      <c r="Y40" s="283">
        <f t="shared" si="137"/>
        <v>372217.51821010618</v>
      </c>
      <c r="Z40" s="283">
        <f t="shared" ref="Z40:AD40" si="138">Y40*(1+Z$15)</f>
        <v>375009.14959668199</v>
      </c>
      <c r="AA40" s="283">
        <f t="shared" si="138"/>
        <v>377821.71821865713</v>
      </c>
      <c r="AB40" s="283">
        <f t="shared" si="138"/>
        <v>380655.38110529707</v>
      </c>
      <c r="AC40" s="283">
        <f t="shared" si="138"/>
        <v>383510.2964635868</v>
      </c>
      <c r="AD40" s="283">
        <f t="shared" si="138"/>
        <v>386386.62368706375</v>
      </c>
      <c r="AE40" s="283">
        <f t="shared" ref="AE40:AF40" si="139">AD40*(1+AE$15)</f>
        <v>389284.52336471673</v>
      </c>
      <c r="AF40" s="283">
        <f t="shared" si="139"/>
        <v>392204.15728995216</v>
      </c>
    </row>
    <row r="41" spans="2:32">
      <c r="B41" s="437" t="s">
        <v>325</v>
      </c>
      <c r="C41" s="284">
        <v>1E-3</v>
      </c>
      <c r="D41" s="17"/>
      <c r="E41" s="285">
        <f>C41</f>
        <v>1E-3</v>
      </c>
      <c r="F41" s="285">
        <f t="shared" ref="F41:Q41" si="140">E41</f>
        <v>1E-3</v>
      </c>
      <c r="G41" s="285">
        <f t="shared" si="140"/>
        <v>1E-3</v>
      </c>
      <c r="H41" s="285">
        <f t="shared" si="140"/>
        <v>1E-3</v>
      </c>
      <c r="I41" s="285">
        <f t="shared" si="140"/>
        <v>1E-3</v>
      </c>
      <c r="J41" s="285">
        <f t="shared" si="140"/>
        <v>1E-3</v>
      </c>
      <c r="K41" s="285">
        <f t="shared" si="140"/>
        <v>1E-3</v>
      </c>
      <c r="L41" s="285">
        <f t="shared" si="140"/>
        <v>1E-3</v>
      </c>
      <c r="M41" s="285">
        <f t="shared" si="140"/>
        <v>1E-3</v>
      </c>
      <c r="N41" s="285">
        <f t="shared" si="140"/>
        <v>1E-3</v>
      </c>
      <c r="O41" s="285">
        <f t="shared" si="140"/>
        <v>1E-3</v>
      </c>
      <c r="P41" s="285">
        <f t="shared" si="140"/>
        <v>1E-3</v>
      </c>
      <c r="Q41" s="285">
        <f t="shared" si="140"/>
        <v>1E-3</v>
      </c>
      <c r="R41" s="285">
        <f>Q41</f>
        <v>1E-3</v>
      </c>
      <c r="S41" s="285">
        <f>R41</f>
        <v>1E-3</v>
      </c>
      <c r="T41" s="285">
        <f>S41</f>
        <v>1E-3</v>
      </c>
      <c r="U41" s="285">
        <f t="shared" ref="U41:Y41" si="141">T41</f>
        <v>1E-3</v>
      </c>
      <c r="V41" s="285">
        <f t="shared" si="141"/>
        <v>1E-3</v>
      </c>
      <c r="W41" s="285">
        <f t="shared" si="141"/>
        <v>1E-3</v>
      </c>
      <c r="X41" s="285">
        <f t="shared" si="141"/>
        <v>1E-3</v>
      </c>
      <c r="Y41" s="285">
        <f t="shared" si="141"/>
        <v>1E-3</v>
      </c>
      <c r="Z41" s="285">
        <f t="shared" ref="Z41:AD41" si="142">Y41</f>
        <v>1E-3</v>
      </c>
      <c r="AA41" s="285">
        <f t="shared" si="142"/>
        <v>1E-3</v>
      </c>
      <c r="AB41" s="285">
        <f t="shared" si="142"/>
        <v>1E-3</v>
      </c>
      <c r="AC41" s="285">
        <f t="shared" si="142"/>
        <v>1E-3</v>
      </c>
      <c r="AD41" s="285">
        <f t="shared" si="142"/>
        <v>1E-3</v>
      </c>
      <c r="AE41" s="285">
        <f t="shared" ref="AE41:AF41" si="143">AD41</f>
        <v>1E-3</v>
      </c>
      <c r="AF41" s="285">
        <f t="shared" si="143"/>
        <v>1E-3</v>
      </c>
    </row>
    <row r="42" spans="2:32" ht="5.0999999999999996" customHeight="1">
      <c r="B42" s="437"/>
      <c r="C42" s="438"/>
      <c r="D42" s="17"/>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row>
    <row r="43" spans="2:32">
      <c r="B43" s="436" t="s">
        <v>326</v>
      </c>
      <c r="D43" s="17"/>
      <c r="E43" s="283">
        <f t="shared" ref="E43:Q43" si="144">E40*$C44</f>
        <v>2404.1246214735743</v>
      </c>
      <c r="F43" s="283">
        <f t="shared" si="144"/>
        <v>2422.1555561346263</v>
      </c>
      <c r="G43" s="283">
        <f t="shared" si="144"/>
        <v>2440.3217228056365</v>
      </c>
      <c r="H43" s="283">
        <f t="shared" si="144"/>
        <v>2458.624135726679</v>
      </c>
      <c r="I43" s="283">
        <f t="shared" si="144"/>
        <v>2477.0638167446291</v>
      </c>
      <c r="J43" s="283">
        <f t="shared" si="144"/>
        <v>2495.6417953702144</v>
      </c>
      <c r="K43" s="283">
        <f t="shared" si="144"/>
        <v>2514.359108835491</v>
      </c>
      <c r="L43" s="283">
        <f t="shared" si="144"/>
        <v>2533.2168021517573</v>
      </c>
      <c r="M43" s="283">
        <f t="shared" si="144"/>
        <v>2552.2159281678955</v>
      </c>
      <c r="N43" s="283">
        <f t="shared" si="144"/>
        <v>2571.3575476291549</v>
      </c>
      <c r="O43" s="283">
        <f t="shared" si="144"/>
        <v>2590.6427292363737</v>
      </c>
      <c r="P43" s="283">
        <f t="shared" si="144"/>
        <v>2610.0725497056469</v>
      </c>
      <c r="Q43" s="283">
        <f t="shared" si="144"/>
        <v>2629.6480938284394</v>
      </c>
      <c r="R43" s="283">
        <f>R40*$C44</f>
        <v>2649.370454532153</v>
      </c>
      <c r="S43" s="283">
        <f>S40*$C44</f>
        <v>2669.240732941144</v>
      </c>
      <c r="T43" s="283">
        <f>T40*$C44</f>
        <v>2689.2600384382031</v>
      </c>
      <c r="U43" s="283">
        <f t="shared" ref="U43:Y43" si="145">U40*$C44</f>
        <v>2709.42948872649</v>
      </c>
      <c r="V43" s="283">
        <f t="shared" si="145"/>
        <v>2729.7502098919385</v>
      </c>
      <c r="W43" s="283">
        <f t="shared" si="145"/>
        <v>2750.2233364661279</v>
      </c>
      <c r="X43" s="283">
        <f t="shared" si="145"/>
        <v>2770.8500114896237</v>
      </c>
      <c r="Y43" s="283">
        <f t="shared" si="145"/>
        <v>2791.6313865757961</v>
      </c>
      <c r="Z43" s="283">
        <f t="shared" ref="Z43" si="146">Z40*$C44</f>
        <v>2812.5686219751146</v>
      </c>
      <c r="AA43" s="283">
        <f t="shared" ref="AA43" si="147">AA40*$C44</f>
        <v>2833.6628866399283</v>
      </c>
      <c r="AB43" s="283">
        <f t="shared" ref="AB43" si="148">AB40*$C44</f>
        <v>2854.9153582897279</v>
      </c>
      <c r="AC43" s="283">
        <f t="shared" ref="AC43" si="149">AC40*$C44</f>
        <v>2876.3272234769011</v>
      </c>
      <c r="AD43" s="283">
        <f t="shared" ref="AD43" si="150">AD40*$C44</f>
        <v>2897.899677652978</v>
      </c>
      <c r="AE43" s="283">
        <f t="shared" ref="AE43" si="151">AE40*$C44</f>
        <v>2919.6339252353755</v>
      </c>
      <c r="AF43" s="283">
        <f t="shared" ref="AF43" si="152">AF40*$C44</f>
        <v>2941.531179674641</v>
      </c>
    </row>
    <row r="44" spans="2:32">
      <c r="B44" s="437" t="s">
        <v>327</v>
      </c>
      <c r="C44" s="286">
        <f>7.5/1000</f>
        <v>7.4999999999999997E-3</v>
      </c>
      <c r="D44" s="17"/>
      <c r="E44" s="285">
        <f>C44</f>
        <v>7.4999999999999997E-3</v>
      </c>
      <c r="F44" s="285">
        <f>C44</f>
        <v>7.4999999999999997E-3</v>
      </c>
      <c r="G44" s="285">
        <f t="shared" ref="G44:Q44" si="153">F44</f>
        <v>7.4999999999999997E-3</v>
      </c>
      <c r="H44" s="285">
        <f t="shared" si="153"/>
        <v>7.4999999999999997E-3</v>
      </c>
      <c r="I44" s="285">
        <f t="shared" si="153"/>
        <v>7.4999999999999997E-3</v>
      </c>
      <c r="J44" s="285">
        <f t="shared" si="153"/>
        <v>7.4999999999999997E-3</v>
      </c>
      <c r="K44" s="285">
        <f t="shared" si="153"/>
        <v>7.4999999999999997E-3</v>
      </c>
      <c r="L44" s="285">
        <f t="shared" si="153"/>
        <v>7.4999999999999997E-3</v>
      </c>
      <c r="M44" s="285">
        <f t="shared" si="153"/>
        <v>7.4999999999999997E-3</v>
      </c>
      <c r="N44" s="285">
        <f t="shared" si="153"/>
        <v>7.4999999999999997E-3</v>
      </c>
      <c r="O44" s="285">
        <f t="shared" si="153"/>
        <v>7.4999999999999997E-3</v>
      </c>
      <c r="P44" s="285">
        <f t="shared" si="153"/>
        <v>7.4999999999999997E-3</v>
      </c>
      <c r="Q44" s="285">
        <f t="shared" si="153"/>
        <v>7.4999999999999997E-3</v>
      </c>
      <c r="R44" s="285">
        <f>Q44</f>
        <v>7.4999999999999997E-3</v>
      </c>
      <c r="S44" s="285">
        <f>R44</f>
        <v>7.4999999999999997E-3</v>
      </c>
      <c r="T44" s="285">
        <f>S44</f>
        <v>7.4999999999999997E-3</v>
      </c>
      <c r="U44" s="285">
        <f t="shared" ref="U44:Y44" si="154">T44</f>
        <v>7.4999999999999997E-3</v>
      </c>
      <c r="V44" s="285">
        <f t="shared" si="154"/>
        <v>7.4999999999999997E-3</v>
      </c>
      <c r="W44" s="285">
        <f t="shared" si="154"/>
        <v>7.4999999999999997E-3</v>
      </c>
      <c r="X44" s="285">
        <f t="shared" si="154"/>
        <v>7.4999999999999997E-3</v>
      </c>
      <c r="Y44" s="285">
        <f t="shared" si="154"/>
        <v>7.4999999999999997E-3</v>
      </c>
      <c r="Z44" s="285">
        <f t="shared" ref="Z44:AD44" si="155">Y44</f>
        <v>7.4999999999999997E-3</v>
      </c>
      <c r="AA44" s="285">
        <f t="shared" si="155"/>
        <v>7.4999999999999997E-3</v>
      </c>
      <c r="AB44" s="285">
        <f t="shared" si="155"/>
        <v>7.4999999999999997E-3</v>
      </c>
      <c r="AC44" s="285">
        <f t="shared" si="155"/>
        <v>7.4999999999999997E-3</v>
      </c>
      <c r="AD44" s="285">
        <f t="shared" si="155"/>
        <v>7.4999999999999997E-3</v>
      </c>
      <c r="AE44" s="285">
        <f t="shared" ref="AE44:AF44" si="156">AD44</f>
        <v>7.4999999999999997E-3</v>
      </c>
      <c r="AF44" s="285">
        <f t="shared" si="156"/>
        <v>7.4999999999999997E-3</v>
      </c>
    </row>
    <row r="45" spans="2:32" ht="5.0999999999999996" customHeight="1">
      <c r="B45" s="437"/>
      <c r="C45" s="438"/>
      <c r="D45" s="17"/>
      <c r="E45" s="283"/>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row>
    <row r="46" spans="2:32">
      <c r="B46" s="436" t="s">
        <v>328</v>
      </c>
      <c r="C46" s="438"/>
      <c r="D46" s="17"/>
      <c r="E46" s="283">
        <f>E43*E47</f>
        <v>2283.9183903998955</v>
      </c>
      <c r="F46" s="283">
        <f t="shared" ref="F46:Q46" si="157">F43*F47</f>
        <v>2301.0477783278948</v>
      </c>
      <c r="G46" s="283">
        <f t="shared" si="157"/>
        <v>2318.3056366653545</v>
      </c>
      <c r="H46" s="283">
        <f t="shared" si="157"/>
        <v>2335.6929289403452</v>
      </c>
      <c r="I46" s="283">
        <f t="shared" si="157"/>
        <v>2353.2106259073976</v>
      </c>
      <c r="J46" s="283">
        <f t="shared" si="157"/>
        <v>2370.8597056017034</v>
      </c>
      <c r="K46" s="283">
        <f t="shared" si="157"/>
        <v>2388.6411533937162</v>
      </c>
      <c r="L46" s="283">
        <f t="shared" si="157"/>
        <v>2406.5559620441695</v>
      </c>
      <c r="M46" s="283">
        <f t="shared" si="157"/>
        <v>2424.6051317595006</v>
      </c>
      <c r="N46" s="283">
        <f t="shared" si="157"/>
        <v>2442.7896702476969</v>
      </c>
      <c r="O46" s="283">
        <f t="shared" si="157"/>
        <v>2461.1105927745548</v>
      </c>
      <c r="P46" s="283">
        <f t="shared" si="157"/>
        <v>2479.5689222203646</v>
      </c>
      <c r="Q46" s="283">
        <f t="shared" si="157"/>
        <v>2498.1656891370171</v>
      </c>
      <c r="R46" s="283">
        <f>R43*R47</f>
        <v>2516.9019318055452</v>
      </c>
      <c r="S46" s="283">
        <f>S43*S47</f>
        <v>2535.7786962940868</v>
      </c>
      <c r="T46" s="283">
        <f>T43*T47</f>
        <v>2554.7970365162928</v>
      </c>
      <c r="U46" s="283">
        <f t="shared" ref="U46:Y46" si="158">U43*U47</f>
        <v>2573.9580142901655</v>
      </c>
      <c r="V46" s="283">
        <f t="shared" si="158"/>
        <v>2593.2626993973413</v>
      </c>
      <c r="W46" s="283">
        <f t="shared" si="158"/>
        <v>2612.7121696428212</v>
      </c>
      <c r="X46" s="283">
        <f t="shared" si="158"/>
        <v>2632.3075109151423</v>
      </c>
      <c r="Y46" s="283">
        <f t="shared" si="158"/>
        <v>2652.0498172470061</v>
      </c>
      <c r="Z46" s="283">
        <f t="shared" ref="Z46" si="159">Z43*Z47</f>
        <v>2671.9401908763589</v>
      </c>
      <c r="AA46" s="283">
        <f t="shared" ref="AA46" si="160">AA43*AA47</f>
        <v>2691.9797423079317</v>
      </c>
      <c r="AB46" s="283">
        <f t="shared" ref="AB46" si="161">AB43*AB47</f>
        <v>2712.1695903752416</v>
      </c>
      <c r="AC46" s="283">
        <f t="shared" ref="AC46" si="162">AC43*AC47</f>
        <v>2732.510862303056</v>
      </c>
      <c r="AD46" s="283">
        <f t="shared" ref="AD46" si="163">AD43*AD47</f>
        <v>2753.0046937703291</v>
      </c>
      <c r="AE46" s="283">
        <f t="shared" ref="AE46" si="164">AE43*AE47</f>
        <v>2773.6522289736067</v>
      </c>
      <c r="AF46" s="283">
        <f t="shared" ref="AF46" si="165">AF43*AF47</f>
        <v>2794.454620690909</v>
      </c>
    </row>
    <row r="47" spans="2:32">
      <c r="B47" s="437" t="s">
        <v>329</v>
      </c>
      <c r="C47" s="286">
        <v>0.95</v>
      </c>
      <c r="D47" s="17"/>
      <c r="E47" s="286">
        <f>C47</f>
        <v>0.95</v>
      </c>
      <c r="F47" s="286">
        <f>E47</f>
        <v>0.95</v>
      </c>
      <c r="G47" s="286">
        <f t="shared" ref="G47:Q47" si="166">F47</f>
        <v>0.95</v>
      </c>
      <c r="H47" s="286">
        <f t="shared" si="166"/>
        <v>0.95</v>
      </c>
      <c r="I47" s="286">
        <f t="shared" si="166"/>
        <v>0.95</v>
      </c>
      <c r="J47" s="286">
        <f t="shared" si="166"/>
        <v>0.95</v>
      </c>
      <c r="K47" s="286">
        <f t="shared" si="166"/>
        <v>0.95</v>
      </c>
      <c r="L47" s="286">
        <f t="shared" si="166"/>
        <v>0.95</v>
      </c>
      <c r="M47" s="286">
        <f t="shared" si="166"/>
        <v>0.95</v>
      </c>
      <c r="N47" s="286">
        <f t="shared" si="166"/>
        <v>0.95</v>
      </c>
      <c r="O47" s="286">
        <f t="shared" si="166"/>
        <v>0.95</v>
      </c>
      <c r="P47" s="286">
        <f t="shared" si="166"/>
        <v>0.95</v>
      </c>
      <c r="Q47" s="286">
        <f t="shared" si="166"/>
        <v>0.95</v>
      </c>
      <c r="R47" s="286">
        <f>Q47</f>
        <v>0.95</v>
      </c>
      <c r="S47" s="286">
        <f>R47</f>
        <v>0.95</v>
      </c>
      <c r="T47" s="286">
        <f>S47</f>
        <v>0.95</v>
      </c>
      <c r="U47" s="286">
        <f t="shared" ref="U47:Y47" si="167">T47</f>
        <v>0.95</v>
      </c>
      <c r="V47" s="286">
        <f t="shared" si="167"/>
        <v>0.95</v>
      </c>
      <c r="W47" s="286">
        <f t="shared" si="167"/>
        <v>0.95</v>
      </c>
      <c r="X47" s="286">
        <f t="shared" si="167"/>
        <v>0.95</v>
      </c>
      <c r="Y47" s="286">
        <f t="shared" si="167"/>
        <v>0.95</v>
      </c>
      <c r="Z47" s="286">
        <f t="shared" ref="Z47:AD47" si="168">Y47</f>
        <v>0.95</v>
      </c>
      <c r="AA47" s="286">
        <f t="shared" si="168"/>
        <v>0.95</v>
      </c>
      <c r="AB47" s="286">
        <f t="shared" si="168"/>
        <v>0.95</v>
      </c>
      <c r="AC47" s="286">
        <f t="shared" si="168"/>
        <v>0.95</v>
      </c>
      <c r="AD47" s="286">
        <f t="shared" si="168"/>
        <v>0.95</v>
      </c>
      <c r="AE47" s="286">
        <f t="shared" ref="AE47:AF47" si="169">AD47</f>
        <v>0.95</v>
      </c>
      <c r="AF47" s="286">
        <f t="shared" si="169"/>
        <v>0.95</v>
      </c>
    </row>
    <row r="48" spans="2:32" ht="5.0999999999999996" customHeight="1">
      <c r="B48" s="437"/>
      <c r="C48" s="438"/>
      <c r="D48" s="17"/>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row>
    <row r="49" spans="2:32">
      <c r="B49" s="436" t="s">
        <v>330</v>
      </c>
      <c r="C49" s="438"/>
      <c r="D49" s="17"/>
      <c r="E49" s="283">
        <f t="shared" ref="E49:Q49" si="170">E46*(1-E50)</f>
        <v>1941.3306318399111</v>
      </c>
      <c r="F49" s="283">
        <f t="shared" si="170"/>
        <v>1955.8906115787106</v>
      </c>
      <c r="G49" s="283">
        <f t="shared" si="170"/>
        <v>1970.5597911655514</v>
      </c>
      <c r="H49" s="283">
        <f t="shared" si="170"/>
        <v>1985.3389895992934</v>
      </c>
      <c r="I49" s="283">
        <f t="shared" si="170"/>
        <v>2000.2290320212878</v>
      </c>
      <c r="J49" s="283">
        <f t="shared" si="170"/>
        <v>2015.2307497614479</v>
      </c>
      <c r="K49" s="283">
        <f t="shared" si="170"/>
        <v>2030.3449803846588</v>
      </c>
      <c r="L49" s="283">
        <f t="shared" si="170"/>
        <v>2045.572567737544</v>
      </c>
      <c r="M49" s="283">
        <f t="shared" si="170"/>
        <v>2060.9143619955753</v>
      </c>
      <c r="N49" s="283">
        <f t="shared" si="170"/>
        <v>2076.3712197105424</v>
      </c>
      <c r="O49" s="283">
        <f t="shared" si="170"/>
        <v>2091.9440038583716</v>
      </c>
      <c r="P49" s="283">
        <f t="shared" si="170"/>
        <v>2107.6335838873097</v>
      </c>
      <c r="Q49" s="283">
        <f t="shared" si="170"/>
        <v>2123.4408357664647</v>
      </c>
      <c r="R49" s="283">
        <f>R46*(1-R50)</f>
        <v>2139.3666420347135</v>
      </c>
      <c r="S49" s="283">
        <f>S46*(1-S50)</f>
        <v>2155.4118918499739</v>
      </c>
      <c r="T49" s="283">
        <f>T46*(1-T50)</f>
        <v>2171.5774810388489</v>
      </c>
      <c r="U49" s="283">
        <f t="shared" ref="U49:Y49" si="171">U46*(1-U50)</f>
        <v>2187.8643121466407</v>
      </c>
      <c r="V49" s="283">
        <f t="shared" si="171"/>
        <v>2204.2732944877403</v>
      </c>
      <c r="W49" s="283">
        <f t="shared" si="171"/>
        <v>2220.805344196398</v>
      </c>
      <c r="X49" s="283">
        <f t="shared" si="171"/>
        <v>2237.4613842778708</v>
      </c>
      <c r="Y49" s="283">
        <f t="shared" si="171"/>
        <v>2254.2423446599551</v>
      </c>
      <c r="Z49" s="283">
        <f t="shared" ref="Z49" si="172">Z46*(1-Z50)</f>
        <v>2271.1491622449048</v>
      </c>
      <c r="AA49" s="283">
        <f t="shared" ref="AA49" si="173">AA46*(1-AA50)</f>
        <v>2288.1827809617421</v>
      </c>
      <c r="AB49" s="283">
        <f t="shared" ref="AB49" si="174">AB46*(1-AB50)</f>
        <v>2305.3441518189552</v>
      </c>
      <c r="AC49" s="283">
        <f t="shared" ref="AC49" si="175">AC46*(1-AC50)</f>
        <v>2322.6342329575978</v>
      </c>
      <c r="AD49" s="283">
        <f t="shared" ref="AD49" si="176">AD46*(1-AD50)</f>
        <v>2340.0539897047797</v>
      </c>
      <c r="AE49" s="283">
        <f t="shared" ref="AE49" si="177">AE46*(1-AE50)</f>
        <v>2357.6043946275659</v>
      </c>
      <c r="AF49" s="283">
        <f t="shared" ref="AF49" si="178">AF46*(1-AF50)</f>
        <v>2375.2864275872726</v>
      </c>
    </row>
    <row r="50" spans="2:32">
      <c r="B50" s="437" t="s">
        <v>331</v>
      </c>
      <c r="C50" s="286">
        <v>0.15</v>
      </c>
      <c r="D50" s="17"/>
      <c r="E50" s="285">
        <f>C50</f>
        <v>0.15</v>
      </c>
      <c r="F50" s="285">
        <f>C50</f>
        <v>0.15</v>
      </c>
      <c r="G50" s="285">
        <f t="shared" ref="G50:Q50" si="179">F50</f>
        <v>0.15</v>
      </c>
      <c r="H50" s="285">
        <f t="shared" si="179"/>
        <v>0.15</v>
      </c>
      <c r="I50" s="285">
        <f t="shared" si="179"/>
        <v>0.15</v>
      </c>
      <c r="J50" s="285">
        <f t="shared" si="179"/>
        <v>0.15</v>
      </c>
      <c r="K50" s="285">
        <f t="shared" si="179"/>
        <v>0.15</v>
      </c>
      <c r="L50" s="285">
        <f t="shared" si="179"/>
        <v>0.15</v>
      </c>
      <c r="M50" s="285">
        <f t="shared" si="179"/>
        <v>0.15</v>
      </c>
      <c r="N50" s="285">
        <f t="shared" si="179"/>
        <v>0.15</v>
      </c>
      <c r="O50" s="285">
        <f t="shared" si="179"/>
        <v>0.15</v>
      </c>
      <c r="P50" s="285">
        <f t="shared" si="179"/>
        <v>0.15</v>
      </c>
      <c r="Q50" s="285">
        <f t="shared" si="179"/>
        <v>0.15</v>
      </c>
      <c r="R50" s="285">
        <f>Q50</f>
        <v>0.15</v>
      </c>
      <c r="S50" s="285">
        <f>R50</f>
        <v>0.15</v>
      </c>
      <c r="T50" s="285">
        <f>S50</f>
        <v>0.15</v>
      </c>
      <c r="U50" s="285">
        <f t="shared" ref="U50:Y50" si="180">T50</f>
        <v>0.15</v>
      </c>
      <c r="V50" s="285">
        <f t="shared" si="180"/>
        <v>0.15</v>
      </c>
      <c r="W50" s="285">
        <f t="shared" si="180"/>
        <v>0.15</v>
      </c>
      <c r="X50" s="285">
        <f t="shared" si="180"/>
        <v>0.15</v>
      </c>
      <c r="Y50" s="285">
        <f t="shared" si="180"/>
        <v>0.15</v>
      </c>
      <c r="Z50" s="285">
        <f t="shared" ref="Z50:AD50" si="181">Y50</f>
        <v>0.15</v>
      </c>
      <c r="AA50" s="285">
        <f t="shared" si="181"/>
        <v>0.15</v>
      </c>
      <c r="AB50" s="285">
        <f t="shared" si="181"/>
        <v>0.15</v>
      </c>
      <c r="AC50" s="285">
        <f t="shared" si="181"/>
        <v>0.15</v>
      </c>
      <c r="AD50" s="285">
        <f t="shared" si="181"/>
        <v>0.15</v>
      </c>
      <c r="AE50" s="285">
        <f t="shared" ref="AE50:AF50" si="182">AD50</f>
        <v>0.15</v>
      </c>
      <c r="AF50" s="285">
        <f t="shared" si="182"/>
        <v>0.15</v>
      </c>
    </row>
    <row r="51" spans="2:32" ht="5.0999999999999996" customHeight="1">
      <c r="B51" s="437"/>
      <c r="C51" s="438"/>
      <c r="D51" s="17"/>
      <c r="E51" s="286"/>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row>
    <row r="52" spans="2:32">
      <c r="B52" s="436" t="s">
        <v>343</v>
      </c>
      <c r="C52" s="438"/>
      <c r="D52" s="17"/>
      <c r="E52" s="283">
        <f t="shared" ref="E52:Q52" si="183">E49*(E53)*1000</f>
        <v>776532.25273596449</v>
      </c>
      <c r="F52" s="283">
        <f t="shared" si="183"/>
        <v>782356.24463148427</v>
      </c>
      <c r="G52" s="283">
        <f t="shared" si="183"/>
        <v>788223.91646622051</v>
      </c>
      <c r="H52" s="283">
        <f t="shared" si="183"/>
        <v>794135.59583971743</v>
      </c>
      <c r="I52" s="283">
        <f t="shared" si="183"/>
        <v>800091.6128085152</v>
      </c>
      <c r="J52" s="283">
        <f t="shared" si="183"/>
        <v>806092.2999045793</v>
      </c>
      <c r="K52" s="283">
        <f t="shared" si="183"/>
        <v>812137.99215386354</v>
      </c>
      <c r="L52" s="283">
        <f t="shared" si="183"/>
        <v>818229.02709501761</v>
      </c>
      <c r="M52" s="283">
        <f t="shared" si="183"/>
        <v>1236548.617197345</v>
      </c>
      <c r="N52" s="283">
        <f t="shared" si="183"/>
        <v>1245822.7318263254</v>
      </c>
      <c r="O52" s="283">
        <f t="shared" si="183"/>
        <v>1255166.4023150229</v>
      </c>
      <c r="P52" s="283">
        <f t="shared" si="183"/>
        <v>1264580.1503323857</v>
      </c>
      <c r="Q52" s="283">
        <f t="shared" si="183"/>
        <v>1274064.5014598789</v>
      </c>
      <c r="R52" s="283">
        <f>R49*(R53)*1000</f>
        <v>1283619.9852208281</v>
      </c>
      <c r="S52" s="283">
        <f>S49*(S53)*1000</f>
        <v>1293247.1351099843</v>
      </c>
      <c r="T52" s="283">
        <f>T49*(T53)*1000</f>
        <v>1302946.4886233092</v>
      </c>
      <c r="U52" s="283">
        <f t="shared" ref="U52:Y52" si="184">U49*(U53)*1000</f>
        <v>1312718.5872879843</v>
      </c>
      <c r="V52" s="283">
        <f t="shared" si="184"/>
        <v>1322563.9766926439</v>
      </c>
      <c r="W52" s="283">
        <f t="shared" si="184"/>
        <v>1332483.2065178386</v>
      </c>
      <c r="X52" s="283">
        <f t="shared" si="184"/>
        <v>1342476.8305667224</v>
      </c>
      <c r="Y52" s="283">
        <f t="shared" si="184"/>
        <v>1352545.406795973</v>
      </c>
      <c r="Z52" s="283">
        <f t="shared" ref="Z52" si="185">Z49*(Z53)*1000</f>
        <v>1362689.4973469428</v>
      </c>
      <c r="AA52" s="283">
        <f t="shared" ref="AA52" si="186">AA49*(AA53)*1000</f>
        <v>1372909.6685770452</v>
      </c>
      <c r="AB52" s="283">
        <f t="shared" ref="AB52" si="187">AB49*(AB53)*1000</f>
        <v>1383206.4910913729</v>
      </c>
      <c r="AC52" s="283">
        <f t="shared" ref="AC52" si="188">AC49*(AC53)*1000</f>
        <v>1393580.5397745587</v>
      </c>
      <c r="AD52" s="283">
        <f t="shared" ref="AD52" si="189">AD49*(AD53)*1000</f>
        <v>1404032.3938228679</v>
      </c>
      <c r="AE52" s="283">
        <f t="shared" ref="AE52" si="190">AE49*(AE53)*1000</f>
        <v>1414562.6367765395</v>
      </c>
      <c r="AF52" s="283">
        <f t="shared" ref="AF52" si="191">AF49*(AF53)*1000</f>
        <v>1425171.8565523636</v>
      </c>
    </row>
    <row r="53" spans="2:32">
      <c r="B53" s="437" t="s">
        <v>327</v>
      </c>
      <c r="C53" s="286">
        <v>0.4</v>
      </c>
      <c r="D53" s="17"/>
      <c r="E53" s="285">
        <f>C53</f>
        <v>0.4</v>
      </c>
      <c r="F53" s="285">
        <f>C53</f>
        <v>0.4</v>
      </c>
      <c r="G53" s="285">
        <f t="shared" ref="G53:Q53" si="192">F53</f>
        <v>0.4</v>
      </c>
      <c r="H53" s="285">
        <f t="shared" si="192"/>
        <v>0.4</v>
      </c>
      <c r="I53" s="285">
        <f t="shared" si="192"/>
        <v>0.4</v>
      </c>
      <c r="J53" s="285">
        <f t="shared" si="192"/>
        <v>0.4</v>
      </c>
      <c r="K53" s="285">
        <f t="shared" si="192"/>
        <v>0.4</v>
      </c>
      <c r="L53" s="285">
        <f t="shared" si="192"/>
        <v>0.4</v>
      </c>
      <c r="M53" s="285">
        <f>1-C53</f>
        <v>0.6</v>
      </c>
      <c r="N53" s="285">
        <f t="shared" si="192"/>
        <v>0.6</v>
      </c>
      <c r="O53" s="285">
        <f t="shared" si="192"/>
        <v>0.6</v>
      </c>
      <c r="P53" s="285">
        <f t="shared" si="192"/>
        <v>0.6</v>
      </c>
      <c r="Q53" s="285">
        <f t="shared" si="192"/>
        <v>0.6</v>
      </c>
      <c r="R53" s="285">
        <f>Q53</f>
        <v>0.6</v>
      </c>
      <c r="S53" s="285">
        <f>R53</f>
        <v>0.6</v>
      </c>
      <c r="T53" s="285">
        <f>S53</f>
        <v>0.6</v>
      </c>
      <c r="U53" s="285">
        <f t="shared" ref="U53:Y53" si="193">T53</f>
        <v>0.6</v>
      </c>
      <c r="V53" s="285">
        <f t="shared" si="193"/>
        <v>0.6</v>
      </c>
      <c r="W53" s="285">
        <f t="shared" si="193"/>
        <v>0.6</v>
      </c>
      <c r="X53" s="285">
        <f t="shared" si="193"/>
        <v>0.6</v>
      </c>
      <c r="Y53" s="285">
        <f t="shared" si="193"/>
        <v>0.6</v>
      </c>
      <c r="Z53" s="285">
        <f t="shared" ref="Z53:AD53" si="194">Y53</f>
        <v>0.6</v>
      </c>
      <c r="AA53" s="285">
        <f t="shared" si="194"/>
        <v>0.6</v>
      </c>
      <c r="AB53" s="285">
        <f t="shared" si="194"/>
        <v>0.6</v>
      </c>
      <c r="AC53" s="285">
        <f t="shared" si="194"/>
        <v>0.6</v>
      </c>
      <c r="AD53" s="285">
        <f t="shared" si="194"/>
        <v>0.6</v>
      </c>
      <c r="AE53" s="285">
        <f t="shared" ref="AE53:AF53" si="195">AD53</f>
        <v>0.6</v>
      </c>
      <c r="AF53" s="285">
        <f t="shared" si="195"/>
        <v>0.6</v>
      </c>
    </row>
    <row r="54" spans="2:32" ht="5.0999999999999996" customHeight="1">
      <c r="B54" s="437"/>
      <c r="C54" s="286"/>
      <c r="D54" s="17"/>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row>
    <row r="55" spans="2:32">
      <c r="B55" s="436" t="s">
        <v>333</v>
      </c>
      <c r="C55" s="288"/>
      <c r="D55" s="288"/>
      <c r="E55" s="283">
        <f t="shared" ref="E55:Q55" si="196">E56*E52</f>
        <v>0</v>
      </c>
      <c r="F55" s="283">
        <f t="shared" si="196"/>
        <v>0</v>
      </c>
      <c r="G55" s="283">
        <f t="shared" si="196"/>
        <v>0</v>
      </c>
      <c r="H55" s="283">
        <f t="shared" si="196"/>
        <v>0</v>
      </c>
      <c r="I55" s="283">
        <f t="shared" si="196"/>
        <v>0</v>
      </c>
      <c r="J55" s="283">
        <f t="shared" si="196"/>
        <v>0</v>
      </c>
      <c r="K55" s="283">
        <f t="shared" si="196"/>
        <v>0</v>
      </c>
      <c r="L55" s="283">
        <f t="shared" si="196"/>
        <v>0</v>
      </c>
      <c r="M55" s="283">
        <f t="shared" si="196"/>
        <v>0</v>
      </c>
      <c r="N55" s="283">
        <f t="shared" si="196"/>
        <v>0</v>
      </c>
      <c r="O55" s="283">
        <f t="shared" si="196"/>
        <v>0</v>
      </c>
      <c r="P55" s="283">
        <f t="shared" si="196"/>
        <v>0</v>
      </c>
      <c r="Q55" s="283">
        <f t="shared" si="196"/>
        <v>0</v>
      </c>
      <c r="R55" s="283">
        <f>R56*R52</f>
        <v>0</v>
      </c>
      <c r="S55" s="283">
        <f>S56*S52</f>
        <v>0</v>
      </c>
      <c r="T55" s="283">
        <f>T56*T52</f>
        <v>0</v>
      </c>
      <c r="U55" s="283">
        <f t="shared" ref="U55:Y55" si="197">U56*U52</f>
        <v>0</v>
      </c>
      <c r="V55" s="283">
        <f t="shared" si="197"/>
        <v>0</v>
      </c>
      <c r="W55" s="283">
        <f t="shared" si="197"/>
        <v>0</v>
      </c>
      <c r="X55" s="283">
        <f t="shared" si="197"/>
        <v>0</v>
      </c>
      <c r="Y55" s="283">
        <f t="shared" si="197"/>
        <v>0</v>
      </c>
      <c r="Z55" s="283">
        <f t="shared" ref="Z55" si="198">Z56*Z52</f>
        <v>0</v>
      </c>
      <c r="AA55" s="283">
        <f t="shared" ref="AA55" si="199">AA56*AA52</f>
        <v>0</v>
      </c>
      <c r="AB55" s="283">
        <f t="shared" ref="AB55" si="200">AB56*AB52</f>
        <v>0</v>
      </c>
      <c r="AC55" s="283">
        <f t="shared" ref="AC55" si="201">AC56*AC52</f>
        <v>0</v>
      </c>
      <c r="AD55" s="283">
        <f t="shared" ref="AD55" si="202">AD56*AD52</f>
        <v>0</v>
      </c>
      <c r="AE55" s="283">
        <f t="shared" ref="AE55" si="203">AE56*AE52</f>
        <v>0</v>
      </c>
      <c r="AF55" s="283">
        <f t="shared" ref="AF55" si="204">AF56*AF52</f>
        <v>0</v>
      </c>
    </row>
    <row r="56" spans="2:32">
      <c r="B56" s="437" t="s">
        <v>334</v>
      </c>
      <c r="C56" s="289"/>
      <c r="D56" s="288"/>
      <c r="E56" s="286">
        <f>C56</f>
        <v>0</v>
      </c>
      <c r="F56" s="286">
        <f>E56</f>
        <v>0</v>
      </c>
      <c r="G56" s="286">
        <v>0</v>
      </c>
      <c r="H56" s="286">
        <v>0</v>
      </c>
      <c r="I56" s="286">
        <f>H56</f>
        <v>0</v>
      </c>
      <c r="J56" s="286">
        <v>0</v>
      </c>
      <c r="K56" s="286">
        <v>0</v>
      </c>
      <c r="L56" s="286">
        <v>0</v>
      </c>
      <c r="M56" s="286">
        <v>0</v>
      </c>
      <c r="N56" s="286">
        <v>0</v>
      </c>
      <c r="O56" s="286">
        <v>0</v>
      </c>
      <c r="P56" s="286">
        <v>0</v>
      </c>
      <c r="Q56" s="286">
        <v>0</v>
      </c>
      <c r="R56" s="286">
        <v>0</v>
      </c>
      <c r="S56" s="286">
        <v>0</v>
      </c>
      <c r="T56" s="286">
        <v>0</v>
      </c>
      <c r="U56" s="286">
        <v>0</v>
      </c>
      <c r="V56" s="286">
        <v>0</v>
      </c>
      <c r="W56" s="286">
        <v>0</v>
      </c>
      <c r="X56" s="286">
        <v>0</v>
      </c>
      <c r="Y56" s="286">
        <v>0</v>
      </c>
      <c r="Z56" s="286">
        <v>0</v>
      </c>
      <c r="AA56" s="286">
        <v>0</v>
      </c>
      <c r="AB56" s="286">
        <v>0</v>
      </c>
      <c r="AC56" s="286">
        <v>0</v>
      </c>
      <c r="AD56" s="286">
        <v>0</v>
      </c>
      <c r="AE56" s="286">
        <v>0</v>
      </c>
      <c r="AF56" s="286">
        <v>0</v>
      </c>
    </row>
    <row r="57" spans="2:32" ht="5.0999999999999996" customHeight="1">
      <c r="B57" s="287"/>
      <c r="C57" s="288"/>
      <c r="D57" s="288"/>
      <c r="E57" s="288"/>
      <c r="F57" s="288"/>
      <c r="G57" s="288"/>
      <c r="H57" s="288"/>
      <c r="I57" s="288"/>
      <c r="J57" s="288"/>
      <c r="K57" s="288"/>
      <c r="L57" s="288"/>
      <c r="M57" s="288"/>
      <c r="N57" s="288"/>
      <c r="O57" s="288"/>
      <c r="P57" s="288"/>
      <c r="Q57" s="288"/>
      <c r="R57" s="288"/>
      <c r="S57" s="288"/>
      <c r="T57" s="288"/>
      <c r="U57" s="288"/>
      <c r="V57" s="288"/>
      <c r="W57" s="288"/>
      <c r="X57" s="288"/>
      <c r="Y57" s="288"/>
      <c r="Z57" s="288"/>
      <c r="AA57" s="288"/>
      <c r="AB57" s="288"/>
      <c r="AC57" s="288"/>
      <c r="AD57" s="288"/>
      <c r="AE57" s="288"/>
      <c r="AF57" s="288"/>
    </row>
    <row r="58" spans="2:32">
      <c r="B58" s="436" t="s">
        <v>335</v>
      </c>
      <c r="C58" s="290">
        <v>23000</v>
      </c>
      <c r="D58" s="17"/>
      <c r="E58" s="283">
        <v>0</v>
      </c>
      <c r="F58" s="283">
        <v>0</v>
      </c>
      <c r="G58" s="283">
        <v>0</v>
      </c>
      <c r="H58" s="283">
        <v>0</v>
      </c>
      <c r="I58" s="283">
        <v>0</v>
      </c>
      <c r="J58" s="283">
        <v>0</v>
      </c>
      <c r="K58" s="283">
        <v>0</v>
      </c>
      <c r="L58" s="283">
        <v>0</v>
      </c>
      <c r="M58" s="283">
        <v>0</v>
      </c>
      <c r="N58" s="283">
        <v>0</v>
      </c>
      <c r="O58" s="283">
        <v>0</v>
      </c>
      <c r="P58" s="291">
        <f>C58</f>
        <v>23000</v>
      </c>
      <c r="Q58" s="291">
        <f t="shared" ref="Q58:T58" si="205">P58*(1+Q59)</f>
        <v>23000</v>
      </c>
      <c r="R58" s="291">
        <f t="shared" si="205"/>
        <v>23000</v>
      </c>
      <c r="S58" s="291">
        <f t="shared" si="205"/>
        <v>23000</v>
      </c>
      <c r="T58" s="291">
        <f t="shared" si="205"/>
        <v>23000</v>
      </c>
      <c r="U58" s="291">
        <f t="shared" ref="U58" si="206">T58*(1+U59)</f>
        <v>23000</v>
      </c>
      <c r="V58" s="291">
        <f t="shared" ref="V58" si="207">U58*(1+V59)</f>
        <v>23000</v>
      </c>
      <c r="W58" s="291">
        <f t="shared" ref="W58" si="208">V58*(1+W59)</f>
        <v>23000</v>
      </c>
      <c r="X58" s="291">
        <f t="shared" ref="X58" si="209">W58*(1+X59)</f>
        <v>23000</v>
      </c>
      <c r="Y58" s="291">
        <f t="shared" ref="Y58" si="210">X58*(1+Y59)</f>
        <v>23000</v>
      </c>
      <c r="Z58" s="291">
        <f t="shared" ref="Z58" si="211">Y58*(1+Z59)</f>
        <v>23000</v>
      </c>
      <c r="AA58" s="291">
        <f t="shared" ref="AA58" si="212">Z58*(1+AA59)</f>
        <v>23000</v>
      </c>
      <c r="AB58" s="291">
        <f t="shared" ref="AB58" si="213">AA58*(1+AB59)</f>
        <v>23000</v>
      </c>
      <c r="AC58" s="291">
        <f t="shared" ref="AC58" si="214">AB58*(1+AC59)</f>
        <v>23000</v>
      </c>
      <c r="AD58" s="291">
        <f t="shared" ref="AD58" si="215">AC58*(1+AD59)</f>
        <v>23000</v>
      </c>
      <c r="AE58" s="291">
        <f t="shared" ref="AE58" si="216">AD58*(1+AE59)</f>
        <v>23000</v>
      </c>
      <c r="AF58" s="291">
        <f t="shared" ref="AF58" si="217">AE58*(1+AF59)</f>
        <v>23000</v>
      </c>
    </row>
    <row r="59" spans="2:32">
      <c r="B59" s="437" t="s">
        <v>336</v>
      </c>
      <c r="C59" s="292">
        <v>0</v>
      </c>
      <c r="D59" s="293"/>
      <c r="E59" s="288"/>
      <c r="F59" s="588"/>
      <c r="G59" s="289"/>
      <c r="H59" s="289"/>
      <c r="I59" s="289"/>
      <c r="J59" s="289"/>
      <c r="K59" s="289"/>
      <c r="L59" s="289"/>
      <c r="M59" s="289"/>
      <c r="N59" s="289"/>
      <c r="O59" s="289"/>
      <c r="P59" s="289">
        <f t="shared" ref="P59:AD63" si="218">$C59</f>
        <v>0</v>
      </c>
      <c r="Q59" s="289">
        <f t="shared" si="218"/>
        <v>0</v>
      </c>
      <c r="R59" s="289">
        <f t="shared" si="218"/>
        <v>0</v>
      </c>
      <c r="S59" s="289">
        <f t="shared" si="218"/>
        <v>0</v>
      </c>
      <c r="T59" s="289">
        <f t="shared" si="218"/>
        <v>0</v>
      </c>
      <c r="U59" s="289">
        <f t="shared" si="218"/>
        <v>0</v>
      </c>
      <c r="V59" s="289">
        <f t="shared" si="218"/>
        <v>0</v>
      </c>
      <c r="W59" s="289">
        <f t="shared" si="218"/>
        <v>0</v>
      </c>
      <c r="X59" s="289">
        <f t="shared" si="218"/>
        <v>0</v>
      </c>
      <c r="Y59" s="289">
        <f t="shared" si="218"/>
        <v>0</v>
      </c>
      <c r="Z59" s="289">
        <f t="shared" si="218"/>
        <v>0</v>
      </c>
      <c r="AA59" s="289">
        <f t="shared" si="218"/>
        <v>0</v>
      </c>
      <c r="AB59" s="289">
        <f t="shared" si="218"/>
        <v>0</v>
      </c>
      <c r="AC59" s="289">
        <f t="shared" si="218"/>
        <v>0</v>
      </c>
      <c r="AD59" s="289">
        <f t="shared" si="218"/>
        <v>0</v>
      </c>
      <c r="AE59" s="289">
        <f t="shared" ref="AD59:AF63" si="219">$C59</f>
        <v>0</v>
      </c>
      <c r="AF59" s="289">
        <f t="shared" si="219"/>
        <v>0</v>
      </c>
    </row>
    <row r="60" spans="2:32">
      <c r="B60" s="436" t="s">
        <v>337</v>
      </c>
      <c r="C60" s="294"/>
      <c r="D60" s="293"/>
      <c r="E60" s="283">
        <v>0</v>
      </c>
      <c r="F60" s="283">
        <v>0</v>
      </c>
      <c r="G60" s="283">
        <v>0</v>
      </c>
      <c r="H60" s="283">
        <v>0</v>
      </c>
      <c r="I60" s="283">
        <v>0</v>
      </c>
      <c r="J60" s="291">
        <f t="shared" ref="J60:Q60" si="220">J58*(1-J61)</f>
        <v>0</v>
      </c>
      <c r="K60" s="291">
        <f>K58*(1-K61)</f>
        <v>0</v>
      </c>
      <c r="L60" s="291">
        <f>L58*(1-L61)</f>
        <v>0</v>
      </c>
      <c r="M60" s="291">
        <f>M58*(1-M61)</f>
        <v>0</v>
      </c>
      <c r="N60" s="291">
        <f t="shared" ref="N60:O60" si="221">N58*(1-N61)</f>
        <v>0</v>
      </c>
      <c r="O60" s="291">
        <f t="shared" si="221"/>
        <v>0</v>
      </c>
      <c r="P60" s="291">
        <f t="shared" si="220"/>
        <v>23000</v>
      </c>
      <c r="Q60" s="291">
        <f t="shared" si="220"/>
        <v>23000</v>
      </c>
      <c r="R60" s="291">
        <f>R58*(1-R61)</f>
        <v>23000</v>
      </c>
      <c r="S60" s="291">
        <f>S58*(1-S61)</f>
        <v>23000</v>
      </c>
      <c r="T60" s="291">
        <f>T58*(1-T61)</f>
        <v>23000</v>
      </c>
      <c r="U60" s="291">
        <f t="shared" ref="U60:Y60" si="222">U58*(1-U61)</f>
        <v>23000</v>
      </c>
      <c r="V60" s="291">
        <f t="shared" si="222"/>
        <v>23000</v>
      </c>
      <c r="W60" s="291">
        <f t="shared" si="222"/>
        <v>23000</v>
      </c>
      <c r="X60" s="291">
        <f t="shared" si="222"/>
        <v>23000</v>
      </c>
      <c r="Y60" s="291">
        <f t="shared" si="222"/>
        <v>23000</v>
      </c>
      <c r="Z60" s="291">
        <f t="shared" ref="Z60" si="223">Z58*(1-Z61)</f>
        <v>23000</v>
      </c>
      <c r="AA60" s="291">
        <f t="shared" ref="AA60" si="224">AA58*(1-AA61)</f>
        <v>23000</v>
      </c>
      <c r="AB60" s="291">
        <f t="shared" ref="AB60" si="225">AB58*(1-AB61)</f>
        <v>23000</v>
      </c>
      <c r="AC60" s="291">
        <f t="shared" ref="AC60" si="226">AC58*(1-AC61)</f>
        <v>23000</v>
      </c>
      <c r="AD60" s="291">
        <f t="shared" ref="AD60" si="227">AD58*(1-AD61)</f>
        <v>23000</v>
      </c>
      <c r="AE60" s="291">
        <f t="shared" ref="AE60" si="228">AE58*(1-AE61)</f>
        <v>23000</v>
      </c>
      <c r="AF60" s="291">
        <f t="shared" ref="AF60" si="229">AF58*(1-AF61)</f>
        <v>23000</v>
      </c>
    </row>
    <row r="61" spans="2:32">
      <c r="B61" s="437" t="s">
        <v>338</v>
      </c>
      <c r="C61" s="292">
        <v>0</v>
      </c>
      <c r="D61" s="288"/>
      <c r="E61" s="283">
        <v>0</v>
      </c>
      <c r="F61" s="283">
        <v>0</v>
      </c>
      <c r="G61" s="283">
        <v>0</v>
      </c>
      <c r="H61" s="283">
        <v>0</v>
      </c>
      <c r="I61" s="283">
        <v>0</v>
      </c>
      <c r="J61" s="283">
        <v>0</v>
      </c>
      <c r="K61" s="283">
        <v>0</v>
      </c>
      <c r="L61" s="283">
        <v>0</v>
      </c>
      <c r="M61" s="283">
        <v>0</v>
      </c>
      <c r="N61" s="283">
        <v>0</v>
      </c>
      <c r="O61" s="283">
        <v>0</v>
      </c>
      <c r="P61" s="289">
        <f>C61</f>
        <v>0</v>
      </c>
      <c r="Q61" s="289">
        <f>P61</f>
        <v>0</v>
      </c>
      <c r="R61" s="289">
        <f t="shared" ref="R61:AF61" si="230">Q61</f>
        <v>0</v>
      </c>
      <c r="S61" s="289">
        <f t="shared" si="230"/>
        <v>0</v>
      </c>
      <c r="T61" s="289">
        <f t="shared" si="230"/>
        <v>0</v>
      </c>
      <c r="U61" s="289">
        <f t="shared" si="230"/>
        <v>0</v>
      </c>
      <c r="V61" s="289">
        <f t="shared" si="230"/>
        <v>0</v>
      </c>
      <c r="W61" s="289">
        <f t="shared" si="230"/>
        <v>0</v>
      </c>
      <c r="X61" s="289">
        <f t="shared" si="230"/>
        <v>0</v>
      </c>
      <c r="Y61" s="289">
        <f t="shared" si="230"/>
        <v>0</v>
      </c>
      <c r="Z61" s="289">
        <f t="shared" si="230"/>
        <v>0</v>
      </c>
      <c r="AA61" s="289">
        <f t="shared" si="230"/>
        <v>0</v>
      </c>
      <c r="AB61" s="289">
        <f t="shared" si="230"/>
        <v>0</v>
      </c>
      <c r="AC61" s="289">
        <f t="shared" si="230"/>
        <v>0</v>
      </c>
      <c r="AD61" s="289">
        <f t="shared" si="230"/>
        <v>0</v>
      </c>
      <c r="AE61" s="289">
        <f t="shared" si="230"/>
        <v>0</v>
      </c>
      <c r="AF61" s="289">
        <f t="shared" si="230"/>
        <v>0</v>
      </c>
    </row>
    <row r="62" spans="2:32">
      <c r="B62" s="436" t="s">
        <v>344</v>
      </c>
      <c r="C62" s="17"/>
      <c r="D62" s="17"/>
      <c r="E62" s="291">
        <f t="shared" ref="E62:Q62" si="231">E55*E60/1000000</f>
        <v>0</v>
      </c>
      <c r="F62" s="291">
        <f t="shared" si="231"/>
        <v>0</v>
      </c>
      <c r="G62" s="291">
        <f t="shared" si="231"/>
        <v>0</v>
      </c>
      <c r="H62" s="291">
        <f>H55*H60/1000000</f>
        <v>0</v>
      </c>
      <c r="I62" s="291">
        <f>I55*I60/1000000</f>
        <v>0</v>
      </c>
      <c r="J62" s="291">
        <f t="shared" si="231"/>
        <v>0</v>
      </c>
      <c r="K62" s="291">
        <f>K55*K60/1000000</f>
        <v>0</v>
      </c>
      <c r="L62" s="291">
        <f>L55*L60/1000000</f>
        <v>0</v>
      </c>
      <c r="M62" s="291">
        <f>M55*M60/1000000</f>
        <v>0</v>
      </c>
      <c r="N62" s="291">
        <f t="shared" ref="N62:O62" si="232">N55*N60/1000000</f>
        <v>0</v>
      </c>
      <c r="O62" s="291">
        <f t="shared" si="232"/>
        <v>0</v>
      </c>
      <c r="P62" s="291">
        <f t="shared" si="231"/>
        <v>0</v>
      </c>
      <c r="Q62" s="291">
        <f t="shared" si="231"/>
        <v>0</v>
      </c>
      <c r="R62" s="291">
        <f>R55*R60/1000000</f>
        <v>0</v>
      </c>
      <c r="S62" s="291">
        <f>S55*S60/1000000</f>
        <v>0</v>
      </c>
      <c r="T62" s="291">
        <f>T55*T60/1000000</f>
        <v>0</v>
      </c>
      <c r="U62" s="291">
        <f t="shared" ref="U62:Y62" si="233">U55*U60/1000000</f>
        <v>0</v>
      </c>
      <c r="V62" s="291">
        <f t="shared" si="233"/>
        <v>0</v>
      </c>
      <c r="W62" s="291">
        <f t="shared" si="233"/>
        <v>0</v>
      </c>
      <c r="X62" s="291">
        <f t="shared" si="233"/>
        <v>0</v>
      </c>
      <c r="Y62" s="291">
        <f t="shared" si="233"/>
        <v>0</v>
      </c>
      <c r="Z62" s="291">
        <f t="shared" ref="Z62:AD62" si="234">Z55*Z60/1000000</f>
        <v>0</v>
      </c>
      <c r="AA62" s="291">
        <f t="shared" si="234"/>
        <v>0</v>
      </c>
      <c r="AB62" s="291">
        <f t="shared" si="234"/>
        <v>0</v>
      </c>
      <c r="AC62" s="291">
        <f t="shared" si="234"/>
        <v>0</v>
      </c>
      <c r="AD62" s="291">
        <f t="shared" si="234"/>
        <v>0</v>
      </c>
      <c r="AE62" s="291">
        <f t="shared" ref="AE62:AF62" si="235">AE55*AE60/1000000</f>
        <v>0</v>
      </c>
      <c r="AF62" s="291">
        <f t="shared" si="235"/>
        <v>0</v>
      </c>
    </row>
    <row r="63" spans="2:32">
      <c r="B63" s="591" t="s">
        <v>345</v>
      </c>
      <c r="C63" s="292">
        <v>0.25</v>
      </c>
      <c r="E63" s="283">
        <v>0</v>
      </c>
      <c r="F63" s="283">
        <v>0</v>
      </c>
      <c r="G63" s="283">
        <v>0</v>
      </c>
      <c r="H63" s="283">
        <v>0</v>
      </c>
      <c r="I63" s="283">
        <v>0</v>
      </c>
      <c r="J63" s="283">
        <v>0</v>
      </c>
      <c r="K63" s="283">
        <v>0</v>
      </c>
      <c r="L63" s="283">
        <v>0</v>
      </c>
      <c r="M63" s="283">
        <v>0</v>
      </c>
      <c r="N63" s="283">
        <v>0</v>
      </c>
      <c r="O63" s="283">
        <v>0</v>
      </c>
      <c r="P63" s="289">
        <f t="shared" si="218"/>
        <v>0.25</v>
      </c>
      <c r="Q63" s="289">
        <f t="shared" si="218"/>
        <v>0.25</v>
      </c>
      <c r="R63" s="289">
        <f t="shared" si="218"/>
        <v>0.25</v>
      </c>
      <c r="S63" s="289">
        <f t="shared" si="218"/>
        <v>0.25</v>
      </c>
      <c r="T63" s="289">
        <f t="shared" si="218"/>
        <v>0.25</v>
      </c>
      <c r="U63" s="289">
        <f t="shared" si="218"/>
        <v>0.25</v>
      </c>
      <c r="V63" s="289">
        <f t="shared" si="218"/>
        <v>0.25</v>
      </c>
      <c r="W63" s="289">
        <f t="shared" si="218"/>
        <v>0.25</v>
      </c>
      <c r="X63" s="289">
        <f t="shared" si="218"/>
        <v>0.25</v>
      </c>
      <c r="Y63" s="289">
        <f t="shared" si="218"/>
        <v>0.25</v>
      </c>
      <c r="Z63" s="289">
        <f t="shared" si="218"/>
        <v>0.25</v>
      </c>
      <c r="AA63" s="289">
        <f t="shared" si="218"/>
        <v>0.25</v>
      </c>
      <c r="AB63" s="289">
        <f t="shared" si="218"/>
        <v>0.25</v>
      </c>
      <c r="AC63" s="289">
        <f t="shared" si="218"/>
        <v>0.25</v>
      </c>
      <c r="AD63" s="289">
        <f t="shared" si="219"/>
        <v>0.25</v>
      </c>
      <c r="AE63" s="289">
        <f t="shared" si="219"/>
        <v>0.25</v>
      </c>
      <c r="AF63" s="289">
        <f t="shared" si="219"/>
        <v>0.25</v>
      </c>
    </row>
    <row r="64" spans="2:32">
      <c r="B64" s="590" t="s">
        <v>346</v>
      </c>
      <c r="C64" s="295"/>
      <c r="D64" s="295"/>
      <c r="E64" s="296">
        <f>E62*E63</f>
        <v>0</v>
      </c>
      <c r="F64" s="296">
        <f t="shared" ref="F64:Q64" si="236">F62*F63</f>
        <v>0</v>
      </c>
      <c r="G64" s="296">
        <f t="shared" si="236"/>
        <v>0</v>
      </c>
      <c r="H64" s="296">
        <f t="shared" si="236"/>
        <v>0</v>
      </c>
      <c r="I64" s="296">
        <f t="shared" si="236"/>
        <v>0</v>
      </c>
      <c r="J64" s="296">
        <f t="shared" si="236"/>
        <v>0</v>
      </c>
      <c r="K64" s="296">
        <f t="shared" si="236"/>
        <v>0</v>
      </c>
      <c r="L64" s="296">
        <f t="shared" si="236"/>
        <v>0</v>
      </c>
      <c r="M64" s="296">
        <f t="shared" si="236"/>
        <v>0</v>
      </c>
      <c r="N64" s="296">
        <f t="shared" ref="N64:O64" si="237">N62*N63</f>
        <v>0</v>
      </c>
      <c r="O64" s="296">
        <f t="shared" si="237"/>
        <v>0</v>
      </c>
      <c r="P64" s="296">
        <f t="shared" si="236"/>
        <v>0</v>
      </c>
      <c r="Q64" s="296">
        <f t="shared" si="236"/>
        <v>0</v>
      </c>
      <c r="R64" s="296">
        <f>R62*R63</f>
        <v>0</v>
      </c>
      <c r="S64" s="296">
        <f>S62*S63</f>
        <v>0</v>
      </c>
      <c r="T64" s="296">
        <f>T62*T63</f>
        <v>0</v>
      </c>
      <c r="U64" s="296">
        <f t="shared" ref="U64:Y64" si="238">U62*U63</f>
        <v>0</v>
      </c>
      <c r="V64" s="296">
        <f t="shared" si="238"/>
        <v>0</v>
      </c>
      <c r="W64" s="296">
        <f t="shared" si="238"/>
        <v>0</v>
      </c>
      <c r="X64" s="296">
        <f t="shared" si="238"/>
        <v>0</v>
      </c>
      <c r="Y64" s="296">
        <f t="shared" si="238"/>
        <v>0</v>
      </c>
      <c r="Z64" s="296">
        <f t="shared" ref="Z64" si="239">Z62*Z63</f>
        <v>0</v>
      </c>
      <c r="AA64" s="296">
        <f t="shared" ref="AA64" si="240">AA62*AA63</f>
        <v>0</v>
      </c>
      <c r="AB64" s="296">
        <f t="shared" ref="AB64" si="241">AB62*AB63</f>
        <v>0</v>
      </c>
      <c r="AC64" s="296">
        <f t="shared" ref="AC64" si="242">AC62*AC63</f>
        <v>0</v>
      </c>
      <c r="AD64" s="296">
        <f t="shared" ref="AD64" si="243">AD62*AD63</f>
        <v>0</v>
      </c>
      <c r="AE64" s="296">
        <f t="shared" ref="AE64" si="244">AE62*AE63</f>
        <v>0</v>
      </c>
      <c r="AF64" s="563">
        <f t="shared" ref="AF64" si="245">AF62*AF63</f>
        <v>0</v>
      </c>
    </row>
    <row r="65" spans="2:33">
      <c r="B65" s="32" t="s">
        <v>340</v>
      </c>
      <c r="E65" s="297">
        <v>0</v>
      </c>
      <c r="F65" s="297">
        <v>0</v>
      </c>
      <c r="G65" s="297">
        <v>0</v>
      </c>
      <c r="H65" s="297">
        <v>0</v>
      </c>
      <c r="I65" s="297">
        <v>0</v>
      </c>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row>
    <row r="66" spans="2:33">
      <c r="B66" s="32"/>
      <c r="E66" s="297"/>
      <c r="F66" s="297"/>
      <c r="G66" s="297"/>
      <c r="H66" s="297"/>
      <c r="I66" s="297"/>
      <c r="J66" s="297"/>
      <c r="K66" s="297"/>
      <c r="L66" s="297"/>
      <c r="M66" s="297"/>
      <c r="N66" s="297"/>
      <c r="O66" s="297"/>
      <c r="P66" s="297"/>
      <c r="Q66" s="297"/>
      <c r="R66" s="297"/>
      <c r="S66" s="297"/>
      <c r="T66" s="297"/>
    </row>
    <row r="67" spans="2:33" ht="18">
      <c r="B67" s="298" t="s">
        <v>347</v>
      </c>
    </row>
    <row r="68" spans="2:33">
      <c r="B68" s="396" t="s">
        <v>348</v>
      </c>
      <c r="C68" s="397"/>
      <c r="D68" s="397"/>
      <c r="E68" s="592">
        <v>2018</v>
      </c>
      <c r="F68" s="618">
        <f>E68+1</f>
        <v>2019</v>
      </c>
      <c r="G68" s="618">
        <f t="shared" ref="G68:Q68" si="246">F68+1</f>
        <v>2020</v>
      </c>
      <c r="H68" s="618">
        <f t="shared" si="246"/>
        <v>2021</v>
      </c>
      <c r="I68" s="618">
        <f t="shared" si="246"/>
        <v>2022</v>
      </c>
      <c r="J68" s="618">
        <f t="shared" si="246"/>
        <v>2023</v>
      </c>
      <c r="K68" s="618">
        <f t="shared" si="246"/>
        <v>2024</v>
      </c>
      <c r="L68" s="398">
        <f t="shared" si="246"/>
        <v>2025</v>
      </c>
      <c r="M68" s="398">
        <f t="shared" si="246"/>
        <v>2026</v>
      </c>
      <c r="N68" s="398">
        <f t="shared" si="246"/>
        <v>2027</v>
      </c>
      <c r="O68" s="398">
        <f t="shared" si="246"/>
        <v>2028</v>
      </c>
      <c r="P68" s="398">
        <f t="shared" si="246"/>
        <v>2029</v>
      </c>
      <c r="Q68" s="398">
        <f t="shared" si="246"/>
        <v>2030</v>
      </c>
      <c r="R68" s="398">
        <f>Q68+1</f>
        <v>2031</v>
      </c>
      <c r="S68" s="398">
        <f>R68+1</f>
        <v>2032</v>
      </c>
      <c r="T68" s="398">
        <f>S68+1</f>
        <v>2033</v>
      </c>
      <c r="U68" s="398">
        <f t="shared" ref="U68:AF68" si="247">T68+1</f>
        <v>2034</v>
      </c>
      <c r="V68" s="398">
        <f t="shared" si="247"/>
        <v>2035</v>
      </c>
      <c r="W68" s="398">
        <f t="shared" si="247"/>
        <v>2036</v>
      </c>
      <c r="X68" s="398">
        <f t="shared" si="247"/>
        <v>2037</v>
      </c>
      <c r="Y68" s="398">
        <f t="shared" si="247"/>
        <v>2038</v>
      </c>
      <c r="Z68" s="398">
        <f t="shared" si="247"/>
        <v>2039</v>
      </c>
      <c r="AA68" s="398">
        <f t="shared" si="247"/>
        <v>2040</v>
      </c>
      <c r="AB68" s="398">
        <f t="shared" si="247"/>
        <v>2041</v>
      </c>
      <c r="AC68" s="398">
        <f t="shared" si="247"/>
        <v>2042</v>
      </c>
      <c r="AD68" s="398">
        <f t="shared" si="247"/>
        <v>2043</v>
      </c>
      <c r="AE68" s="398">
        <f t="shared" si="247"/>
        <v>2044</v>
      </c>
      <c r="AF68" s="398">
        <f t="shared" si="247"/>
        <v>2045</v>
      </c>
      <c r="AG68" s="593"/>
    </row>
    <row r="69" spans="2:33">
      <c r="B69" s="299" t="s">
        <v>349</v>
      </c>
      <c r="C69" s="300"/>
      <c r="D69" s="300"/>
      <c r="E69" s="300">
        <f t="shared" ref="E69:Q69" si="248">SUM(E70,E71)</f>
        <v>0</v>
      </c>
      <c r="F69" s="300">
        <f t="shared" si="248"/>
        <v>0</v>
      </c>
      <c r="G69" s="300">
        <f t="shared" si="248"/>
        <v>0</v>
      </c>
      <c r="H69" s="300">
        <f t="shared" si="248"/>
        <v>0</v>
      </c>
      <c r="I69" s="300">
        <f t="shared" si="248"/>
        <v>0</v>
      </c>
      <c r="J69" s="300">
        <f t="shared" si="248"/>
        <v>0</v>
      </c>
      <c r="K69" s="300">
        <f t="shared" si="248"/>
        <v>0</v>
      </c>
      <c r="L69" s="300">
        <f t="shared" si="248"/>
        <v>0</v>
      </c>
      <c r="M69" s="300">
        <f t="shared" si="248"/>
        <v>0</v>
      </c>
      <c r="N69" s="300">
        <f t="shared" si="248"/>
        <v>0</v>
      </c>
      <c r="O69" s="300">
        <f t="shared" si="248"/>
        <v>0</v>
      </c>
      <c r="P69" s="300">
        <f t="shared" si="248"/>
        <v>0</v>
      </c>
      <c r="Q69" s="300">
        <f t="shared" si="248"/>
        <v>33.650332201055789</v>
      </c>
      <c r="R69" s="300">
        <f>SUM(R70,R71)</f>
        <v>115.96233501954232</v>
      </c>
      <c r="S69" s="300">
        <f>SUM(S70,S71)</f>
        <v>197.26035480811629</v>
      </c>
      <c r="T69" s="300">
        <f>SUM(T70,T71)</f>
        <v>277.50770099436284</v>
      </c>
      <c r="U69" s="300">
        <f t="shared" ref="U69:AF69" si="249">SUM(U70,U71)</f>
        <v>356.66706330300053</v>
      </c>
      <c r="V69" s="300">
        <f t="shared" si="249"/>
        <v>434.70050357632601</v>
      </c>
      <c r="W69" s="300">
        <f t="shared" si="249"/>
        <v>518.98349746348106</v>
      </c>
      <c r="X69" s="300">
        <f t="shared" si="249"/>
        <v>604.50628435561703</v>
      </c>
      <c r="Y69" s="300">
        <f t="shared" si="249"/>
        <v>691.28272022940303</v>
      </c>
      <c r="Z69" s="300">
        <f t="shared" si="249"/>
        <v>779.32679916280074</v>
      </c>
      <c r="AA69" s="300">
        <f t="shared" si="249"/>
        <v>868.65265462718639</v>
      </c>
      <c r="AB69" s="300">
        <f t="shared" si="249"/>
        <v>959.27456079108515</v>
      </c>
      <c r="AC69" s="300">
        <f t="shared" si="249"/>
        <v>1051.2069338356193</v>
      </c>
      <c r="AD69" s="300">
        <f t="shared" si="249"/>
        <v>1144.464333281777</v>
      </c>
      <c r="AE69" s="300">
        <f t="shared" si="249"/>
        <v>1239.0614633295995</v>
      </c>
      <c r="AF69" s="300">
        <f t="shared" si="249"/>
        <v>1335.0131742093913</v>
      </c>
      <c r="AG69" s="301"/>
    </row>
    <row r="70" spans="2:33">
      <c r="B70" s="302" t="s">
        <v>317</v>
      </c>
      <c r="C70" s="303"/>
      <c r="D70" s="303"/>
      <c r="E70" s="303">
        <f t="shared" ref="E70:Q70" si="250">E36</f>
        <v>0</v>
      </c>
      <c r="F70" s="303">
        <f t="shared" si="250"/>
        <v>0</v>
      </c>
      <c r="G70" s="303">
        <f t="shared" si="250"/>
        <v>0</v>
      </c>
      <c r="H70" s="303">
        <f t="shared" si="250"/>
        <v>0</v>
      </c>
      <c r="I70" s="303">
        <f t="shared" si="250"/>
        <v>0</v>
      </c>
      <c r="J70" s="303">
        <f t="shared" si="250"/>
        <v>0</v>
      </c>
      <c r="K70" s="303">
        <f t="shared" si="250"/>
        <v>0</v>
      </c>
      <c r="L70" s="303">
        <f t="shared" si="250"/>
        <v>0</v>
      </c>
      <c r="M70" s="303">
        <f t="shared" si="250"/>
        <v>0</v>
      </c>
      <c r="N70" s="303">
        <f t="shared" si="250"/>
        <v>0</v>
      </c>
      <c r="O70" s="303">
        <f t="shared" si="250"/>
        <v>0</v>
      </c>
      <c r="P70" s="303">
        <f t="shared" si="250"/>
        <v>0</v>
      </c>
      <c r="Q70" s="303">
        <f t="shared" si="250"/>
        <v>33.650332201055789</v>
      </c>
      <c r="R70" s="303">
        <f>R36</f>
        <v>115.96233501954232</v>
      </c>
      <c r="S70" s="303">
        <f>S36</f>
        <v>197.26035480811629</v>
      </c>
      <c r="T70" s="303">
        <f>T36</f>
        <v>277.50770099436284</v>
      </c>
      <c r="U70" s="303">
        <f t="shared" ref="U70:AF70" si="251">U36</f>
        <v>356.66706330300053</v>
      </c>
      <c r="V70" s="303">
        <f t="shared" si="251"/>
        <v>434.70050357632601</v>
      </c>
      <c r="W70" s="303">
        <f t="shared" si="251"/>
        <v>518.98349746348106</v>
      </c>
      <c r="X70" s="303">
        <f t="shared" si="251"/>
        <v>604.50628435561703</v>
      </c>
      <c r="Y70" s="303">
        <f t="shared" si="251"/>
        <v>691.28272022940303</v>
      </c>
      <c r="Z70" s="303">
        <f t="shared" si="251"/>
        <v>779.32679916280074</v>
      </c>
      <c r="AA70" s="303">
        <f t="shared" si="251"/>
        <v>868.65265462718639</v>
      </c>
      <c r="AB70" s="303">
        <f t="shared" si="251"/>
        <v>959.27456079108515</v>
      </c>
      <c r="AC70" s="303">
        <f t="shared" si="251"/>
        <v>1051.2069338356193</v>
      </c>
      <c r="AD70" s="303">
        <f t="shared" si="251"/>
        <v>1144.464333281777</v>
      </c>
      <c r="AE70" s="303">
        <f t="shared" si="251"/>
        <v>1239.0614633295995</v>
      </c>
      <c r="AF70" s="303">
        <f t="shared" si="251"/>
        <v>1335.0131742093913</v>
      </c>
      <c r="AG70" s="301"/>
    </row>
    <row r="71" spans="2:33">
      <c r="B71" s="302" t="s">
        <v>321</v>
      </c>
      <c r="C71" s="495"/>
      <c r="D71" s="495"/>
      <c r="E71" s="300">
        <f t="shared" ref="E71:Q71" si="252">E64</f>
        <v>0</v>
      </c>
      <c r="F71" s="300">
        <f t="shared" si="252"/>
        <v>0</v>
      </c>
      <c r="G71" s="495">
        <f t="shared" si="252"/>
        <v>0</v>
      </c>
      <c r="H71" s="495">
        <f t="shared" si="252"/>
        <v>0</v>
      </c>
      <c r="I71" s="495">
        <f t="shared" si="252"/>
        <v>0</v>
      </c>
      <c r="J71" s="495">
        <f t="shared" si="252"/>
        <v>0</v>
      </c>
      <c r="K71" s="495">
        <f t="shared" si="252"/>
        <v>0</v>
      </c>
      <c r="L71" s="495">
        <f t="shared" si="252"/>
        <v>0</v>
      </c>
      <c r="M71" s="495">
        <f t="shared" si="252"/>
        <v>0</v>
      </c>
      <c r="N71" s="495">
        <f t="shared" si="252"/>
        <v>0</v>
      </c>
      <c r="O71" s="495">
        <f t="shared" si="252"/>
        <v>0</v>
      </c>
      <c r="P71" s="495">
        <f t="shared" si="252"/>
        <v>0</v>
      </c>
      <c r="Q71" s="495">
        <f t="shared" si="252"/>
        <v>0</v>
      </c>
      <c r="R71" s="495">
        <f>R64</f>
        <v>0</v>
      </c>
      <c r="S71" s="495">
        <f>S64</f>
        <v>0</v>
      </c>
      <c r="T71" s="495">
        <f>T64</f>
        <v>0</v>
      </c>
      <c r="U71" s="495">
        <f t="shared" ref="U71:AF71" si="253">U64</f>
        <v>0</v>
      </c>
      <c r="V71" s="495">
        <f t="shared" si="253"/>
        <v>0</v>
      </c>
      <c r="W71" s="495">
        <f t="shared" si="253"/>
        <v>0</v>
      </c>
      <c r="X71" s="495">
        <f t="shared" si="253"/>
        <v>0</v>
      </c>
      <c r="Y71" s="495">
        <f t="shared" si="253"/>
        <v>0</v>
      </c>
      <c r="Z71" s="495">
        <f t="shared" si="253"/>
        <v>0</v>
      </c>
      <c r="AA71" s="495">
        <f t="shared" si="253"/>
        <v>0</v>
      </c>
      <c r="AB71" s="495">
        <f t="shared" si="253"/>
        <v>0</v>
      </c>
      <c r="AC71" s="495">
        <f t="shared" si="253"/>
        <v>0</v>
      </c>
      <c r="AD71" s="495">
        <f t="shared" si="253"/>
        <v>0</v>
      </c>
      <c r="AE71" s="495">
        <f t="shared" si="253"/>
        <v>0</v>
      </c>
      <c r="AF71" s="495">
        <f t="shared" si="253"/>
        <v>0</v>
      </c>
      <c r="AG71" s="301"/>
    </row>
    <row r="72" spans="2:33">
      <c r="B72" s="299" t="s">
        <v>350</v>
      </c>
      <c r="C72" s="304"/>
      <c r="D72" s="304"/>
      <c r="E72" s="303">
        <v>0</v>
      </c>
      <c r="F72" s="303">
        <v>0</v>
      </c>
      <c r="G72" s="304">
        <v>0</v>
      </c>
      <c r="H72" s="304">
        <v>0</v>
      </c>
      <c r="I72" s="304">
        <v>0</v>
      </c>
      <c r="J72" s="620">
        <v>0</v>
      </c>
      <c r="K72" s="620">
        <v>0</v>
      </c>
      <c r="L72" s="620">
        <v>0</v>
      </c>
      <c r="M72" s="620">
        <v>0</v>
      </c>
      <c r="N72" s="620">
        <v>0</v>
      </c>
      <c r="O72" s="620">
        <v>0</v>
      </c>
      <c r="P72" s="620">
        <v>0</v>
      </c>
      <c r="Q72" s="620">
        <v>0</v>
      </c>
      <c r="R72" s="621">
        <v>0</v>
      </c>
      <c r="S72" s="621">
        <v>0</v>
      </c>
      <c r="T72" s="620">
        <v>0</v>
      </c>
      <c r="U72" s="620">
        <v>0</v>
      </c>
      <c r="V72" s="620">
        <v>0</v>
      </c>
      <c r="W72" s="620">
        <v>0</v>
      </c>
      <c r="X72" s="620">
        <v>0</v>
      </c>
      <c r="Y72" s="620">
        <v>0</v>
      </c>
      <c r="Z72" s="620">
        <v>0</v>
      </c>
      <c r="AA72" s="620">
        <v>0</v>
      </c>
      <c r="AB72" s="620">
        <v>0</v>
      </c>
      <c r="AC72" s="620">
        <v>0</v>
      </c>
      <c r="AD72" s="304">
        <v>0</v>
      </c>
      <c r="AE72" s="304">
        <v>0</v>
      </c>
      <c r="AF72" s="304">
        <v>0</v>
      </c>
      <c r="AG72" s="301"/>
    </row>
    <row r="73" spans="2:33">
      <c r="B73" s="299" t="s">
        <v>351</v>
      </c>
      <c r="C73" s="594">
        <v>0</v>
      </c>
      <c r="D73" s="304"/>
      <c r="E73" s="300">
        <f>E69*$C73</f>
        <v>0</v>
      </c>
      <c r="F73" s="300">
        <f>F69*$C73</f>
        <v>0</v>
      </c>
      <c r="G73" s="304">
        <f>G69*$C73</f>
        <v>0</v>
      </c>
      <c r="H73" s="304">
        <f t="shared" ref="H73:Q73" si="254">H69*$C73</f>
        <v>0</v>
      </c>
      <c r="I73" s="304">
        <f t="shared" si="254"/>
        <v>0</v>
      </c>
      <c r="J73" s="620">
        <f t="shared" si="254"/>
        <v>0</v>
      </c>
      <c r="K73" s="620">
        <f t="shared" si="254"/>
        <v>0</v>
      </c>
      <c r="L73" s="620">
        <f t="shared" si="254"/>
        <v>0</v>
      </c>
      <c r="M73" s="620">
        <f t="shared" si="254"/>
        <v>0</v>
      </c>
      <c r="N73" s="620">
        <f t="shared" si="254"/>
        <v>0</v>
      </c>
      <c r="O73" s="620">
        <f t="shared" si="254"/>
        <v>0</v>
      </c>
      <c r="P73" s="620">
        <f t="shared" si="254"/>
        <v>0</v>
      </c>
      <c r="Q73" s="620">
        <f t="shared" si="254"/>
        <v>0</v>
      </c>
      <c r="R73" s="621">
        <f>R69*$C73</f>
        <v>0</v>
      </c>
      <c r="S73" s="621">
        <f>S69*$C73</f>
        <v>0</v>
      </c>
      <c r="T73" s="620">
        <f>T69*$C73</f>
        <v>0</v>
      </c>
      <c r="U73" s="620">
        <f t="shared" ref="U73:AF73" si="255">U69*$C73</f>
        <v>0</v>
      </c>
      <c r="V73" s="620">
        <f t="shared" si="255"/>
        <v>0</v>
      </c>
      <c r="W73" s="620">
        <f t="shared" si="255"/>
        <v>0</v>
      </c>
      <c r="X73" s="620">
        <f t="shared" si="255"/>
        <v>0</v>
      </c>
      <c r="Y73" s="620">
        <f t="shared" si="255"/>
        <v>0</v>
      </c>
      <c r="Z73" s="620">
        <f t="shared" si="255"/>
        <v>0</v>
      </c>
      <c r="AA73" s="620">
        <f t="shared" si="255"/>
        <v>0</v>
      </c>
      <c r="AB73" s="620">
        <f t="shared" si="255"/>
        <v>0</v>
      </c>
      <c r="AC73" s="620">
        <f t="shared" si="255"/>
        <v>0</v>
      </c>
      <c r="AD73" s="304">
        <f t="shared" si="255"/>
        <v>0</v>
      </c>
      <c r="AE73" s="304">
        <f t="shared" si="255"/>
        <v>0</v>
      </c>
      <c r="AF73" s="304">
        <f t="shared" si="255"/>
        <v>0</v>
      </c>
      <c r="AG73" s="301"/>
    </row>
    <row r="74" spans="2:33">
      <c r="B74" s="299" t="s">
        <v>352</v>
      </c>
      <c r="C74" s="305"/>
      <c r="D74" s="305"/>
      <c r="E74" s="303">
        <v>0</v>
      </c>
      <c r="F74" s="303">
        <f t="shared" ref="F74:Q74" si="256">F69*F75</f>
        <v>0</v>
      </c>
      <c r="G74" s="305">
        <f t="shared" si="256"/>
        <v>0</v>
      </c>
      <c r="H74" s="305">
        <f t="shared" si="256"/>
        <v>0</v>
      </c>
      <c r="I74" s="305">
        <f t="shared" si="256"/>
        <v>0</v>
      </c>
      <c r="J74" s="622">
        <f t="shared" si="256"/>
        <v>0</v>
      </c>
      <c r="K74" s="622">
        <f t="shared" si="256"/>
        <v>0</v>
      </c>
      <c r="L74" s="622">
        <f t="shared" si="256"/>
        <v>0</v>
      </c>
      <c r="M74" s="622">
        <f t="shared" si="256"/>
        <v>0</v>
      </c>
      <c r="N74" s="622">
        <f t="shared" si="256"/>
        <v>0</v>
      </c>
      <c r="O74" s="622">
        <f t="shared" si="256"/>
        <v>0</v>
      </c>
      <c r="P74" s="622">
        <f t="shared" si="256"/>
        <v>0</v>
      </c>
      <c r="Q74" s="622">
        <f t="shared" si="256"/>
        <v>1.6825166100527895</v>
      </c>
      <c r="R74" s="623">
        <f>R69*R75</f>
        <v>5.7981167509771163</v>
      </c>
      <c r="S74" s="623">
        <f>S69*S75</f>
        <v>9.8630177404058159</v>
      </c>
      <c r="T74" s="622">
        <f>T69*T75</f>
        <v>13.875385049718142</v>
      </c>
      <c r="U74" s="622">
        <f t="shared" ref="U74:AF74" si="257">U69*U75</f>
        <v>17.833353165150026</v>
      </c>
      <c r="V74" s="622">
        <f t="shared" si="257"/>
        <v>21.735025178816301</v>
      </c>
      <c r="W74" s="622">
        <f t="shared" si="257"/>
        <v>25.949174873174055</v>
      </c>
      <c r="X74" s="622">
        <f t="shared" si="257"/>
        <v>30.225314217780852</v>
      </c>
      <c r="Y74" s="622">
        <f t="shared" si="257"/>
        <v>34.564136011470154</v>
      </c>
      <c r="Z74" s="622">
        <f t="shared" si="257"/>
        <v>38.96633995814004</v>
      </c>
      <c r="AA74" s="622">
        <f t="shared" si="257"/>
        <v>43.43263273135932</v>
      </c>
      <c r="AB74" s="622">
        <f t="shared" si="257"/>
        <v>47.963728039554262</v>
      </c>
      <c r="AC74" s="622">
        <f t="shared" si="257"/>
        <v>52.560346691780971</v>
      </c>
      <c r="AD74" s="305">
        <f t="shared" si="257"/>
        <v>57.223216664088852</v>
      </c>
      <c r="AE74" s="305">
        <f t="shared" si="257"/>
        <v>61.953073166479982</v>
      </c>
      <c r="AF74" s="305">
        <f t="shared" si="257"/>
        <v>66.750658710469565</v>
      </c>
      <c r="AG74" s="306"/>
    </row>
    <row r="75" spans="2:33">
      <c r="B75" s="302" t="s">
        <v>353</v>
      </c>
      <c r="C75" s="307"/>
      <c r="D75" s="307"/>
      <c r="E75" s="300">
        <f>IF(E69=0,0,5%)</f>
        <v>0</v>
      </c>
      <c r="F75" s="300">
        <f>IF(F69=0,0,5%)</f>
        <v>0</v>
      </c>
      <c r="G75" s="289">
        <f>IF(G69=0,0,5%)</f>
        <v>0</v>
      </c>
      <c r="H75" s="289">
        <f t="shared" ref="H75:Q75" si="258">IF(H69=0,0,5%)</f>
        <v>0</v>
      </c>
      <c r="I75" s="289">
        <f t="shared" si="258"/>
        <v>0</v>
      </c>
      <c r="J75" s="289">
        <f t="shared" si="258"/>
        <v>0</v>
      </c>
      <c r="K75" s="289">
        <f t="shared" si="258"/>
        <v>0</v>
      </c>
      <c r="L75" s="289">
        <f>IF(L69=0,0,5%)</f>
        <v>0</v>
      </c>
      <c r="M75" s="289">
        <f t="shared" si="258"/>
        <v>0</v>
      </c>
      <c r="N75" s="289">
        <f t="shared" si="258"/>
        <v>0</v>
      </c>
      <c r="O75" s="289">
        <f t="shared" si="258"/>
        <v>0</v>
      </c>
      <c r="P75" s="289">
        <f t="shared" si="258"/>
        <v>0</v>
      </c>
      <c r="Q75" s="289">
        <f t="shared" si="258"/>
        <v>0.05</v>
      </c>
      <c r="R75" s="289">
        <f>IF(R69=0,0,5%)</f>
        <v>0.05</v>
      </c>
      <c r="S75" s="289">
        <f>IF(S69=0,0,5%)</f>
        <v>0.05</v>
      </c>
      <c r="T75" s="289">
        <f>IF(T69=0,0,5%)</f>
        <v>0.05</v>
      </c>
      <c r="U75" s="289">
        <f t="shared" ref="U75:AF75" si="259">IF(U69=0,0,5%)</f>
        <v>0.05</v>
      </c>
      <c r="V75" s="289">
        <f t="shared" si="259"/>
        <v>0.05</v>
      </c>
      <c r="W75" s="289">
        <f t="shared" si="259"/>
        <v>0.05</v>
      </c>
      <c r="X75" s="289">
        <f t="shared" si="259"/>
        <v>0.05</v>
      </c>
      <c r="Y75" s="289">
        <f t="shared" si="259"/>
        <v>0.05</v>
      </c>
      <c r="Z75" s="289">
        <f t="shared" si="259"/>
        <v>0.05</v>
      </c>
      <c r="AA75" s="289">
        <f t="shared" si="259"/>
        <v>0.05</v>
      </c>
      <c r="AB75" s="289">
        <f t="shared" si="259"/>
        <v>0.05</v>
      </c>
      <c r="AC75" s="289">
        <f t="shared" si="259"/>
        <v>0.05</v>
      </c>
      <c r="AD75" s="289">
        <f t="shared" si="259"/>
        <v>0.05</v>
      </c>
      <c r="AE75" s="289">
        <f t="shared" si="259"/>
        <v>0.05</v>
      </c>
      <c r="AF75" s="289">
        <f t="shared" si="259"/>
        <v>0.05</v>
      </c>
      <c r="AG75" s="306"/>
    </row>
    <row r="76" spans="2:33">
      <c r="B76" s="299" t="s">
        <v>354</v>
      </c>
      <c r="C76" s="304"/>
      <c r="D76" s="304"/>
      <c r="E76" s="303">
        <v>0</v>
      </c>
      <c r="F76" s="303">
        <v>0</v>
      </c>
      <c r="G76" s="496">
        <v>0</v>
      </c>
      <c r="H76" s="496">
        <v>0</v>
      </c>
      <c r="I76" s="595">
        <v>0</v>
      </c>
      <c r="J76" s="625">
        <f>IS!D23*0.4</f>
        <v>19.87</v>
      </c>
      <c r="K76" s="625">
        <f>IS!I23*0.4</f>
        <v>27.409199999999998</v>
      </c>
      <c r="L76" s="625">
        <f>IS!N23*0.4</f>
        <v>43.090800000000002</v>
      </c>
      <c r="M76" s="625">
        <f>IS!S23*0.4</f>
        <v>72</v>
      </c>
      <c r="N76" s="625">
        <f>IS!T23*0.4</f>
        <v>108.76000000000002</v>
      </c>
      <c r="O76" s="625">
        <f>IS!U23*0.4</f>
        <v>122.07399999999998</v>
      </c>
      <c r="P76" s="625">
        <f>IS!V23*0.4</f>
        <v>137.08510000000001</v>
      </c>
      <c r="Q76" s="620">
        <v>50</v>
      </c>
      <c r="R76" s="621">
        <v>25</v>
      </c>
      <c r="S76" s="621">
        <v>10</v>
      </c>
      <c r="T76" s="620">
        <v>10</v>
      </c>
      <c r="U76" s="620">
        <v>10</v>
      </c>
      <c r="V76" s="620">
        <v>10</v>
      </c>
      <c r="W76" s="620">
        <v>10</v>
      </c>
      <c r="X76" s="620">
        <v>10</v>
      </c>
      <c r="Y76" s="620">
        <v>10</v>
      </c>
      <c r="Z76" s="620">
        <v>10</v>
      </c>
      <c r="AA76" s="620">
        <v>10</v>
      </c>
      <c r="AB76" s="620">
        <v>10</v>
      </c>
      <c r="AC76" s="620">
        <v>10</v>
      </c>
      <c r="AD76" s="304">
        <v>10</v>
      </c>
      <c r="AE76" s="304">
        <v>10</v>
      </c>
      <c r="AF76" s="304">
        <v>10</v>
      </c>
      <c r="AG76" s="306"/>
    </row>
    <row r="77" spans="2:33">
      <c r="B77" s="302" t="s">
        <v>353</v>
      </c>
      <c r="C77" s="307"/>
      <c r="D77" s="307"/>
      <c r="E77" s="303" t="str">
        <f t="shared" ref="E77:Q77" si="260">IFERROR(E76/E69,"-")</f>
        <v>-</v>
      </c>
      <c r="F77" s="303" t="str">
        <f t="shared" si="260"/>
        <v>-</v>
      </c>
      <c r="G77" s="493" t="str">
        <f t="shared" si="260"/>
        <v>-</v>
      </c>
      <c r="H77" s="493" t="str">
        <f t="shared" si="260"/>
        <v>-</v>
      </c>
      <c r="I77" s="493" t="str">
        <f t="shared" si="260"/>
        <v>-</v>
      </c>
      <c r="J77" s="495"/>
      <c r="K77" s="495"/>
      <c r="L77" s="495"/>
      <c r="M77" s="495"/>
      <c r="N77" s="495"/>
      <c r="O77" s="495"/>
      <c r="P77" s="493" t="str">
        <f t="shared" si="260"/>
        <v>-</v>
      </c>
      <c r="Q77" s="493">
        <f t="shared" si="260"/>
        <v>1.485869432172537</v>
      </c>
      <c r="R77" s="493">
        <f>IFERROR(R76/R69,"-")</f>
        <v>0.21558724214881431</v>
      </c>
      <c r="S77" s="493">
        <f>IFERROR(S76/S69,"-")</f>
        <v>5.0694423670318518E-2</v>
      </c>
      <c r="T77" s="493">
        <f>IFERROR(T76/T69,"-")</f>
        <v>3.603503601582262E-2</v>
      </c>
      <c r="U77" s="493">
        <f t="shared" ref="U77:AF77" si="261">IFERROR(U76/U69,"-")</f>
        <v>2.8037351998226615E-2</v>
      </c>
      <c r="V77" s="493">
        <f t="shared" si="261"/>
        <v>2.3004344181175234E-2</v>
      </c>
      <c r="W77" s="493">
        <f t="shared" si="261"/>
        <v>1.9268435410518352E-2</v>
      </c>
      <c r="X77" s="493">
        <f t="shared" si="261"/>
        <v>1.6542425213427941E-2</v>
      </c>
      <c r="Y77" s="493">
        <f t="shared" si="261"/>
        <v>1.4465861372437442E-2</v>
      </c>
      <c r="Z77" s="493">
        <f t="shared" si="261"/>
        <v>1.2831587481326954E-2</v>
      </c>
      <c r="AA77" s="493">
        <f t="shared" si="261"/>
        <v>1.1512081321263976E-2</v>
      </c>
      <c r="AB77" s="493">
        <f t="shared" si="261"/>
        <v>1.0424544138597086E-2</v>
      </c>
      <c r="AC77" s="493">
        <f t="shared" si="261"/>
        <v>9.5128748471171448E-3</v>
      </c>
      <c r="AD77" s="493">
        <f t="shared" si="261"/>
        <v>8.7377122285015006E-3</v>
      </c>
      <c r="AE77" s="493">
        <f t="shared" si="261"/>
        <v>8.0706246590286582E-3</v>
      </c>
      <c r="AF77" s="493">
        <f t="shared" si="261"/>
        <v>7.490562784837014E-3</v>
      </c>
      <c r="AG77" s="308"/>
    </row>
    <row r="78" spans="2:33">
      <c r="B78" s="299" t="s">
        <v>355</v>
      </c>
      <c r="C78" s="304"/>
      <c r="D78" s="304"/>
      <c r="E78" s="303">
        <v>0</v>
      </c>
      <c r="F78" s="303">
        <v>0</v>
      </c>
      <c r="G78" s="496">
        <v>0</v>
      </c>
      <c r="H78" s="496">
        <v>0</v>
      </c>
      <c r="I78" s="496">
        <v>0</v>
      </c>
      <c r="J78" s="624">
        <f>IS!D24*0.4</f>
        <v>3.0428000000000002</v>
      </c>
      <c r="K78" s="625">
        <f>IS!I24*0.4</f>
        <v>5.7692000000000005</v>
      </c>
      <c r="L78" s="625">
        <f>IS!N24*0.4</f>
        <v>6.7108000000000008</v>
      </c>
      <c r="M78" s="625">
        <f>IS!S24*0.4</f>
        <v>10.08</v>
      </c>
      <c r="N78" s="625">
        <f>IS!T24*0.4</f>
        <v>12.052</v>
      </c>
      <c r="O78" s="625">
        <f>IS!U24*0.4</f>
        <v>14.411799999999999</v>
      </c>
      <c r="P78" s="620">
        <v>50</v>
      </c>
      <c r="Q78" s="620">
        <v>100</v>
      </c>
      <c r="R78" s="621">
        <v>100</v>
      </c>
      <c r="S78" s="621">
        <v>100</v>
      </c>
      <c r="T78" s="620">
        <v>100</v>
      </c>
      <c r="U78" s="620">
        <v>100</v>
      </c>
      <c r="V78" s="620">
        <v>100</v>
      </c>
      <c r="W78" s="620">
        <v>100</v>
      </c>
      <c r="X78" s="620">
        <v>100</v>
      </c>
      <c r="Y78" s="620">
        <v>100</v>
      </c>
      <c r="Z78" s="620">
        <v>100</v>
      </c>
      <c r="AA78" s="620">
        <v>100</v>
      </c>
      <c r="AB78" s="620">
        <v>100</v>
      </c>
      <c r="AC78" s="620">
        <v>100</v>
      </c>
      <c r="AD78" s="304">
        <v>100</v>
      </c>
      <c r="AE78" s="304">
        <v>100</v>
      </c>
      <c r="AF78" s="304">
        <v>100</v>
      </c>
      <c r="AG78" s="306"/>
    </row>
    <row r="79" spans="2:33">
      <c r="B79" s="302" t="s">
        <v>353</v>
      </c>
      <c r="C79" s="307"/>
      <c r="D79" s="307"/>
      <c r="E79" s="300" t="str">
        <f t="shared" ref="E79:Q79" si="262">IFERROR(E78/E69,"-")</f>
        <v>-</v>
      </c>
      <c r="F79" s="300" t="str">
        <f t="shared" si="262"/>
        <v>-</v>
      </c>
      <c r="G79" s="493" t="str">
        <f t="shared" si="262"/>
        <v>-</v>
      </c>
      <c r="H79" s="493" t="str">
        <f t="shared" si="262"/>
        <v>-</v>
      </c>
      <c r="I79" s="493" t="str">
        <f t="shared" si="262"/>
        <v>-</v>
      </c>
      <c r="J79" s="493"/>
      <c r="K79" s="493"/>
      <c r="L79" s="493"/>
      <c r="M79" s="493"/>
      <c r="N79" s="493"/>
      <c r="O79" s="493"/>
      <c r="P79" s="493" t="str">
        <f t="shared" si="262"/>
        <v>-</v>
      </c>
      <c r="Q79" s="493">
        <f t="shared" si="262"/>
        <v>2.9717388643450739</v>
      </c>
      <c r="R79" s="493">
        <f>IFERROR(R78/R69,"-")</f>
        <v>0.86234896859525723</v>
      </c>
      <c r="S79" s="493">
        <f>IFERROR(S78/S69,"-")</f>
        <v>0.50694423670318522</v>
      </c>
      <c r="T79" s="493">
        <f>IFERROR(T78/T69,"-")</f>
        <v>0.36035036015822625</v>
      </c>
      <c r="U79" s="493">
        <f t="shared" ref="U79:AF79" si="263">IFERROR(U78/U69,"-")</f>
        <v>0.28037351998226612</v>
      </c>
      <c r="V79" s="493">
        <f t="shared" si="263"/>
        <v>0.23004344181175235</v>
      </c>
      <c r="W79" s="493">
        <f t="shared" si="263"/>
        <v>0.19268435410518353</v>
      </c>
      <c r="X79" s="493">
        <f t="shared" si="263"/>
        <v>0.16542425213427941</v>
      </c>
      <c r="Y79" s="493">
        <f t="shared" si="263"/>
        <v>0.14465861372437441</v>
      </c>
      <c r="Z79" s="493">
        <f t="shared" si="263"/>
        <v>0.12831587481326956</v>
      </c>
      <c r="AA79" s="493">
        <f t="shared" si="263"/>
        <v>0.11512081321263976</v>
      </c>
      <c r="AB79" s="493">
        <f t="shared" si="263"/>
        <v>0.10424544138597085</v>
      </c>
      <c r="AC79" s="493">
        <f t="shared" si="263"/>
        <v>9.5128748471171448E-2</v>
      </c>
      <c r="AD79" s="493">
        <f t="shared" si="263"/>
        <v>8.7377122285014999E-2</v>
      </c>
      <c r="AE79" s="493">
        <f t="shared" si="263"/>
        <v>8.0706246590286593E-2</v>
      </c>
      <c r="AF79" s="493">
        <f t="shared" si="263"/>
        <v>7.490562784837014E-2</v>
      </c>
      <c r="AG79" s="308"/>
    </row>
    <row r="80" spans="2:33">
      <c r="B80" s="309" t="s">
        <v>356</v>
      </c>
      <c r="C80" s="310"/>
      <c r="D80" s="310"/>
      <c r="E80" s="310">
        <f t="shared" ref="E80:Q80" si="264">E69-E74-E76-E78-E72</f>
        <v>0</v>
      </c>
      <c r="F80" s="310">
        <f t="shared" si="264"/>
        <v>0</v>
      </c>
      <c r="G80" s="310">
        <f t="shared" si="264"/>
        <v>0</v>
      </c>
      <c r="H80" s="310">
        <f t="shared" si="264"/>
        <v>0</v>
      </c>
      <c r="I80" s="310">
        <f t="shared" si="264"/>
        <v>0</v>
      </c>
      <c r="J80" s="310">
        <f t="shared" si="264"/>
        <v>-22.912800000000001</v>
      </c>
      <c r="K80" s="310">
        <f t="shared" si="264"/>
        <v>-33.178399999999996</v>
      </c>
      <c r="L80" s="310">
        <f t="shared" si="264"/>
        <v>-49.801600000000001</v>
      </c>
      <c r="M80" s="310">
        <f t="shared" si="264"/>
        <v>-82.08</v>
      </c>
      <c r="N80" s="310">
        <f t="shared" si="264"/>
        <v>-120.81200000000001</v>
      </c>
      <c r="O80" s="310">
        <f t="shared" si="264"/>
        <v>-136.48579999999998</v>
      </c>
      <c r="P80" s="310">
        <f t="shared" si="264"/>
        <v>-187.08510000000001</v>
      </c>
      <c r="Q80" s="310">
        <f t="shared" si="264"/>
        <v>-118.032184408997</v>
      </c>
      <c r="R80" s="310">
        <f>R69-R74-R76-R78-R72</f>
        <v>-14.835781731434793</v>
      </c>
      <c r="S80" s="310">
        <f>S69-S74-S76-S78-S72</f>
        <v>77.397337067710481</v>
      </c>
      <c r="T80" s="310">
        <f>T69-T74-T76-T78-T72</f>
        <v>153.63231594464469</v>
      </c>
      <c r="U80" s="310">
        <f t="shared" ref="U80:AF80" si="265">U69-U74-U76-U78-U72</f>
        <v>228.83371013785052</v>
      </c>
      <c r="V80" s="310">
        <f t="shared" si="265"/>
        <v>302.96547839750974</v>
      </c>
      <c r="W80" s="310">
        <f t="shared" si="265"/>
        <v>383.034322590307</v>
      </c>
      <c r="X80" s="310">
        <f t="shared" si="265"/>
        <v>464.28097013783622</v>
      </c>
      <c r="Y80" s="310">
        <f t="shared" si="265"/>
        <v>546.71858421793286</v>
      </c>
      <c r="Z80" s="310">
        <f t="shared" si="265"/>
        <v>630.36045920466074</v>
      </c>
      <c r="AA80" s="310">
        <f t="shared" si="265"/>
        <v>715.22002189582713</v>
      </c>
      <c r="AB80" s="310">
        <f t="shared" si="265"/>
        <v>801.31083275153094</v>
      </c>
      <c r="AC80" s="310">
        <f t="shared" si="265"/>
        <v>888.64658714383836</v>
      </c>
      <c r="AD80" s="310">
        <f t="shared" si="265"/>
        <v>977.24111661768825</v>
      </c>
      <c r="AE80" s="310">
        <f t="shared" si="265"/>
        <v>1067.1083901631196</v>
      </c>
      <c r="AF80" s="310">
        <f t="shared" si="265"/>
        <v>1158.2625154989219</v>
      </c>
      <c r="AG80" s="596"/>
    </row>
    <row r="81" spans="2:33">
      <c r="B81" s="311" t="s">
        <v>56</v>
      </c>
      <c r="C81" s="311"/>
      <c r="D81" s="311"/>
      <c r="E81" s="289">
        <f t="shared" ref="E81:G81" si="266">IF(E80&gt;0, 20%, 0%)</f>
        <v>0</v>
      </c>
      <c r="F81" s="289">
        <f t="shared" si="266"/>
        <v>0</v>
      </c>
      <c r="G81" s="289">
        <f t="shared" si="266"/>
        <v>0</v>
      </c>
      <c r="H81" s="289">
        <v>0</v>
      </c>
      <c r="I81" s="289">
        <v>0</v>
      </c>
      <c r="J81" s="289">
        <v>0</v>
      </c>
      <c r="K81" s="289">
        <f>IF(K80&gt;0, 15%, 0%)</f>
        <v>0</v>
      </c>
      <c r="L81" s="289">
        <f t="shared" ref="L81:AF81" si="267">IF(L80&gt;0, 15%, 0%)</f>
        <v>0</v>
      </c>
      <c r="M81" s="289">
        <f t="shared" si="267"/>
        <v>0</v>
      </c>
      <c r="N81" s="289">
        <f t="shared" si="267"/>
        <v>0</v>
      </c>
      <c r="O81" s="289">
        <f t="shared" si="267"/>
        <v>0</v>
      </c>
      <c r="P81" s="289">
        <f t="shared" si="267"/>
        <v>0</v>
      </c>
      <c r="Q81" s="289">
        <f t="shared" si="267"/>
        <v>0</v>
      </c>
      <c r="R81" s="289">
        <f t="shared" si="267"/>
        <v>0</v>
      </c>
      <c r="S81" s="289">
        <f t="shared" si="267"/>
        <v>0.15</v>
      </c>
      <c r="T81" s="289">
        <f t="shared" si="267"/>
        <v>0.15</v>
      </c>
      <c r="U81" s="289">
        <f t="shared" si="267"/>
        <v>0.15</v>
      </c>
      <c r="V81" s="289">
        <f t="shared" si="267"/>
        <v>0.15</v>
      </c>
      <c r="W81" s="289">
        <f t="shared" si="267"/>
        <v>0.15</v>
      </c>
      <c r="X81" s="289">
        <f t="shared" si="267"/>
        <v>0.15</v>
      </c>
      <c r="Y81" s="289">
        <f t="shared" si="267"/>
        <v>0.15</v>
      </c>
      <c r="Z81" s="289">
        <f t="shared" si="267"/>
        <v>0.15</v>
      </c>
      <c r="AA81" s="289">
        <f t="shared" si="267"/>
        <v>0.15</v>
      </c>
      <c r="AB81" s="289">
        <f t="shared" si="267"/>
        <v>0.15</v>
      </c>
      <c r="AC81" s="289">
        <f t="shared" si="267"/>
        <v>0.15</v>
      </c>
      <c r="AD81" s="289">
        <f t="shared" si="267"/>
        <v>0.15</v>
      </c>
      <c r="AE81" s="289">
        <f t="shared" si="267"/>
        <v>0.15</v>
      </c>
      <c r="AF81" s="289">
        <f t="shared" si="267"/>
        <v>0.15</v>
      </c>
      <c r="AG81" s="312"/>
    </row>
    <row r="82" spans="2:33">
      <c r="B82" s="311" t="s">
        <v>357</v>
      </c>
      <c r="C82" s="313"/>
      <c r="D82" s="313"/>
      <c r="E82" s="497">
        <f t="shared" ref="E82:Q82" si="268">E80*(1-E81)</f>
        <v>0</v>
      </c>
      <c r="F82" s="497">
        <f t="shared" si="268"/>
        <v>0</v>
      </c>
      <c r="G82" s="497">
        <f t="shared" si="268"/>
        <v>0</v>
      </c>
      <c r="H82" s="497">
        <f t="shared" si="268"/>
        <v>0</v>
      </c>
      <c r="I82" s="497">
        <f t="shared" si="268"/>
        <v>0</v>
      </c>
      <c r="J82" s="497">
        <f t="shared" si="268"/>
        <v>-22.912800000000001</v>
      </c>
      <c r="K82" s="497">
        <f t="shared" si="268"/>
        <v>-33.178399999999996</v>
      </c>
      <c r="L82" s="497">
        <f t="shared" si="268"/>
        <v>-49.801600000000001</v>
      </c>
      <c r="M82" s="497">
        <f t="shared" si="268"/>
        <v>-82.08</v>
      </c>
      <c r="N82" s="497">
        <f t="shared" si="268"/>
        <v>-120.81200000000001</v>
      </c>
      <c r="O82" s="497">
        <f t="shared" si="268"/>
        <v>-136.48579999999998</v>
      </c>
      <c r="P82" s="497">
        <f t="shared" si="268"/>
        <v>-187.08510000000001</v>
      </c>
      <c r="Q82" s="497">
        <f t="shared" si="268"/>
        <v>-118.032184408997</v>
      </c>
      <c r="R82" s="497">
        <f>R80*(1-R81)</f>
        <v>-14.835781731434793</v>
      </c>
      <c r="S82" s="497">
        <f>S80*(1-S81)</f>
        <v>65.787736507553902</v>
      </c>
      <c r="T82" s="497">
        <f>T80*(1-T81)</f>
        <v>130.58746855294797</v>
      </c>
      <c r="U82" s="497">
        <f t="shared" ref="U82:AF82" si="269">U80*(1-U81)</f>
        <v>194.50865361717294</v>
      </c>
      <c r="V82" s="497">
        <f t="shared" si="269"/>
        <v>257.52065663788329</v>
      </c>
      <c r="W82" s="497">
        <f t="shared" si="269"/>
        <v>325.57917420176096</v>
      </c>
      <c r="X82" s="497">
        <f t="shared" si="269"/>
        <v>394.63882461716076</v>
      </c>
      <c r="Y82" s="497">
        <f t="shared" si="269"/>
        <v>464.71079658524292</v>
      </c>
      <c r="Z82" s="497">
        <f t="shared" si="269"/>
        <v>535.80639032396164</v>
      </c>
      <c r="AA82" s="497">
        <f t="shared" si="269"/>
        <v>607.93701861145303</v>
      </c>
      <c r="AB82" s="497">
        <f t="shared" si="269"/>
        <v>681.11420783880124</v>
      </c>
      <c r="AC82" s="497">
        <f t="shared" si="269"/>
        <v>755.34959907226255</v>
      </c>
      <c r="AD82" s="497">
        <f t="shared" si="269"/>
        <v>830.65494912503505</v>
      </c>
      <c r="AE82" s="497">
        <f t="shared" si="269"/>
        <v>907.04213163865165</v>
      </c>
      <c r="AF82" s="497">
        <f t="shared" si="269"/>
        <v>984.52313817408356</v>
      </c>
      <c r="AG82" s="314"/>
    </row>
    <row r="83" spans="2:33">
      <c r="B83" s="299"/>
      <c r="C83" s="315"/>
      <c r="D83" s="315"/>
      <c r="E83" s="315"/>
      <c r="F83" s="315"/>
      <c r="G83" s="315"/>
      <c r="H83" s="315"/>
      <c r="I83" s="315"/>
      <c r="J83" s="315"/>
      <c r="K83" s="315"/>
      <c r="L83" s="315"/>
      <c r="M83" s="315"/>
      <c r="N83" s="315"/>
      <c r="O83" s="315"/>
      <c r="P83" s="315"/>
      <c r="Q83" s="315"/>
      <c r="R83" s="315"/>
      <c r="S83" s="315"/>
      <c r="T83" s="315"/>
      <c r="U83" s="315"/>
      <c r="V83" s="315"/>
      <c r="W83" s="315"/>
      <c r="X83" s="315"/>
      <c r="Y83" s="315"/>
      <c r="Z83" s="315"/>
      <c r="AA83" s="315"/>
      <c r="AB83" s="315"/>
      <c r="AC83" s="315"/>
      <c r="AD83" s="315"/>
      <c r="AE83" s="315"/>
      <c r="AF83" s="315"/>
      <c r="AG83" s="301"/>
    </row>
    <row r="84" spans="2:33">
      <c r="B84" s="311" t="s">
        <v>358</v>
      </c>
      <c r="C84" s="435"/>
      <c r="D84" s="435"/>
      <c r="E84" s="498">
        <v>0</v>
      </c>
      <c r="F84" s="498">
        <v>0</v>
      </c>
      <c r="G84" s="498">
        <v>0</v>
      </c>
      <c r="H84" s="498">
        <v>0</v>
      </c>
      <c r="I84" s="498">
        <v>0</v>
      </c>
      <c r="J84" s="498">
        <v>0</v>
      </c>
      <c r="K84" s="435">
        <f t="shared" ref="K84:Q84" si="270">J84</f>
        <v>0</v>
      </c>
      <c r="L84" s="435">
        <f t="shared" si="270"/>
        <v>0</v>
      </c>
      <c r="M84" s="435">
        <f t="shared" si="270"/>
        <v>0</v>
      </c>
      <c r="N84" s="435">
        <f t="shared" si="270"/>
        <v>0</v>
      </c>
      <c r="O84" s="435">
        <f t="shared" si="270"/>
        <v>0</v>
      </c>
      <c r="P84" s="435">
        <f t="shared" si="270"/>
        <v>0</v>
      </c>
      <c r="Q84" s="435">
        <f t="shared" si="270"/>
        <v>0</v>
      </c>
      <c r="R84" s="435">
        <f>Q84</f>
        <v>0</v>
      </c>
      <c r="S84" s="435">
        <f>R84</f>
        <v>0</v>
      </c>
      <c r="T84" s="435">
        <f>S84</f>
        <v>0</v>
      </c>
      <c r="U84" s="435">
        <f t="shared" ref="U84:AF84" si="271">T84</f>
        <v>0</v>
      </c>
      <c r="V84" s="435">
        <f t="shared" si="271"/>
        <v>0</v>
      </c>
      <c r="W84" s="435">
        <f t="shared" si="271"/>
        <v>0</v>
      </c>
      <c r="X84" s="435">
        <f t="shared" si="271"/>
        <v>0</v>
      </c>
      <c r="Y84" s="435">
        <f t="shared" si="271"/>
        <v>0</v>
      </c>
      <c r="Z84" s="435">
        <f t="shared" si="271"/>
        <v>0</v>
      </c>
      <c r="AA84" s="435">
        <f t="shared" si="271"/>
        <v>0</v>
      </c>
      <c r="AB84" s="435">
        <f t="shared" si="271"/>
        <v>0</v>
      </c>
      <c r="AC84" s="435">
        <f t="shared" si="271"/>
        <v>0</v>
      </c>
      <c r="AD84" s="435">
        <f t="shared" si="271"/>
        <v>0</v>
      </c>
      <c r="AE84" s="435">
        <f t="shared" si="271"/>
        <v>0</v>
      </c>
      <c r="AF84" s="435">
        <f t="shared" si="271"/>
        <v>0</v>
      </c>
      <c r="AG84" s="316"/>
    </row>
    <row r="85" spans="2:33">
      <c r="B85" s="311" t="s">
        <v>359</v>
      </c>
      <c r="C85" s="498"/>
      <c r="D85" s="498"/>
      <c r="E85" s="498">
        <v>0</v>
      </c>
      <c r="F85" s="498">
        <v>0</v>
      </c>
      <c r="G85" s="498">
        <v>0</v>
      </c>
      <c r="H85" s="498">
        <v>0</v>
      </c>
      <c r="I85" s="498">
        <v>0</v>
      </c>
      <c r="J85" s="435">
        <f>J78*30%</f>
        <v>0.91283999999999998</v>
      </c>
      <c r="K85" s="435">
        <f>K78*30%</f>
        <v>1.7307600000000001</v>
      </c>
      <c r="L85" s="435">
        <f t="shared" ref="L85:AF85" si="272">L78*30%</f>
        <v>2.0132400000000001</v>
      </c>
      <c r="M85" s="435">
        <f t="shared" si="272"/>
        <v>3.024</v>
      </c>
      <c r="N85" s="435">
        <f t="shared" si="272"/>
        <v>3.6155999999999997</v>
      </c>
      <c r="O85" s="435">
        <f t="shared" si="272"/>
        <v>4.3235399999999995</v>
      </c>
      <c r="P85" s="435">
        <f t="shared" si="272"/>
        <v>15</v>
      </c>
      <c r="Q85" s="435">
        <f t="shared" si="272"/>
        <v>30</v>
      </c>
      <c r="R85" s="435">
        <f t="shared" si="272"/>
        <v>30</v>
      </c>
      <c r="S85" s="435">
        <f t="shared" si="272"/>
        <v>30</v>
      </c>
      <c r="T85" s="435">
        <f t="shared" si="272"/>
        <v>30</v>
      </c>
      <c r="U85" s="435">
        <f t="shared" si="272"/>
        <v>30</v>
      </c>
      <c r="V85" s="435">
        <f t="shared" si="272"/>
        <v>30</v>
      </c>
      <c r="W85" s="435">
        <f t="shared" si="272"/>
        <v>30</v>
      </c>
      <c r="X85" s="435">
        <f t="shared" si="272"/>
        <v>30</v>
      </c>
      <c r="Y85" s="435">
        <f t="shared" si="272"/>
        <v>30</v>
      </c>
      <c r="Z85" s="435">
        <f t="shared" si="272"/>
        <v>30</v>
      </c>
      <c r="AA85" s="435">
        <f t="shared" si="272"/>
        <v>30</v>
      </c>
      <c r="AB85" s="435">
        <f t="shared" si="272"/>
        <v>30</v>
      </c>
      <c r="AC85" s="435">
        <f t="shared" si="272"/>
        <v>30</v>
      </c>
      <c r="AD85" s="435">
        <f t="shared" si="272"/>
        <v>30</v>
      </c>
      <c r="AE85" s="435">
        <f t="shared" si="272"/>
        <v>30</v>
      </c>
      <c r="AF85" s="435">
        <f t="shared" si="272"/>
        <v>30</v>
      </c>
      <c r="AG85" s="316"/>
    </row>
    <row r="86" spans="2:33">
      <c r="B86" s="311" t="s">
        <v>360</v>
      </c>
      <c r="C86" s="435"/>
      <c r="D86" s="435"/>
      <c r="E86" s="498">
        <v>0</v>
      </c>
      <c r="F86" s="498">
        <v>0</v>
      </c>
      <c r="G86" s="498">
        <v>0</v>
      </c>
      <c r="H86" s="498">
        <v>0</v>
      </c>
      <c r="I86" s="498">
        <v>0</v>
      </c>
      <c r="J86" s="498">
        <v>0</v>
      </c>
      <c r="K86" s="435">
        <f t="shared" ref="K86:T87" si="273">J86</f>
        <v>0</v>
      </c>
      <c r="L86" s="435">
        <f t="shared" si="273"/>
        <v>0</v>
      </c>
      <c r="M86" s="435">
        <f t="shared" si="273"/>
        <v>0</v>
      </c>
      <c r="N86" s="435">
        <f t="shared" si="273"/>
        <v>0</v>
      </c>
      <c r="O86" s="435">
        <f t="shared" si="273"/>
        <v>0</v>
      </c>
      <c r="P86" s="435">
        <f t="shared" si="273"/>
        <v>0</v>
      </c>
      <c r="Q86" s="435">
        <f t="shared" si="273"/>
        <v>0</v>
      </c>
      <c r="R86" s="435">
        <f t="shared" si="273"/>
        <v>0</v>
      </c>
      <c r="S86" s="435">
        <f t="shared" si="273"/>
        <v>0</v>
      </c>
      <c r="T86" s="435">
        <f t="shared" si="273"/>
        <v>0</v>
      </c>
      <c r="U86" s="435">
        <f t="shared" ref="U86:U87" si="274">T86</f>
        <v>0</v>
      </c>
      <c r="V86" s="435">
        <f t="shared" ref="V86:V87" si="275">U86</f>
        <v>0</v>
      </c>
      <c r="W86" s="435">
        <f t="shared" ref="W86:W87" si="276">V86</f>
        <v>0</v>
      </c>
      <c r="X86" s="435">
        <f t="shared" ref="X86:X87" si="277">W86</f>
        <v>0</v>
      </c>
      <c r="Y86" s="435">
        <f t="shared" ref="Y86:Y87" si="278">X86</f>
        <v>0</v>
      </c>
      <c r="Z86" s="435">
        <f t="shared" ref="Z86:Z87" si="279">Y86</f>
        <v>0</v>
      </c>
      <c r="AA86" s="435">
        <f t="shared" ref="AA86:AA87" si="280">Z86</f>
        <v>0</v>
      </c>
      <c r="AB86" s="435">
        <f t="shared" ref="AB86:AB87" si="281">AA86</f>
        <v>0</v>
      </c>
      <c r="AC86" s="435">
        <f t="shared" ref="AC86:AC87" si="282">AB86</f>
        <v>0</v>
      </c>
      <c r="AD86" s="435">
        <f t="shared" ref="AD86:AD87" si="283">AC86</f>
        <v>0</v>
      </c>
      <c r="AE86" s="435">
        <f t="shared" ref="AE86:AE87" si="284">AD86</f>
        <v>0</v>
      </c>
      <c r="AF86" s="435">
        <f t="shared" ref="AF86:AF87" si="285">AE86</f>
        <v>0</v>
      </c>
      <c r="AG86" s="317"/>
    </row>
    <row r="87" spans="2:33">
      <c r="B87" s="311" t="s">
        <v>81</v>
      </c>
      <c r="C87" s="435"/>
      <c r="D87" s="435"/>
      <c r="E87" s="498">
        <v>0</v>
      </c>
      <c r="F87" s="498">
        <v>0</v>
      </c>
      <c r="G87" s="498">
        <v>0</v>
      </c>
      <c r="H87" s="498">
        <v>0</v>
      </c>
      <c r="I87" s="498">
        <v>0</v>
      </c>
      <c r="J87" s="498">
        <v>0</v>
      </c>
      <c r="K87" s="498">
        <v>0</v>
      </c>
      <c r="L87" s="435">
        <v>0</v>
      </c>
      <c r="M87" s="435">
        <f t="shared" si="273"/>
        <v>0</v>
      </c>
      <c r="N87" s="435">
        <f t="shared" si="273"/>
        <v>0</v>
      </c>
      <c r="O87" s="435">
        <f t="shared" si="273"/>
        <v>0</v>
      </c>
      <c r="P87" s="435">
        <f t="shared" si="273"/>
        <v>0</v>
      </c>
      <c r="Q87" s="435">
        <f t="shared" si="273"/>
        <v>0</v>
      </c>
      <c r="R87" s="435">
        <f t="shared" si="273"/>
        <v>0</v>
      </c>
      <c r="S87" s="435">
        <f t="shared" si="273"/>
        <v>0</v>
      </c>
      <c r="T87" s="435">
        <f t="shared" si="273"/>
        <v>0</v>
      </c>
      <c r="U87" s="435">
        <f t="shared" si="274"/>
        <v>0</v>
      </c>
      <c r="V87" s="435">
        <f t="shared" si="275"/>
        <v>0</v>
      </c>
      <c r="W87" s="435">
        <f t="shared" si="276"/>
        <v>0</v>
      </c>
      <c r="X87" s="435">
        <f t="shared" si="277"/>
        <v>0</v>
      </c>
      <c r="Y87" s="435">
        <f t="shared" si="278"/>
        <v>0</v>
      </c>
      <c r="Z87" s="435">
        <f t="shared" si="279"/>
        <v>0</v>
      </c>
      <c r="AA87" s="435">
        <f t="shared" si="280"/>
        <v>0</v>
      </c>
      <c r="AB87" s="435">
        <f t="shared" si="281"/>
        <v>0</v>
      </c>
      <c r="AC87" s="435">
        <f t="shared" si="282"/>
        <v>0</v>
      </c>
      <c r="AD87" s="435">
        <f t="shared" si="283"/>
        <v>0</v>
      </c>
      <c r="AE87" s="435">
        <f t="shared" si="284"/>
        <v>0</v>
      </c>
      <c r="AF87" s="435">
        <f t="shared" si="285"/>
        <v>0</v>
      </c>
      <c r="AG87" s="317"/>
    </row>
    <row r="88" spans="2:33">
      <c r="B88" s="309" t="s">
        <v>361</v>
      </c>
      <c r="C88" s="310"/>
      <c r="D88" s="310"/>
      <c r="E88" s="310">
        <f t="shared" ref="E88:Q88" si="286">E82+SUM(E84:E87)</f>
        <v>0</v>
      </c>
      <c r="F88" s="310">
        <f t="shared" si="286"/>
        <v>0</v>
      </c>
      <c r="G88" s="310">
        <f t="shared" si="286"/>
        <v>0</v>
      </c>
      <c r="H88" s="310">
        <f t="shared" si="286"/>
        <v>0</v>
      </c>
      <c r="I88" s="310">
        <f t="shared" si="286"/>
        <v>0</v>
      </c>
      <c r="J88" s="310">
        <f t="shared" si="286"/>
        <v>-21.999960000000002</v>
      </c>
      <c r="K88" s="310">
        <f t="shared" si="286"/>
        <v>-31.447639999999996</v>
      </c>
      <c r="L88" s="310">
        <f t="shared" si="286"/>
        <v>-47.788359999999997</v>
      </c>
      <c r="M88" s="310">
        <f t="shared" si="286"/>
        <v>-79.055999999999997</v>
      </c>
      <c r="N88" s="310">
        <f t="shared" si="286"/>
        <v>-117.19640000000001</v>
      </c>
      <c r="O88" s="310">
        <f t="shared" si="286"/>
        <v>-132.16225999999997</v>
      </c>
      <c r="P88" s="310">
        <f t="shared" si="286"/>
        <v>-172.08510000000001</v>
      </c>
      <c r="Q88" s="310">
        <f t="shared" si="286"/>
        <v>-88.032184408996997</v>
      </c>
      <c r="R88" s="310">
        <f>R82+SUM(R84:R87)</f>
        <v>15.164218268565207</v>
      </c>
      <c r="S88" s="310">
        <f>S82+SUM(S84:S87)</f>
        <v>95.787736507553902</v>
      </c>
      <c r="T88" s="310">
        <f>T82+SUM(T84:T87)</f>
        <v>160.58746855294797</v>
      </c>
      <c r="U88" s="310">
        <f t="shared" ref="U88:AF88" si="287">U82+SUM(U84:U87)</f>
        <v>224.50865361717294</v>
      </c>
      <c r="V88" s="310">
        <f t="shared" si="287"/>
        <v>287.52065663788329</v>
      </c>
      <c r="W88" s="310">
        <f t="shared" si="287"/>
        <v>355.57917420176096</v>
      </c>
      <c r="X88" s="310">
        <f t="shared" si="287"/>
        <v>424.63882461716076</v>
      </c>
      <c r="Y88" s="310">
        <f t="shared" si="287"/>
        <v>494.71079658524292</v>
      </c>
      <c r="Z88" s="310">
        <f t="shared" si="287"/>
        <v>565.80639032396164</v>
      </c>
      <c r="AA88" s="310">
        <f t="shared" si="287"/>
        <v>637.93701861145303</v>
      </c>
      <c r="AB88" s="310">
        <f t="shared" si="287"/>
        <v>711.11420783880124</v>
      </c>
      <c r="AC88" s="310">
        <f t="shared" si="287"/>
        <v>785.34959907226255</v>
      </c>
      <c r="AD88" s="310">
        <f t="shared" si="287"/>
        <v>860.65494912503505</v>
      </c>
      <c r="AE88" s="310">
        <f t="shared" si="287"/>
        <v>937.04213163865165</v>
      </c>
      <c r="AF88" s="310">
        <f t="shared" si="287"/>
        <v>1014.5231381740836</v>
      </c>
      <c r="AG88" s="499">
        <f>AF88*(1+C94)/(C95-C94)</f>
        <v>2237.9186871487141</v>
      </c>
    </row>
    <row r="89" spans="2:33">
      <c r="B89" s="299"/>
      <c r="C89" s="313"/>
      <c r="D89" s="313"/>
      <c r="F89" s="313"/>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597"/>
    </row>
    <row r="90" spans="2:33">
      <c r="B90" s="299" t="s">
        <v>362</v>
      </c>
      <c r="C90" s="318">
        <v>2026</v>
      </c>
      <c r="D90" s="319"/>
      <c r="E90" s="319"/>
      <c r="F90" s="319"/>
      <c r="G90" s="319"/>
      <c r="H90" s="319"/>
      <c r="I90" s="319"/>
      <c r="J90" s="319"/>
      <c r="K90" s="319"/>
      <c r="L90" s="319"/>
      <c r="M90" s="319">
        <f t="shared" ref="M90:Q90" si="288">M68-$C$90</f>
        <v>0</v>
      </c>
      <c r="N90" s="319">
        <f t="shared" si="288"/>
        <v>1</v>
      </c>
      <c r="O90" s="319">
        <f t="shared" si="288"/>
        <v>2</v>
      </c>
      <c r="P90" s="319">
        <f t="shared" si="288"/>
        <v>3</v>
      </c>
      <c r="Q90" s="319">
        <f t="shared" si="288"/>
        <v>4</v>
      </c>
      <c r="R90" s="319">
        <f>R68-$C$90</f>
        <v>5</v>
      </c>
      <c r="S90" s="319">
        <f>S68-$C$90</f>
        <v>6</v>
      </c>
      <c r="T90" s="319">
        <f>T68-$C$90</f>
        <v>7</v>
      </c>
      <c r="U90" s="319">
        <f t="shared" ref="U90:AF90" si="289">U68-$C$90</f>
        <v>8</v>
      </c>
      <c r="V90" s="319">
        <f t="shared" si="289"/>
        <v>9</v>
      </c>
      <c r="W90" s="319">
        <f t="shared" si="289"/>
        <v>10</v>
      </c>
      <c r="X90" s="319">
        <f t="shared" si="289"/>
        <v>11</v>
      </c>
      <c r="Y90" s="319">
        <f t="shared" si="289"/>
        <v>12</v>
      </c>
      <c r="Z90" s="319">
        <f t="shared" si="289"/>
        <v>13</v>
      </c>
      <c r="AA90" s="319">
        <f t="shared" si="289"/>
        <v>14</v>
      </c>
      <c r="AB90" s="319">
        <f t="shared" si="289"/>
        <v>15</v>
      </c>
      <c r="AC90" s="319">
        <f t="shared" si="289"/>
        <v>16</v>
      </c>
      <c r="AD90" s="319">
        <f t="shared" si="289"/>
        <v>17</v>
      </c>
      <c r="AE90" s="319">
        <f t="shared" si="289"/>
        <v>18</v>
      </c>
      <c r="AF90" s="319">
        <f t="shared" si="289"/>
        <v>19</v>
      </c>
      <c r="AG90" s="319">
        <f>AF90</f>
        <v>19</v>
      </c>
    </row>
    <row r="91" spans="2:33">
      <c r="B91" s="311" t="s">
        <v>258</v>
      </c>
      <c r="C91" s="320"/>
      <c r="D91" s="320"/>
      <c r="E91" s="320"/>
      <c r="F91" s="320"/>
      <c r="G91" s="320"/>
      <c r="H91" s="320"/>
      <c r="I91" s="320"/>
      <c r="J91" s="320"/>
      <c r="K91" s="320"/>
      <c r="L91" s="320"/>
      <c r="M91" s="320">
        <f t="shared" ref="M91:Q91" si="290">M88/(1+$C$95)^M90</f>
        <v>-79.055999999999997</v>
      </c>
      <c r="N91" s="320">
        <f t="shared" si="290"/>
        <v>-107.51963302752294</v>
      </c>
      <c r="O91" s="320">
        <f t="shared" si="290"/>
        <v>-111.23833010689333</v>
      </c>
      <c r="P91" s="320">
        <f t="shared" si="290"/>
        <v>-132.88127138465623</v>
      </c>
      <c r="Q91" s="320">
        <f t="shared" si="290"/>
        <v>-62.364218820473994</v>
      </c>
      <c r="R91" s="320">
        <f>R88/(1+$C$95)^R90</f>
        <v>9.8557014014192781</v>
      </c>
      <c r="S91" s="320">
        <f>S88/(1+$C$95)^S90</f>
        <v>57.115097595169836</v>
      </c>
      <c r="T91" s="320">
        <f>T88/(1+$C$95)^T90</f>
        <v>87.846844591161855</v>
      </c>
      <c r="U91" s="320">
        <f t="shared" ref="U91:AF91" si="291">U88/(1+$C$95)^U90</f>
        <v>112.67332274519273</v>
      </c>
      <c r="V91" s="320">
        <f t="shared" si="291"/>
        <v>132.38249750084941</v>
      </c>
      <c r="W91" s="320">
        <f t="shared" si="291"/>
        <v>150.20048588986859</v>
      </c>
      <c r="X91" s="320">
        <f t="shared" si="291"/>
        <v>164.56149407868975</v>
      </c>
      <c r="Y91" s="320">
        <f t="shared" si="291"/>
        <v>175.88686706975972</v>
      </c>
      <c r="Z91" s="320">
        <f t="shared" si="291"/>
        <v>184.55396279425537</v>
      </c>
      <c r="AA91" s="320">
        <f t="shared" si="291"/>
        <v>190.90039773208292</v>
      </c>
      <c r="AB91" s="320">
        <f t="shared" si="291"/>
        <v>195.22790176999382</v>
      </c>
      <c r="AC91" s="320">
        <f t="shared" si="291"/>
        <v>197.80581713334061</v>
      </c>
      <c r="AD91" s="320">
        <f t="shared" si="291"/>
        <v>198.87427319184255</v>
      </c>
      <c r="AE91" s="320">
        <f t="shared" si="291"/>
        <v>198.64706616449828</v>
      </c>
      <c r="AF91" s="320">
        <f t="shared" si="291"/>
        <v>197.31427021151853</v>
      </c>
      <c r="AG91" s="320">
        <f>AG88/(1+$C$95)^AG90</f>
        <v>435.25206664305563</v>
      </c>
    </row>
    <row r="92" spans="2:33">
      <c r="B92" s="299"/>
      <c r="C92" s="321"/>
      <c r="D92" s="322"/>
      <c r="E92" s="322"/>
      <c r="F92" s="322"/>
      <c r="G92" s="322"/>
      <c r="H92" s="322"/>
      <c r="I92" s="321"/>
      <c r="J92" s="321"/>
      <c r="K92" s="321"/>
      <c r="L92" s="321"/>
      <c r="M92" s="321"/>
      <c r="N92" s="321"/>
      <c r="O92" s="321"/>
      <c r="P92" s="321"/>
    </row>
    <row r="93" spans="2:33">
      <c r="B93" s="323" t="s">
        <v>363</v>
      </c>
      <c r="C93" s="324">
        <f>IF(C90=F68,SUM(F91:AG91),(SUM(G91:AG91)))</f>
        <v>2196.0386131731525</v>
      </c>
      <c r="D93" s="322"/>
      <c r="E93" s="322"/>
      <c r="F93" s="322"/>
      <c r="M93" s="598" t="s">
        <v>364</v>
      </c>
      <c r="N93" s="599"/>
      <c r="O93" s="600" t="s">
        <v>365</v>
      </c>
      <c r="P93" s="600" t="s">
        <v>366</v>
      </c>
      <c r="Q93" s="601" t="s">
        <v>367</v>
      </c>
    </row>
    <row r="94" spans="2:33">
      <c r="B94" s="325" t="s">
        <v>368</v>
      </c>
      <c r="C94" s="326">
        <v>-0.25</v>
      </c>
      <c r="D94" s="322"/>
      <c r="E94" s="322"/>
      <c r="F94" s="322"/>
      <c r="M94" s="770" t="s">
        <v>369</v>
      </c>
      <c r="N94" s="771"/>
      <c r="O94" s="772">
        <f>C93*O95</f>
        <v>109.80193065865762</v>
      </c>
      <c r="P94" s="773">
        <f>C98</f>
        <v>878.415445269261</v>
      </c>
      <c r="Q94" s="772">
        <f>C93*Q95</f>
        <v>1317.6231679038915</v>
      </c>
    </row>
    <row r="95" spans="2:33">
      <c r="B95" s="325" t="s">
        <v>370</v>
      </c>
      <c r="C95" s="326">
        <v>0.09</v>
      </c>
      <c r="D95" s="322"/>
      <c r="M95" s="615" t="s">
        <v>371</v>
      </c>
      <c r="N95" s="611"/>
      <c r="O95" s="740">
        <v>0.05</v>
      </c>
      <c r="P95" s="741">
        <f>C97</f>
        <v>0.4</v>
      </c>
      <c r="Q95" s="740">
        <v>0.6</v>
      </c>
    </row>
    <row r="96" spans="2:33">
      <c r="B96" s="325" t="s">
        <v>372</v>
      </c>
      <c r="C96" s="500">
        <f>SOTP!D38</f>
        <v>53.187829071810121</v>
      </c>
      <c r="M96" s="704" t="s">
        <v>245</v>
      </c>
      <c r="N96" s="705"/>
      <c r="O96" s="766">
        <f>P96/P95*O95</f>
        <v>2.0644183561320295</v>
      </c>
      <c r="P96" s="707">
        <f>C99</f>
        <v>16.515346849056236</v>
      </c>
      <c r="Q96" s="766">
        <f>P96/P95*Q95</f>
        <v>24.773020273584351</v>
      </c>
    </row>
    <row r="97" spans="2:17">
      <c r="B97" s="325" t="s">
        <v>373</v>
      </c>
      <c r="C97" s="326">
        <v>0.4</v>
      </c>
    </row>
    <row r="98" spans="2:17">
      <c r="B98" s="325" t="s">
        <v>369</v>
      </c>
      <c r="C98" s="501">
        <f>C93*C97</f>
        <v>878.415445269261</v>
      </c>
    </row>
    <row r="99" spans="2:17">
      <c r="B99" s="327" t="s">
        <v>374</v>
      </c>
      <c r="C99" s="328">
        <f>C98/C96</f>
        <v>16.515346849056236</v>
      </c>
    </row>
    <row r="101" spans="2:17">
      <c r="M101" s="598" t="s">
        <v>375</v>
      </c>
      <c r="N101" s="599"/>
      <c r="O101" s="600" t="s">
        <v>365</v>
      </c>
      <c r="P101" s="600" t="s">
        <v>366</v>
      </c>
      <c r="Q101" s="601" t="s">
        <v>367</v>
      </c>
    </row>
    <row r="102" spans="2:17">
      <c r="M102" s="602" t="s">
        <v>376</v>
      </c>
      <c r="N102" s="322"/>
      <c r="O102" s="603">
        <v>500</v>
      </c>
      <c r="P102" s="604">
        <f>MAX(Q69:AF69)</f>
        <v>1335.0131742093913</v>
      </c>
      <c r="Q102" s="603">
        <v>2500</v>
      </c>
    </row>
    <row r="103" spans="2:17">
      <c r="M103" s="602" t="s">
        <v>377</v>
      </c>
      <c r="N103" s="605"/>
      <c r="O103" s="606">
        <v>2</v>
      </c>
      <c r="P103" s="607">
        <v>2</v>
      </c>
      <c r="Q103" s="606">
        <v>2.5</v>
      </c>
    </row>
    <row r="104" spans="2:17">
      <c r="M104" s="602" t="s">
        <v>378</v>
      </c>
      <c r="N104" s="322"/>
      <c r="O104" s="608">
        <f>O102*O103</f>
        <v>1000</v>
      </c>
      <c r="P104" s="609">
        <f>P102*P103</f>
        <v>2670.0263484187826</v>
      </c>
      <c r="Q104" s="608">
        <f>Q102*Q103</f>
        <v>6250</v>
      </c>
    </row>
    <row r="105" spans="2:17">
      <c r="M105" s="615" t="s">
        <v>371</v>
      </c>
      <c r="N105" s="611"/>
      <c r="O105" s="764">
        <f>O95</f>
        <v>0.05</v>
      </c>
      <c r="P105" s="765">
        <f>P95</f>
        <v>0.4</v>
      </c>
      <c r="Q105" s="764">
        <f>Q95</f>
        <v>0.6</v>
      </c>
    </row>
    <row r="106" spans="2:17">
      <c r="M106" s="610" t="s">
        <v>266</v>
      </c>
      <c r="N106" s="611"/>
      <c r="O106" s="612">
        <f>O104/$C96*O105</f>
        <v>0.94006468909445129</v>
      </c>
      <c r="P106" s="613">
        <f>P104/$C96*P105</f>
        <v>20.079979912802372</v>
      </c>
      <c r="Q106" s="612">
        <f>Q104/$C96*Q105</f>
        <v>70.504851682083839</v>
      </c>
    </row>
  </sheetData>
  <pageMargins left="0.7" right="0.7" top="0.75" bottom="0.75" header="0.3" footer="0.3"/>
  <pageSetup scale="25"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37FEF-6114-4488-83A7-4E30FADE6BB1}">
  <sheetPr>
    <tabColor rgb="FF0000FF"/>
  </sheetPr>
  <dimension ref="A1:AC108"/>
  <sheetViews>
    <sheetView showGridLines="0" zoomScale="55" zoomScaleNormal="55" zoomScaleSheetLayoutView="80" workbookViewId="0">
      <selection activeCell="L98" sqref="L98"/>
    </sheetView>
  </sheetViews>
  <sheetFormatPr defaultColWidth="9.140625" defaultRowHeight="12.75" outlineLevelCol="1"/>
  <cols>
    <col min="1" max="1" width="3" style="23" customWidth="1"/>
    <col min="2" max="2" width="39.28515625" style="23" customWidth="1"/>
    <col min="3" max="3" width="5" style="23" customWidth="1"/>
    <col min="4" max="4" width="14.28515625" style="23" customWidth="1"/>
    <col min="5" max="5" width="1.42578125" style="23" customWidth="1"/>
    <col min="6" max="8" width="12.140625" style="23" hidden="1" customWidth="1" outlineLevel="1"/>
    <col min="9" max="9" width="12.140625" style="23" customWidth="1" collapsed="1"/>
    <col min="10" max="29" width="12.140625" style="23" customWidth="1"/>
    <col min="30" max="16384" width="9.140625" style="23"/>
  </cols>
  <sheetData>
    <row r="1" spans="1:28" ht="18">
      <c r="B1" s="268" t="s">
        <v>379</v>
      </c>
      <c r="C1" s="268"/>
    </row>
    <row r="2" spans="1:28" ht="8.25" customHeight="1">
      <c r="B2" s="268"/>
      <c r="C2" s="268"/>
    </row>
    <row r="3" spans="1:28" s="272" customFormat="1" ht="12.75" customHeight="1">
      <c r="A3" s="630"/>
      <c r="B3" s="269" t="s">
        <v>316</v>
      </c>
      <c r="C3" s="269"/>
      <c r="D3" s="270"/>
      <c r="E3" s="270"/>
      <c r="F3" s="586">
        <v>2023</v>
      </c>
      <c r="G3" s="616">
        <f t="shared" ref="G3:V3" si="0">F3+1</f>
        <v>2024</v>
      </c>
      <c r="H3" s="271">
        <f t="shared" si="0"/>
        <v>2025</v>
      </c>
      <c r="I3" s="271">
        <f t="shared" si="0"/>
        <v>2026</v>
      </c>
      <c r="J3" s="271">
        <f t="shared" si="0"/>
        <v>2027</v>
      </c>
      <c r="K3" s="271">
        <f t="shared" si="0"/>
        <v>2028</v>
      </c>
      <c r="L3" s="271">
        <f t="shared" si="0"/>
        <v>2029</v>
      </c>
      <c r="M3" s="271">
        <f t="shared" si="0"/>
        <v>2030</v>
      </c>
      <c r="N3" s="271">
        <f t="shared" si="0"/>
        <v>2031</v>
      </c>
      <c r="O3" s="271">
        <f t="shared" si="0"/>
        <v>2032</v>
      </c>
      <c r="P3" s="271">
        <f t="shared" si="0"/>
        <v>2033</v>
      </c>
      <c r="Q3" s="271">
        <f t="shared" si="0"/>
        <v>2034</v>
      </c>
      <c r="R3" s="271">
        <f t="shared" si="0"/>
        <v>2035</v>
      </c>
      <c r="S3" s="271">
        <f t="shared" si="0"/>
        <v>2036</v>
      </c>
      <c r="T3" s="271">
        <f t="shared" si="0"/>
        <v>2037</v>
      </c>
      <c r="U3" s="271">
        <f t="shared" si="0"/>
        <v>2038</v>
      </c>
      <c r="V3" s="271">
        <f t="shared" si="0"/>
        <v>2039</v>
      </c>
      <c r="W3" s="271">
        <f t="shared" ref="W3" si="1">V3+1</f>
        <v>2040</v>
      </c>
      <c r="X3" s="271">
        <f t="shared" ref="X3" si="2">W3+1</f>
        <v>2041</v>
      </c>
      <c r="Y3" s="271">
        <f t="shared" ref="Y3" si="3">X3+1</f>
        <v>2042</v>
      </c>
      <c r="Z3" s="271">
        <f t="shared" ref="Z3" si="4">Y3+1</f>
        <v>2043</v>
      </c>
      <c r="AA3" s="271">
        <f t="shared" ref="AA3" si="5">Z3+1</f>
        <v>2044</v>
      </c>
      <c r="AB3" s="271">
        <f t="shared" ref="AB3" si="6">AA3+1</f>
        <v>2045</v>
      </c>
    </row>
    <row r="4" spans="1:28" s="272" customFormat="1" ht="12.75" customHeight="1">
      <c r="B4" s="591" t="s">
        <v>380</v>
      </c>
      <c r="C4" s="631"/>
      <c r="F4" s="273">
        <f t="shared" ref="F4:V4" si="7">F36</f>
        <v>0</v>
      </c>
      <c r="G4" s="273">
        <f t="shared" si="7"/>
        <v>0</v>
      </c>
      <c r="H4" s="273">
        <f t="shared" si="7"/>
        <v>0</v>
      </c>
      <c r="I4" s="632">
        <f t="shared" si="7"/>
        <v>0</v>
      </c>
      <c r="J4" s="632">
        <f t="shared" si="7"/>
        <v>0</v>
      </c>
      <c r="K4" s="632">
        <f t="shared" si="7"/>
        <v>0</v>
      </c>
      <c r="L4" s="632">
        <f t="shared" si="7"/>
        <v>0</v>
      </c>
      <c r="M4" s="632">
        <f t="shared" si="7"/>
        <v>0</v>
      </c>
      <c r="N4" s="632">
        <f t="shared" si="7"/>
        <v>47.470394818797331</v>
      </c>
      <c r="O4" s="632">
        <f t="shared" si="7"/>
        <v>188.25219004762516</v>
      </c>
      <c r="P4" s="632">
        <f t="shared" si="7"/>
        <v>326.55307980453108</v>
      </c>
      <c r="Q4" s="632">
        <f t="shared" si="7"/>
        <v>462.32529780659354</v>
      </c>
      <c r="R4" s="632">
        <f t="shared" si="7"/>
        <v>595.52056494228168</v>
      </c>
      <c r="S4" s="632">
        <f t="shared" si="7"/>
        <v>736.61312955937603</v>
      </c>
      <c r="T4" s="632">
        <f t="shared" si="7"/>
        <v>879.10173180851757</v>
      </c>
      <c r="U4" s="632">
        <f t="shared" si="7"/>
        <v>1022.9968047519117</v>
      </c>
      <c r="V4" s="632">
        <f t="shared" si="7"/>
        <v>1168.3088508814444</v>
      </c>
      <c r="W4" s="632">
        <f t="shared" ref="W4:AB4" si="8">W36</f>
        <v>1315.0484425521536</v>
      </c>
      <c r="X4" s="632">
        <f t="shared" si="8"/>
        <v>1463.226222418298</v>
      </c>
      <c r="Y4" s="632">
        <f t="shared" si="8"/>
        <v>1612.8529038720401</v>
      </c>
      <c r="Z4" s="632">
        <f t="shared" si="8"/>
        <v>1763.939271484759</v>
      </c>
      <c r="AA4" s="632">
        <f t="shared" si="8"/>
        <v>1916.4961814510084</v>
      </c>
      <c r="AB4" s="632">
        <f t="shared" si="8"/>
        <v>2070.5345620351331</v>
      </c>
    </row>
    <row r="5" spans="1:28" s="272" customFormat="1" ht="12.75" customHeight="1">
      <c r="B5" s="591" t="s">
        <v>381</v>
      </c>
      <c r="C5" s="631"/>
      <c r="F5" s="273">
        <f>F64</f>
        <v>0</v>
      </c>
      <c r="G5" s="273">
        <f t="shared" ref="G5:V5" si="9">G64</f>
        <v>0</v>
      </c>
      <c r="H5" s="273">
        <f t="shared" si="9"/>
        <v>0</v>
      </c>
      <c r="I5" s="273">
        <f t="shared" si="9"/>
        <v>0</v>
      </c>
      <c r="J5" s="273">
        <f t="shared" si="9"/>
        <v>0</v>
      </c>
      <c r="K5" s="273">
        <f t="shared" si="9"/>
        <v>0</v>
      </c>
      <c r="L5" s="273">
        <f t="shared" si="9"/>
        <v>0</v>
      </c>
      <c r="M5" s="273">
        <f t="shared" si="9"/>
        <v>0</v>
      </c>
      <c r="N5" s="273">
        <f t="shared" si="9"/>
        <v>0</v>
      </c>
      <c r="O5" s="273">
        <f t="shared" si="9"/>
        <v>0</v>
      </c>
      <c r="P5" s="273">
        <f t="shared" si="9"/>
        <v>0</v>
      </c>
      <c r="Q5" s="273">
        <f t="shared" si="9"/>
        <v>0</v>
      </c>
      <c r="R5" s="273">
        <f t="shared" si="9"/>
        <v>0</v>
      </c>
      <c r="S5" s="273">
        <f t="shared" si="9"/>
        <v>0</v>
      </c>
      <c r="T5" s="273">
        <f t="shared" si="9"/>
        <v>0</v>
      </c>
      <c r="U5" s="273">
        <f t="shared" si="9"/>
        <v>0</v>
      </c>
      <c r="V5" s="273">
        <f t="shared" si="9"/>
        <v>0</v>
      </c>
      <c r="W5" s="273">
        <f t="shared" ref="W5:AB5" si="10">W64</f>
        <v>0</v>
      </c>
      <c r="X5" s="273">
        <f t="shared" si="10"/>
        <v>0</v>
      </c>
      <c r="Y5" s="273">
        <f t="shared" si="10"/>
        <v>0</v>
      </c>
      <c r="Z5" s="273">
        <f t="shared" si="10"/>
        <v>0</v>
      </c>
      <c r="AA5" s="273">
        <f t="shared" si="10"/>
        <v>0</v>
      </c>
      <c r="AB5" s="273">
        <f t="shared" si="10"/>
        <v>0</v>
      </c>
    </row>
    <row r="6" spans="1:28" ht="12.75" customHeight="1">
      <c r="B6" s="274" t="s">
        <v>319</v>
      </c>
      <c r="C6" s="633"/>
      <c r="D6" s="275"/>
      <c r="E6" s="275"/>
      <c r="F6" s="276">
        <f>F4+F5</f>
        <v>0</v>
      </c>
      <c r="G6" s="276">
        <f>G4+G5</f>
        <v>0</v>
      </c>
      <c r="H6" s="276">
        <f>H4+H5</f>
        <v>0</v>
      </c>
      <c r="I6" s="276">
        <f t="shared" ref="I6:V6" si="11">I4+I5</f>
        <v>0</v>
      </c>
      <c r="J6" s="276">
        <f t="shared" si="11"/>
        <v>0</v>
      </c>
      <c r="K6" s="276">
        <f t="shared" si="11"/>
        <v>0</v>
      </c>
      <c r="L6" s="276">
        <f t="shared" si="11"/>
        <v>0</v>
      </c>
      <c r="M6" s="276">
        <f t="shared" si="11"/>
        <v>0</v>
      </c>
      <c r="N6" s="276">
        <f t="shared" si="11"/>
        <v>47.470394818797331</v>
      </c>
      <c r="O6" s="276">
        <f t="shared" si="11"/>
        <v>188.25219004762516</v>
      </c>
      <c r="P6" s="276">
        <f t="shared" si="11"/>
        <v>326.55307980453108</v>
      </c>
      <c r="Q6" s="276">
        <f t="shared" si="11"/>
        <v>462.32529780659354</v>
      </c>
      <c r="R6" s="276">
        <f t="shared" si="11"/>
        <v>595.52056494228168</v>
      </c>
      <c r="S6" s="276">
        <f t="shared" si="11"/>
        <v>736.61312955937603</v>
      </c>
      <c r="T6" s="276">
        <f t="shared" si="11"/>
        <v>879.10173180851757</v>
      </c>
      <c r="U6" s="276">
        <f t="shared" si="11"/>
        <v>1022.9968047519117</v>
      </c>
      <c r="V6" s="276">
        <f t="shared" si="11"/>
        <v>1168.3088508814444</v>
      </c>
      <c r="W6" s="276">
        <f t="shared" ref="W6:AB6" si="12">W4+W5</f>
        <v>1315.0484425521536</v>
      </c>
      <c r="X6" s="813">
        <f t="shared" si="12"/>
        <v>1463.226222418298</v>
      </c>
      <c r="Y6" s="813">
        <f t="shared" si="12"/>
        <v>1612.8529038720401</v>
      </c>
      <c r="Z6" s="813">
        <f t="shared" si="12"/>
        <v>1763.939271484759</v>
      </c>
      <c r="AA6" s="813">
        <f t="shared" si="12"/>
        <v>1916.4961814510084</v>
      </c>
      <c r="AB6" s="813">
        <f t="shared" si="12"/>
        <v>2070.5345620351331</v>
      </c>
    </row>
    <row r="7" spans="1:28" ht="12.75" customHeight="1">
      <c r="B7" s="268"/>
      <c r="C7" s="268"/>
    </row>
    <row r="8" spans="1:28" ht="12.75" customHeight="1">
      <c r="B8" s="269" t="s">
        <v>320</v>
      </c>
      <c r="C8" s="269"/>
      <c r="D8" s="270"/>
      <c r="E8" s="270"/>
      <c r="F8" s="586">
        <v>2023</v>
      </c>
      <c r="G8" s="616">
        <f t="shared" ref="G8:V8" si="13">F8+1</f>
        <v>2024</v>
      </c>
      <c r="H8" s="271">
        <f t="shared" si="13"/>
        <v>2025</v>
      </c>
      <c r="I8" s="271">
        <f t="shared" si="13"/>
        <v>2026</v>
      </c>
      <c r="J8" s="271">
        <f t="shared" si="13"/>
        <v>2027</v>
      </c>
      <c r="K8" s="271">
        <f t="shared" si="13"/>
        <v>2028</v>
      </c>
      <c r="L8" s="271">
        <f t="shared" si="13"/>
        <v>2029</v>
      </c>
      <c r="M8" s="271">
        <f t="shared" si="13"/>
        <v>2030</v>
      </c>
      <c r="N8" s="271">
        <f t="shared" si="13"/>
        <v>2031</v>
      </c>
      <c r="O8" s="271">
        <f t="shared" si="13"/>
        <v>2032</v>
      </c>
      <c r="P8" s="271">
        <f t="shared" si="13"/>
        <v>2033</v>
      </c>
      <c r="Q8" s="271">
        <f t="shared" si="13"/>
        <v>2034</v>
      </c>
      <c r="R8" s="271">
        <f t="shared" si="13"/>
        <v>2035</v>
      </c>
      <c r="S8" s="271">
        <f t="shared" si="13"/>
        <v>2036</v>
      </c>
      <c r="T8" s="271">
        <f t="shared" si="13"/>
        <v>2037</v>
      </c>
      <c r="U8" s="271">
        <f t="shared" si="13"/>
        <v>2038</v>
      </c>
      <c r="V8" s="271">
        <f t="shared" si="13"/>
        <v>2039</v>
      </c>
      <c r="W8" s="271">
        <f t="shared" ref="W8" si="14">V8+1</f>
        <v>2040</v>
      </c>
      <c r="X8" s="271">
        <f t="shared" ref="X8" si="15">W8+1</f>
        <v>2041</v>
      </c>
      <c r="Y8" s="271">
        <f t="shared" ref="Y8" si="16">X8+1</f>
        <v>2042</v>
      </c>
      <c r="Z8" s="271">
        <f t="shared" ref="Z8" si="17">Y8+1</f>
        <v>2043</v>
      </c>
      <c r="AA8" s="271">
        <f t="shared" ref="AA8" si="18">Z8+1</f>
        <v>2044</v>
      </c>
      <c r="AB8" s="271">
        <f t="shared" ref="AB8" si="19">AA8+1</f>
        <v>2045</v>
      </c>
    </row>
    <row r="9" spans="1:28" ht="12.75" customHeight="1">
      <c r="B9" s="591" t="s">
        <v>317</v>
      </c>
      <c r="C9" s="631"/>
      <c r="D9" s="272"/>
      <c r="E9" s="272"/>
      <c r="F9" s="273">
        <f>F26</f>
        <v>0</v>
      </c>
      <c r="G9" s="273">
        <f t="shared" ref="G9:V9" si="20">G26</f>
        <v>0</v>
      </c>
      <c r="H9" s="273">
        <f t="shared" si="20"/>
        <v>0</v>
      </c>
      <c r="I9" s="632">
        <f t="shared" si="20"/>
        <v>0</v>
      </c>
      <c r="J9" s="632">
        <f t="shared" si="20"/>
        <v>0</v>
      </c>
      <c r="K9" s="632">
        <f t="shared" si="20"/>
        <v>0</v>
      </c>
      <c r="L9" s="632">
        <f t="shared" si="20"/>
        <v>0</v>
      </c>
      <c r="M9" s="632">
        <f t="shared" si="20"/>
        <v>0</v>
      </c>
      <c r="N9" s="632">
        <f t="shared" si="20"/>
        <v>2789.094877720172</v>
      </c>
      <c r="O9" s="632">
        <f t="shared" si="20"/>
        <v>11212.161408435089</v>
      </c>
      <c r="P9" s="632">
        <f t="shared" si="20"/>
        <v>19719.38887708521</v>
      </c>
      <c r="Q9" s="632">
        <f t="shared" si="20"/>
        <v>28311.408316386623</v>
      </c>
      <c r="R9" s="632">
        <f t="shared" si="20"/>
        <v>36988.854965359118</v>
      </c>
      <c r="S9" s="632">
        <f t="shared" si="20"/>
        <v>45752.368295613422</v>
      </c>
      <c r="T9" s="632">
        <f t="shared" si="20"/>
        <v>54602.59203779613</v>
      </c>
      <c r="U9" s="632">
        <f t="shared" si="20"/>
        <v>63540.174208193275</v>
      </c>
      <c r="V9" s="632">
        <f t="shared" si="20"/>
        <v>72565.767135493457</v>
      </c>
      <c r="W9" s="632">
        <f t="shared" ref="W9:AB9" si="21">W26</f>
        <v>81680.027487711413</v>
      </c>
      <c r="X9" s="632">
        <f t="shared" si="21"/>
        <v>90883.616299273184</v>
      </c>
      <c r="Y9" s="632">
        <f t="shared" si="21"/>
        <v>100177.19899826337</v>
      </c>
      <c r="Z9" s="632">
        <f t="shared" si="21"/>
        <v>109561.44543383598</v>
      </c>
      <c r="AA9" s="632">
        <f t="shared" si="21"/>
        <v>119037.02990378936</v>
      </c>
      <c r="AB9" s="632">
        <f t="shared" si="21"/>
        <v>128604.63118230642</v>
      </c>
    </row>
    <row r="10" spans="1:28" ht="12.75" customHeight="1">
      <c r="B10" s="591" t="s">
        <v>321</v>
      </c>
      <c r="C10" s="631"/>
      <c r="D10" s="272"/>
      <c r="E10" s="272"/>
      <c r="F10" s="273">
        <f>F54</f>
        <v>0</v>
      </c>
      <c r="G10" s="273">
        <f t="shared" ref="G10:V10" si="22">G54</f>
        <v>0</v>
      </c>
      <c r="H10" s="273">
        <f t="shared" si="22"/>
        <v>0</v>
      </c>
      <c r="I10" s="273">
        <f t="shared" si="22"/>
        <v>0</v>
      </c>
      <c r="J10" s="273">
        <f t="shared" si="22"/>
        <v>0</v>
      </c>
      <c r="K10" s="273">
        <f t="shared" si="22"/>
        <v>0</v>
      </c>
      <c r="L10" s="273">
        <f t="shared" si="22"/>
        <v>0</v>
      </c>
      <c r="M10" s="273">
        <f t="shared" si="22"/>
        <v>0</v>
      </c>
      <c r="N10" s="273">
        <f t="shared" si="22"/>
        <v>0</v>
      </c>
      <c r="O10" s="273">
        <f t="shared" si="22"/>
        <v>0</v>
      </c>
      <c r="P10" s="273">
        <f t="shared" si="22"/>
        <v>0</v>
      </c>
      <c r="Q10" s="273">
        <f t="shared" si="22"/>
        <v>0</v>
      </c>
      <c r="R10" s="273">
        <f t="shared" si="22"/>
        <v>0</v>
      </c>
      <c r="S10" s="273">
        <f t="shared" si="22"/>
        <v>0</v>
      </c>
      <c r="T10" s="273">
        <f t="shared" si="22"/>
        <v>0</v>
      </c>
      <c r="U10" s="273">
        <f t="shared" si="22"/>
        <v>0</v>
      </c>
      <c r="V10" s="273">
        <f t="shared" si="22"/>
        <v>0</v>
      </c>
      <c r="W10" s="273">
        <f t="shared" ref="W10:AB10" si="23">W54</f>
        <v>0</v>
      </c>
      <c r="X10" s="273">
        <f t="shared" si="23"/>
        <v>0</v>
      </c>
      <c r="Y10" s="273">
        <f t="shared" si="23"/>
        <v>0</v>
      </c>
      <c r="Z10" s="273">
        <f t="shared" si="23"/>
        <v>0</v>
      </c>
      <c r="AA10" s="273">
        <f t="shared" si="23"/>
        <v>0</v>
      </c>
      <c r="AB10" s="273">
        <f t="shared" si="23"/>
        <v>0</v>
      </c>
    </row>
    <row r="11" spans="1:28" ht="12.75" customHeight="1">
      <c r="B11" s="274" t="s">
        <v>322</v>
      </c>
      <c r="C11" s="633"/>
      <c r="D11" s="275"/>
      <c r="E11" s="275"/>
      <c r="F11" s="634">
        <f>F9+F10</f>
        <v>0</v>
      </c>
      <c r="G11" s="634">
        <f>G9+G10</f>
        <v>0</v>
      </c>
      <c r="H11" s="634">
        <f>H9+H10</f>
        <v>0</v>
      </c>
      <c r="I11" s="635">
        <f t="shared" ref="I11:V11" si="24">I9+I10</f>
        <v>0</v>
      </c>
      <c r="J11" s="635">
        <f t="shared" si="24"/>
        <v>0</v>
      </c>
      <c r="K11" s="635">
        <f t="shared" si="24"/>
        <v>0</v>
      </c>
      <c r="L11" s="635">
        <f t="shared" si="24"/>
        <v>0</v>
      </c>
      <c r="M11" s="635">
        <f t="shared" si="24"/>
        <v>0</v>
      </c>
      <c r="N11" s="635">
        <f t="shared" si="24"/>
        <v>2789.094877720172</v>
      </c>
      <c r="O11" s="635">
        <f t="shared" si="24"/>
        <v>11212.161408435089</v>
      </c>
      <c r="P11" s="635">
        <f t="shared" si="24"/>
        <v>19719.38887708521</v>
      </c>
      <c r="Q11" s="635">
        <f t="shared" si="24"/>
        <v>28311.408316386623</v>
      </c>
      <c r="R11" s="635">
        <f t="shared" si="24"/>
        <v>36988.854965359118</v>
      </c>
      <c r="S11" s="635">
        <f t="shared" si="24"/>
        <v>45752.368295613422</v>
      </c>
      <c r="T11" s="635">
        <f t="shared" si="24"/>
        <v>54602.59203779613</v>
      </c>
      <c r="U11" s="635">
        <f t="shared" si="24"/>
        <v>63540.174208193275</v>
      </c>
      <c r="V11" s="635">
        <f t="shared" si="24"/>
        <v>72565.767135493457</v>
      </c>
      <c r="W11" s="635">
        <f t="shared" ref="W11:AB11" si="25">W9+W10</f>
        <v>81680.027487711413</v>
      </c>
      <c r="X11" s="635">
        <f t="shared" si="25"/>
        <v>90883.616299273184</v>
      </c>
      <c r="Y11" s="635">
        <f t="shared" si="25"/>
        <v>100177.19899826337</v>
      </c>
      <c r="Z11" s="635">
        <f t="shared" si="25"/>
        <v>109561.44543383598</v>
      </c>
      <c r="AA11" s="635">
        <f t="shared" si="25"/>
        <v>119037.02990378936</v>
      </c>
      <c r="AB11" s="635">
        <f t="shared" si="25"/>
        <v>128604.63118230642</v>
      </c>
    </row>
    <row r="12" spans="1:28" ht="12.75" customHeight="1">
      <c r="B12" s="268"/>
      <c r="C12" s="268"/>
    </row>
    <row r="13" spans="1:28">
      <c r="B13" s="277" t="s">
        <v>382</v>
      </c>
      <c r="C13" s="277"/>
      <c r="D13" s="278"/>
      <c r="E13" s="279"/>
      <c r="F13" s="279">
        <v>2023</v>
      </c>
      <c r="G13" s="617">
        <f t="shared" ref="G13:V13" si="26">F13+1</f>
        <v>2024</v>
      </c>
      <c r="H13" s="280">
        <f t="shared" si="26"/>
        <v>2025</v>
      </c>
      <c r="I13" s="280">
        <f t="shared" si="26"/>
        <v>2026</v>
      </c>
      <c r="J13" s="280">
        <f t="shared" si="26"/>
        <v>2027</v>
      </c>
      <c r="K13" s="280">
        <f t="shared" si="26"/>
        <v>2028</v>
      </c>
      <c r="L13" s="280">
        <f t="shared" si="26"/>
        <v>2029</v>
      </c>
      <c r="M13" s="280">
        <f t="shared" si="26"/>
        <v>2030</v>
      </c>
      <c r="N13" s="280">
        <f t="shared" si="26"/>
        <v>2031</v>
      </c>
      <c r="O13" s="280">
        <f t="shared" si="26"/>
        <v>2032</v>
      </c>
      <c r="P13" s="280">
        <f t="shared" si="26"/>
        <v>2033</v>
      </c>
      <c r="Q13" s="280">
        <f t="shared" si="26"/>
        <v>2034</v>
      </c>
      <c r="R13" s="280">
        <f t="shared" si="26"/>
        <v>2035</v>
      </c>
      <c r="S13" s="280">
        <f t="shared" si="26"/>
        <v>2036</v>
      </c>
      <c r="T13" s="280">
        <f t="shared" si="26"/>
        <v>2037</v>
      </c>
      <c r="U13" s="280">
        <f t="shared" si="26"/>
        <v>2038</v>
      </c>
      <c r="V13" s="280">
        <f t="shared" si="26"/>
        <v>2039</v>
      </c>
      <c r="W13" s="280">
        <f t="shared" ref="W13" si="27">V13+1</f>
        <v>2040</v>
      </c>
      <c r="X13" s="280">
        <f t="shared" ref="X13" si="28">W13+1</f>
        <v>2041</v>
      </c>
      <c r="Y13" s="280">
        <f t="shared" ref="Y13" si="29">X13+1</f>
        <v>2042</v>
      </c>
      <c r="Z13" s="280">
        <f t="shared" ref="Z13" si="30">Y13+1</f>
        <v>2043</v>
      </c>
      <c r="AA13" s="280">
        <f t="shared" ref="AA13" si="31">Z13+1</f>
        <v>2044</v>
      </c>
      <c r="AB13" s="280">
        <f t="shared" ref="AB13" si="32">AA13+1</f>
        <v>2045</v>
      </c>
    </row>
    <row r="14" spans="1:28">
      <c r="B14" s="636" t="s">
        <v>324</v>
      </c>
      <c r="C14" s="636"/>
      <c r="D14" s="281"/>
      <c r="E14" s="17"/>
      <c r="F14" s="282">
        <f>339.996563*1000</f>
        <v>339996.56299999997</v>
      </c>
      <c r="G14" s="283">
        <f>F14*(1+D15)</f>
        <v>341696.5458149999</v>
      </c>
      <c r="H14" s="283">
        <f>G14*(1+H$15)</f>
        <v>343405.02854407486</v>
      </c>
      <c r="I14" s="283">
        <f t="shared" ref="I14:V14" si="33">H14*(1+I$15)</f>
        <v>345122.05368679517</v>
      </c>
      <c r="J14" s="283">
        <f t="shared" si="33"/>
        <v>346847.6639552291</v>
      </c>
      <c r="K14" s="283">
        <f t="shared" si="33"/>
        <v>348581.90227500524</v>
      </c>
      <c r="L14" s="283">
        <f t="shared" si="33"/>
        <v>350324.81178638025</v>
      </c>
      <c r="M14" s="283">
        <f t="shared" si="33"/>
        <v>352076.43584531214</v>
      </c>
      <c r="N14" s="283">
        <f t="shared" si="33"/>
        <v>353836.81802453869</v>
      </c>
      <c r="O14" s="283">
        <f t="shared" si="33"/>
        <v>355606.00211466133</v>
      </c>
      <c r="P14" s="283">
        <f t="shared" si="33"/>
        <v>357384.0321252346</v>
      </c>
      <c r="Q14" s="283">
        <f t="shared" si="33"/>
        <v>359170.95228586072</v>
      </c>
      <c r="R14" s="283">
        <f t="shared" si="33"/>
        <v>360966.80704728997</v>
      </c>
      <c r="S14" s="283">
        <f t="shared" si="33"/>
        <v>362771.64108252636</v>
      </c>
      <c r="T14" s="283">
        <f t="shared" si="33"/>
        <v>364585.49928793893</v>
      </c>
      <c r="U14" s="283">
        <f t="shared" si="33"/>
        <v>366408.42678437859</v>
      </c>
      <c r="V14" s="283">
        <f t="shared" si="33"/>
        <v>368240.46891830047</v>
      </c>
      <c r="W14" s="283">
        <f t="shared" ref="W14" si="34">V14*(1+W$15)</f>
        <v>370081.6712628919</v>
      </c>
      <c r="X14" s="283">
        <f t="shared" ref="X14" si="35">W14*(1+X$15)</f>
        <v>371932.07961920631</v>
      </c>
      <c r="Y14" s="283">
        <f t="shared" ref="Y14" si="36">X14*(1+Y$15)</f>
        <v>373791.74001730233</v>
      </c>
      <c r="Z14" s="283">
        <f t="shared" ref="Z14" si="37">Y14*(1+Z$15)</f>
        <v>375660.69871738879</v>
      </c>
      <c r="AA14" s="283">
        <f t="shared" ref="AA14" si="38">Z14*(1+AA$15)</f>
        <v>377539.00221097568</v>
      </c>
      <c r="AB14" s="283">
        <f t="shared" ref="AB14" si="39">AA14*(1+AB$15)</f>
        <v>379426.69722203055</v>
      </c>
    </row>
    <row r="15" spans="1:28">
      <c r="B15" s="287" t="s">
        <v>325</v>
      </c>
      <c r="C15" s="636"/>
      <c r="D15" s="284">
        <v>5.0000000000000001E-3</v>
      </c>
      <c r="E15" s="17"/>
      <c r="F15" s="17"/>
      <c r="G15" s="285">
        <f>D15</f>
        <v>5.0000000000000001E-3</v>
      </c>
      <c r="H15" s="285">
        <f t="shared" ref="H15:V15" si="40">G15</f>
        <v>5.0000000000000001E-3</v>
      </c>
      <c r="I15" s="285">
        <f t="shared" si="40"/>
        <v>5.0000000000000001E-3</v>
      </c>
      <c r="J15" s="285">
        <f t="shared" si="40"/>
        <v>5.0000000000000001E-3</v>
      </c>
      <c r="K15" s="285">
        <f t="shared" si="40"/>
        <v>5.0000000000000001E-3</v>
      </c>
      <c r="L15" s="285">
        <f t="shared" si="40"/>
        <v>5.0000000000000001E-3</v>
      </c>
      <c r="M15" s="285">
        <f t="shared" si="40"/>
        <v>5.0000000000000001E-3</v>
      </c>
      <c r="N15" s="285">
        <f t="shared" si="40"/>
        <v>5.0000000000000001E-3</v>
      </c>
      <c r="O15" s="285">
        <f t="shared" si="40"/>
        <v>5.0000000000000001E-3</v>
      </c>
      <c r="P15" s="285">
        <f t="shared" si="40"/>
        <v>5.0000000000000001E-3</v>
      </c>
      <c r="Q15" s="285">
        <f t="shared" si="40"/>
        <v>5.0000000000000001E-3</v>
      </c>
      <c r="R15" s="285">
        <f t="shared" si="40"/>
        <v>5.0000000000000001E-3</v>
      </c>
      <c r="S15" s="285">
        <f t="shared" si="40"/>
        <v>5.0000000000000001E-3</v>
      </c>
      <c r="T15" s="285">
        <f t="shared" si="40"/>
        <v>5.0000000000000001E-3</v>
      </c>
      <c r="U15" s="285">
        <f t="shared" si="40"/>
        <v>5.0000000000000001E-3</v>
      </c>
      <c r="V15" s="285">
        <f t="shared" si="40"/>
        <v>5.0000000000000001E-3</v>
      </c>
      <c r="W15" s="285">
        <f t="shared" ref="W15" si="41">V15</f>
        <v>5.0000000000000001E-3</v>
      </c>
      <c r="X15" s="285">
        <f t="shared" ref="X15" si="42">W15</f>
        <v>5.0000000000000001E-3</v>
      </c>
      <c r="Y15" s="285">
        <f t="shared" ref="Y15" si="43">X15</f>
        <v>5.0000000000000001E-3</v>
      </c>
      <c r="Z15" s="285">
        <f t="shared" ref="Z15" si="44">Y15</f>
        <v>5.0000000000000001E-3</v>
      </c>
      <c r="AA15" s="285">
        <f t="shared" ref="AA15" si="45">Z15</f>
        <v>5.0000000000000001E-3</v>
      </c>
      <c r="AB15" s="285">
        <f t="shared" ref="AB15" si="46">AA15</f>
        <v>5.0000000000000001E-3</v>
      </c>
    </row>
    <row r="16" spans="1:28" ht="5.0999999999999996" customHeight="1">
      <c r="B16" s="287"/>
      <c r="C16" s="636"/>
      <c r="D16" s="438"/>
      <c r="E16" s="17"/>
      <c r="F16" s="17"/>
      <c r="G16" s="285"/>
      <c r="H16" s="285"/>
      <c r="I16" s="285"/>
      <c r="J16" s="285"/>
      <c r="K16" s="285"/>
      <c r="L16" s="285"/>
      <c r="M16" s="285"/>
      <c r="N16" s="285"/>
      <c r="O16" s="285"/>
      <c r="P16" s="285"/>
      <c r="Q16" s="285"/>
      <c r="R16" s="285"/>
      <c r="S16" s="285"/>
      <c r="T16" s="285"/>
      <c r="U16" s="285"/>
      <c r="V16" s="285"/>
      <c r="W16" s="285"/>
      <c r="X16" s="285"/>
      <c r="Y16" s="285"/>
      <c r="Z16" s="285"/>
      <c r="AA16" s="285"/>
      <c r="AB16" s="285"/>
    </row>
    <row r="17" spans="2:28">
      <c r="B17" s="636" t="s">
        <v>383</v>
      </c>
      <c r="C17" s="636"/>
      <c r="E17" s="17"/>
      <c r="F17" s="283">
        <f>F14*F18</f>
        <v>6700</v>
      </c>
      <c r="G17" s="283">
        <f t="shared" ref="G17:V17" si="47">G14*G18</f>
        <v>6733.4999999999982</v>
      </c>
      <c r="H17" s="283">
        <f t="shared" si="47"/>
        <v>6767.1674999999977</v>
      </c>
      <c r="I17" s="283">
        <f t="shared" si="47"/>
        <v>6801.0033374999966</v>
      </c>
      <c r="J17" s="283">
        <f t="shared" si="47"/>
        <v>6835.0083541874956</v>
      </c>
      <c r="K17" s="283">
        <f t="shared" si="47"/>
        <v>6869.1833959584328</v>
      </c>
      <c r="L17" s="283">
        <f t="shared" si="47"/>
        <v>6903.5293129382244</v>
      </c>
      <c r="M17" s="283">
        <f t="shared" si="47"/>
        <v>6938.0469595029153</v>
      </c>
      <c r="N17" s="283">
        <f t="shared" si="47"/>
        <v>6972.73719430043</v>
      </c>
      <c r="O17" s="283">
        <f t="shared" si="47"/>
        <v>7007.6008802719307</v>
      </c>
      <c r="P17" s="283">
        <f t="shared" si="47"/>
        <v>7042.6388846732898</v>
      </c>
      <c r="Q17" s="283">
        <f t="shared" si="47"/>
        <v>7077.852079096655</v>
      </c>
      <c r="R17" s="283">
        <f t="shared" si="47"/>
        <v>7113.2413394921377</v>
      </c>
      <c r="S17" s="283">
        <f t="shared" si="47"/>
        <v>7148.8075461895969</v>
      </c>
      <c r="T17" s="283">
        <f t="shared" si="47"/>
        <v>7184.5515839205436</v>
      </c>
      <c r="U17" s="283">
        <f t="shared" si="47"/>
        <v>7220.4743418401458</v>
      </c>
      <c r="V17" s="283">
        <f t="shared" si="47"/>
        <v>7256.5767135493461</v>
      </c>
      <c r="W17" s="283">
        <f t="shared" ref="W17:AB17" si="48">W14*W18</f>
        <v>7292.8595971170917</v>
      </c>
      <c r="X17" s="283">
        <f t="shared" si="48"/>
        <v>7329.323895102676</v>
      </c>
      <c r="Y17" s="283">
        <f t="shared" si="48"/>
        <v>7365.9705145781891</v>
      </c>
      <c r="Z17" s="283">
        <f t="shared" si="48"/>
        <v>7402.8003671510787</v>
      </c>
      <c r="AA17" s="283">
        <f t="shared" si="48"/>
        <v>7439.8143689868339</v>
      </c>
      <c r="AB17" s="283">
        <f t="shared" si="48"/>
        <v>7477.0134408317672</v>
      </c>
    </row>
    <row r="18" spans="2:28">
      <c r="B18" s="287" t="s">
        <v>327</v>
      </c>
      <c r="C18" s="636"/>
      <c r="D18" s="286">
        <v>1.9706081558242106E-2</v>
      </c>
      <c r="E18" s="17"/>
      <c r="F18" s="285">
        <f>D18</f>
        <v>1.9706081558242106E-2</v>
      </c>
      <c r="G18" s="285">
        <f t="shared" ref="G18:V18" si="49">F18</f>
        <v>1.9706081558242106E-2</v>
      </c>
      <c r="H18" s="285">
        <f t="shared" si="49"/>
        <v>1.9706081558242106E-2</v>
      </c>
      <c r="I18" s="285">
        <f t="shared" si="49"/>
        <v>1.9706081558242106E-2</v>
      </c>
      <c r="J18" s="285">
        <f t="shared" si="49"/>
        <v>1.9706081558242106E-2</v>
      </c>
      <c r="K18" s="285">
        <f t="shared" si="49"/>
        <v>1.9706081558242106E-2</v>
      </c>
      <c r="L18" s="285">
        <f t="shared" si="49"/>
        <v>1.9706081558242106E-2</v>
      </c>
      <c r="M18" s="285">
        <f t="shared" si="49"/>
        <v>1.9706081558242106E-2</v>
      </c>
      <c r="N18" s="285">
        <f t="shared" si="49"/>
        <v>1.9706081558242106E-2</v>
      </c>
      <c r="O18" s="285">
        <f t="shared" si="49"/>
        <v>1.9706081558242106E-2</v>
      </c>
      <c r="P18" s="285">
        <f t="shared" si="49"/>
        <v>1.9706081558242106E-2</v>
      </c>
      <c r="Q18" s="285">
        <f t="shared" si="49"/>
        <v>1.9706081558242106E-2</v>
      </c>
      <c r="R18" s="285">
        <f t="shared" si="49"/>
        <v>1.9706081558242106E-2</v>
      </c>
      <c r="S18" s="285">
        <f t="shared" si="49"/>
        <v>1.9706081558242106E-2</v>
      </c>
      <c r="T18" s="285">
        <f t="shared" si="49"/>
        <v>1.9706081558242106E-2</v>
      </c>
      <c r="U18" s="285">
        <f t="shared" si="49"/>
        <v>1.9706081558242106E-2</v>
      </c>
      <c r="V18" s="285">
        <f t="shared" si="49"/>
        <v>1.9706081558242106E-2</v>
      </c>
      <c r="W18" s="285">
        <f t="shared" ref="W18" si="50">V18</f>
        <v>1.9706081558242106E-2</v>
      </c>
      <c r="X18" s="285">
        <f t="shared" ref="X18" si="51">W18</f>
        <v>1.9706081558242106E-2</v>
      </c>
      <c r="Y18" s="285">
        <f t="shared" ref="Y18" si="52">X18</f>
        <v>1.9706081558242106E-2</v>
      </c>
      <c r="Z18" s="285">
        <f t="shared" ref="Z18" si="53">Y18</f>
        <v>1.9706081558242106E-2</v>
      </c>
      <c r="AA18" s="285">
        <f t="shared" ref="AA18" si="54">Z18</f>
        <v>1.9706081558242106E-2</v>
      </c>
      <c r="AB18" s="285">
        <f t="shared" ref="AB18" si="55">AA18</f>
        <v>1.9706081558242106E-2</v>
      </c>
    </row>
    <row r="19" spans="2:28" ht="5.0999999999999996" customHeight="1">
      <c r="B19" s="287"/>
      <c r="C19" s="636"/>
      <c r="D19" s="438"/>
      <c r="E19" s="17"/>
      <c r="F19" s="17"/>
      <c r="G19" s="283"/>
      <c r="H19" s="285"/>
      <c r="I19" s="285"/>
      <c r="J19" s="285"/>
      <c r="K19" s="285"/>
      <c r="L19" s="285"/>
      <c r="M19" s="285"/>
      <c r="N19" s="285"/>
      <c r="O19" s="285"/>
      <c r="P19" s="285"/>
      <c r="Q19" s="285"/>
      <c r="R19" s="285"/>
      <c r="S19" s="285"/>
      <c r="T19" s="285"/>
      <c r="U19" s="285"/>
      <c r="V19" s="285"/>
      <c r="W19" s="285"/>
      <c r="X19" s="285"/>
      <c r="Y19" s="285"/>
      <c r="Z19" s="285"/>
      <c r="AA19" s="285"/>
      <c r="AB19" s="285"/>
    </row>
    <row r="20" spans="2:28">
      <c r="B20" s="637" t="s">
        <v>384</v>
      </c>
      <c r="C20" s="636"/>
      <c r="E20" s="17"/>
      <c r="F20" s="638">
        <f>(F17)*F21*1000</f>
        <v>2680000</v>
      </c>
      <c r="G20" s="638">
        <f>(G17)*G21*1000</f>
        <v>2693399.9999999995</v>
      </c>
      <c r="H20" s="638">
        <f>(H17)*H21*1000</f>
        <v>2706866.9999999991</v>
      </c>
      <c r="I20" s="638">
        <f t="shared" ref="I20:V20" si="56">(I17)*I21*1000</f>
        <v>2720401.3349999986</v>
      </c>
      <c r="J20" s="638">
        <f t="shared" si="56"/>
        <v>2734003.3416749984</v>
      </c>
      <c r="K20" s="638">
        <f t="shared" si="56"/>
        <v>2747673.3583833734</v>
      </c>
      <c r="L20" s="638">
        <f t="shared" si="56"/>
        <v>2761411.7251752899</v>
      </c>
      <c r="M20" s="638">
        <f t="shared" si="56"/>
        <v>2775218.7838011663</v>
      </c>
      <c r="N20" s="638">
        <f t="shared" si="56"/>
        <v>2789094.8777201721</v>
      </c>
      <c r="O20" s="638">
        <f t="shared" si="56"/>
        <v>2803040.3521087724</v>
      </c>
      <c r="P20" s="638">
        <f t="shared" si="56"/>
        <v>2817055.5538693159</v>
      </c>
      <c r="Q20" s="638">
        <f t="shared" si="56"/>
        <v>2831140.8316386621</v>
      </c>
      <c r="R20" s="638">
        <f t="shared" si="56"/>
        <v>2845296.5357968551</v>
      </c>
      <c r="S20" s="638">
        <f t="shared" si="56"/>
        <v>2859523.0184758389</v>
      </c>
      <c r="T20" s="638">
        <f t="shared" si="56"/>
        <v>2873820.6335682175</v>
      </c>
      <c r="U20" s="638">
        <f t="shared" si="56"/>
        <v>2888189.7367360583</v>
      </c>
      <c r="V20" s="638">
        <f t="shared" si="56"/>
        <v>2902630.6854197388</v>
      </c>
      <c r="W20" s="638">
        <f t="shared" ref="W20:AB20" si="57">(W17)*W21*1000</f>
        <v>2917143.8388468367</v>
      </c>
      <c r="X20" s="638">
        <f t="shared" si="57"/>
        <v>2931729.5580410706</v>
      </c>
      <c r="Y20" s="638">
        <f t="shared" si="57"/>
        <v>2946388.2058312758</v>
      </c>
      <c r="Z20" s="638">
        <f t="shared" si="57"/>
        <v>2961120.1468604319</v>
      </c>
      <c r="AA20" s="638">
        <f t="shared" si="57"/>
        <v>2975925.7475947337</v>
      </c>
      <c r="AB20" s="638">
        <f t="shared" si="57"/>
        <v>2990805.3763327072</v>
      </c>
    </row>
    <row r="21" spans="2:28">
      <c r="B21" s="639" t="s">
        <v>327</v>
      </c>
      <c r="C21" s="636"/>
      <c r="D21" s="640">
        <v>0.4</v>
      </c>
      <c r="E21" s="17"/>
      <c r="F21" s="285">
        <f>D21</f>
        <v>0.4</v>
      </c>
      <c r="G21" s="285">
        <f>F21</f>
        <v>0.4</v>
      </c>
      <c r="H21" s="285">
        <f t="shared" ref="H21:V21" si="58">G21</f>
        <v>0.4</v>
      </c>
      <c r="I21" s="285">
        <f t="shared" si="58"/>
        <v>0.4</v>
      </c>
      <c r="J21" s="285">
        <f t="shared" si="58"/>
        <v>0.4</v>
      </c>
      <c r="K21" s="285">
        <f t="shared" si="58"/>
        <v>0.4</v>
      </c>
      <c r="L21" s="285">
        <f t="shared" si="58"/>
        <v>0.4</v>
      </c>
      <c r="M21" s="285">
        <f t="shared" si="58"/>
        <v>0.4</v>
      </c>
      <c r="N21" s="285">
        <f t="shared" si="58"/>
        <v>0.4</v>
      </c>
      <c r="O21" s="285">
        <f t="shared" si="58"/>
        <v>0.4</v>
      </c>
      <c r="P21" s="285">
        <f t="shared" si="58"/>
        <v>0.4</v>
      </c>
      <c r="Q21" s="285">
        <f t="shared" si="58"/>
        <v>0.4</v>
      </c>
      <c r="R21" s="285">
        <f t="shared" si="58"/>
        <v>0.4</v>
      </c>
      <c r="S21" s="285">
        <f t="shared" si="58"/>
        <v>0.4</v>
      </c>
      <c r="T21" s="285">
        <f t="shared" si="58"/>
        <v>0.4</v>
      </c>
      <c r="U21" s="285">
        <f t="shared" si="58"/>
        <v>0.4</v>
      </c>
      <c r="V21" s="285">
        <f t="shared" si="58"/>
        <v>0.4</v>
      </c>
      <c r="W21" s="285">
        <f t="shared" ref="W21" si="59">V21</f>
        <v>0.4</v>
      </c>
      <c r="X21" s="285">
        <f t="shared" ref="X21" si="60">W21</f>
        <v>0.4</v>
      </c>
      <c r="Y21" s="285">
        <f t="shared" ref="Y21" si="61">X21</f>
        <v>0.4</v>
      </c>
      <c r="Z21" s="285">
        <f t="shared" ref="Z21" si="62">Y21</f>
        <v>0.4</v>
      </c>
      <c r="AA21" s="285">
        <f t="shared" ref="AA21" si="63">Z21</f>
        <v>0.4</v>
      </c>
      <c r="AB21" s="285">
        <f t="shared" ref="AB21" si="64">AA21</f>
        <v>0.4</v>
      </c>
    </row>
    <row r="22" spans="2:28" ht="5.0999999999999996" customHeight="1">
      <c r="B22" s="636"/>
      <c r="C22" s="636"/>
      <c r="D22" s="286"/>
      <c r="E22" s="17"/>
      <c r="F22" s="17"/>
      <c r="G22" s="283"/>
      <c r="H22" s="283"/>
      <c r="I22" s="283"/>
      <c r="J22" s="283"/>
      <c r="K22" s="283"/>
      <c r="L22" s="283"/>
      <c r="M22" s="283"/>
      <c r="N22" s="283"/>
      <c r="O22" s="283"/>
      <c r="P22" s="283"/>
      <c r="Q22" s="283"/>
      <c r="R22" s="283"/>
      <c r="S22" s="283"/>
      <c r="T22" s="283"/>
      <c r="U22" s="283"/>
      <c r="V22" s="283"/>
      <c r="W22" s="283"/>
      <c r="X22" s="283"/>
      <c r="Y22" s="283"/>
      <c r="Z22" s="283"/>
      <c r="AA22" s="283"/>
      <c r="AB22" s="283"/>
    </row>
    <row r="23" spans="2:28">
      <c r="B23" s="637" t="s">
        <v>385</v>
      </c>
      <c r="C23" s="636"/>
      <c r="D23" s="641"/>
      <c r="F23" s="638">
        <f t="shared" ref="F23:V23" si="65">(F17)*F24*1000</f>
        <v>4020000</v>
      </c>
      <c r="G23" s="638">
        <f t="shared" si="65"/>
        <v>4040099.9999999986</v>
      </c>
      <c r="H23" s="638">
        <f t="shared" si="65"/>
        <v>4060300.4999999986</v>
      </c>
      <c r="I23" s="638">
        <f t="shared" si="65"/>
        <v>4080602.0024999981</v>
      </c>
      <c r="J23" s="638">
        <f t="shared" si="65"/>
        <v>4101005.0125124971</v>
      </c>
      <c r="K23" s="638">
        <f t="shared" si="65"/>
        <v>4121510.03757506</v>
      </c>
      <c r="L23" s="638">
        <f t="shared" si="65"/>
        <v>4142117.5877629346</v>
      </c>
      <c r="M23" s="638">
        <f t="shared" si="65"/>
        <v>4162828.1757017495</v>
      </c>
      <c r="N23" s="638">
        <f t="shared" si="65"/>
        <v>4183642.3165802578</v>
      </c>
      <c r="O23" s="638">
        <f t="shared" si="65"/>
        <v>4204560.5281631574</v>
      </c>
      <c r="P23" s="638">
        <f t="shared" si="65"/>
        <v>4225583.3308039736</v>
      </c>
      <c r="Q23" s="638">
        <f t="shared" si="65"/>
        <v>4246711.2474579923</v>
      </c>
      <c r="R23" s="638">
        <f t="shared" si="65"/>
        <v>4267944.8036952829</v>
      </c>
      <c r="S23" s="638">
        <f t="shared" si="65"/>
        <v>4289284.5277137579</v>
      </c>
      <c r="T23" s="638">
        <f t="shared" si="65"/>
        <v>4310730.950352326</v>
      </c>
      <c r="U23" s="638">
        <f t="shared" si="65"/>
        <v>4332284.6051040869</v>
      </c>
      <c r="V23" s="638">
        <f t="shared" si="65"/>
        <v>4353946.0281296074</v>
      </c>
      <c r="W23" s="638">
        <f t="shared" ref="W23:AB23" si="66">(W17)*W24*1000</f>
        <v>4375715.7582702544</v>
      </c>
      <c r="X23" s="638">
        <f t="shared" si="66"/>
        <v>4397594.3370616054</v>
      </c>
      <c r="Y23" s="638">
        <f t="shared" si="66"/>
        <v>4419582.3087469134</v>
      </c>
      <c r="Z23" s="638">
        <f t="shared" si="66"/>
        <v>4441680.2202906478</v>
      </c>
      <c r="AA23" s="638">
        <f t="shared" si="66"/>
        <v>4463888.6213921001</v>
      </c>
      <c r="AB23" s="638">
        <f t="shared" si="66"/>
        <v>4486208.0644990597</v>
      </c>
    </row>
    <row r="24" spans="2:28">
      <c r="B24" s="639" t="s">
        <v>327</v>
      </c>
      <c r="C24" s="636"/>
      <c r="D24" s="286">
        <f>1-D21</f>
        <v>0.6</v>
      </c>
      <c r="E24" s="17"/>
      <c r="F24" s="285">
        <f>D24</f>
        <v>0.6</v>
      </c>
      <c r="G24" s="285">
        <f>D24</f>
        <v>0.6</v>
      </c>
      <c r="H24" s="285">
        <f>D24</f>
        <v>0.6</v>
      </c>
      <c r="I24" s="285">
        <f t="shared" ref="I24:V24" si="67">H24</f>
        <v>0.6</v>
      </c>
      <c r="J24" s="285">
        <f t="shared" si="67"/>
        <v>0.6</v>
      </c>
      <c r="K24" s="285">
        <f t="shared" si="67"/>
        <v>0.6</v>
      </c>
      <c r="L24" s="285">
        <f t="shared" si="67"/>
        <v>0.6</v>
      </c>
      <c r="M24" s="285">
        <f t="shared" si="67"/>
        <v>0.6</v>
      </c>
      <c r="N24" s="285">
        <f t="shared" si="67"/>
        <v>0.6</v>
      </c>
      <c r="O24" s="285">
        <f t="shared" si="67"/>
        <v>0.6</v>
      </c>
      <c r="P24" s="285">
        <f t="shared" si="67"/>
        <v>0.6</v>
      </c>
      <c r="Q24" s="285">
        <f t="shared" si="67"/>
        <v>0.6</v>
      </c>
      <c r="R24" s="285">
        <f t="shared" si="67"/>
        <v>0.6</v>
      </c>
      <c r="S24" s="285">
        <f t="shared" si="67"/>
        <v>0.6</v>
      </c>
      <c r="T24" s="285">
        <f t="shared" si="67"/>
        <v>0.6</v>
      </c>
      <c r="U24" s="285">
        <f t="shared" si="67"/>
        <v>0.6</v>
      </c>
      <c r="V24" s="285">
        <f t="shared" si="67"/>
        <v>0.6</v>
      </c>
      <c r="W24" s="285">
        <f t="shared" ref="W24" si="68">V24</f>
        <v>0.6</v>
      </c>
      <c r="X24" s="285">
        <f t="shared" ref="X24" si="69">W24</f>
        <v>0.6</v>
      </c>
      <c r="Y24" s="285">
        <f t="shared" ref="Y24" si="70">X24</f>
        <v>0.6</v>
      </c>
      <c r="Z24" s="285">
        <f t="shared" ref="Z24" si="71">Y24</f>
        <v>0.6</v>
      </c>
      <c r="AA24" s="285">
        <f t="shared" ref="AA24" si="72">Z24</f>
        <v>0.6</v>
      </c>
      <c r="AB24" s="285">
        <f t="shared" ref="AB24" si="73">AA24</f>
        <v>0.6</v>
      </c>
    </row>
    <row r="25" spans="2:28" ht="5.0999999999999996" customHeight="1">
      <c r="C25" s="636"/>
      <c r="D25" s="438"/>
      <c r="E25" s="17"/>
      <c r="F25" s="17"/>
      <c r="G25" s="283"/>
      <c r="H25" s="283"/>
      <c r="I25" s="283"/>
      <c r="J25" s="283"/>
      <c r="K25" s="283"/>
      <c r="L25" s="283"/>
      <c r="M25" s="283"/>
      <c r="N25" s="283"/>
      <c r="O25" s="283"/>
      <c r="P25" s="283"/>
      <c r="Q25" s="283"/>
      <c r="R25" s="283"/>
      <c r="S25" s="283"/>
      <c r="T25" s="283"/>
      <c r="U25" s="283"/>
      <c r="V25" s="283"/>
      <c r="W25" s="283"/>
      <c r="X25" s="283"/>
      <c r="Y25" s="283"/>
      <c r="Z25" s="283"/>
      <c r="AA25" s="283"/>
      <c r="AB25" s="283"/>
    </row>
    <row r="26" spans="2:28">
      <c r="B26" s="591" t="s">
        <v>333</v>
      </c>
      <c r="D26" s="288"/>
      <c r="E26" s="288"/>
      <c r="F26" s="638">
        <f t="shared" ref="F26:V26" si="74">F27+F29</f>
        <v>0</v>
      </c>
      <c r="G26" s="638">
        <f t="shared" si="74"/>
        <v>0</v>
      </c>
      <c r="H26" s="638">
        <f t="shared" si="74"/>
        <v>0</v>
      </c>
      <c r="I26" s="638">
        <f>I27+I29</f>
        <v>0</v>
      </c>
      <c r="J26" s="638">
        <f>J27+J29</f>
        <v>0</v>
      </c>
      <c r="K26" s="638">
        <f t="shared" si="74"/>
        <v>0</v>
      </c>
      <c r="L26" s="638">
        <f t="shared" si="74"/>
        <v>0</v>
      </c>
      <c r="M26" s="638">
        <f t="shared" si="74"/>
        <v>0</v>
      </c>
      <c r="N26" s="638">
        <f t="shared" si="74"/>
        <v>2789.094877720172</v>
      </c>
      <c r="O26" s="638">
        <f t="shared" si="74"/>
        <v>11212.161408435089</v>
      </c>
      <c r="P26" s="638">
        <f t="shared" si="74"/>
        <v>19719.38887708521</v>
      </c>
      <c r="Q26" s="638">
        <f t="shared" si="74"/>
        <v>28311.408316386623</v>
      </c>
      <c r="R26" s="638">
        <f t="shared" si="74"/>
        <v>36988.854965359118</v>
      </c>
      <c r="S26" s="638">
        <f t="shared" si="74"/>
        <v>45752.368295613422</v>
      </c>
      <c r="T26" s="638">
        <f t="shared" si="74"/>
        <v>54602.59203779613</v>
      </c>
      <c r="U26" s="638">
        <f t="shared" si="74"/>
        <v>63540.174208193275</v>
      </c>
      <c r="V26" s="638">
        <f t="shared" si="74"/>
        <v>72565.767135493457</v>
      </c>
      <c r="W26" s="638">
        <f t="shared" ref="W26:AB26" si="75">W27+W29</f>
        <v>81680.027487711413</v>
      </c>
      <c r="X26" s="638">
        <f t="shared" si="75"/>
        <v>90883.616299273184</v>
      </c>
      <c r="Y26" s="638">
        <f t="shared" si="75"/>
        <v>100177.19899826337</v>
      </c>
      <c r="Z26" s="638">
        <f t="shared" si="75"/>
        <v>109561.44543383598</v>
      </c>
      <c r="AA26" s="638">
        <f t="shared" si="75"/>
        <v>119037.02990378936</v>
      </c>
      <c r="AB26" s="638">
        <f t="shared" si="75"/>
        <v>128604.63118230642</v>
      </c>
    </row>
    <row r="27" spans="2:28">
      <c r="B27" s="637" t="s">
        <v>386</v>
      </c>
      <c r="D27" s="288"/>
      <c r="E27" s="288"/>
      <c r="F27" s="638">
        <f t="shared" ref="F27:V27" si="76">F28*F20</f>
        <v>0</v>
      </c>
      <c r="G27" s="638">
        <f t="shared" si="76"/>
        <v>0</v>
      </c>
      <c r="H27" s="638">
        <f t="shared" si="76"/>
        <v>0</v>
      </c>
      <c r="I27" s="638">
        <f t="shared" si="76"/>
        <v>0</v>
      </c>
      <c r="J27" s="638">
        <f>J28*J20</f>
        <v>0</v>
      </c>
      <c r="K27" s="638">
        <f t="shared" si="76"/>
        <v>0</v>
      </c>
      <c r="L27" s="638">
        <f t="shared" si="76"/>
        <v>0</v>
      </c>
      <c r="M27" s="638">
        <f t="shared" si="76"/>
        <v>0</v>
      </c>
      <c r="N27" s="638">
        <f t="shared" si="76"/>
        <v>2789.094877720172</v>
      </c>
      <c r="O27" s="638">
        <f t="shared" si="76"/>
        <v>11212.161408435089</v>
      </c>
      <c r="P27" s="638">
        <f t="shared" si="76"/>
        <v>19719.38887708521</v>
      </c>
      <c r="Q27" s="638">
        <f t="shared" si="76"/>
        <v>28311.408316386623</v>
      </c>
      <c r="R27" s="638">
        <f t="shared" si="76"/>
        <v>36988.854965359118</v>
      </c>
      <c r="S27" s="638">
        <f t="shared" si="76"/>
        <v>45752.368295613422</v>
      </c>
      <c r="T27" s="638">
        <f t="shared" si="76"/>
        <v>54602.59203779613</v>
      </c>
      <c r="U27" s="638">
        <f t="shared" si="76"/>
        <v>63540.174208193275</v>
      </c>
      <c r="V27" s="638">
        <f t="shared" si="76"/>
        <v>72565.767135493457</v>
      </c>
      <c r="W27" s="638">
        <f t="shared" ref="W27:AB27" si="77">W28*W20</f>
        <v>81680.027487711413</v>
      </c>
      <c r="X27" s="638">
        <f t="shared" si="77"/>
        <v>90883.616299273184</v>
      </c>
      <c r="Y27" s="638">
        <f t="shared" si="77"/>
        <v>100177.19899826337</v>
      </c>
      <c r="Z27" s="638">
        <f t="shared" si="77"/>
        <v>109561.44543383598</v>
      </c>
      <c r="AA27" s="638">
        <f t="shared" si="77"/>
        <v>119037.02990378936</v>
      </c>
      <c r="AB27" s="638">
        <f t="shared" si="77"/>
        <v>128604.63118230642</v>
      </c>
    </row>
    <row r="28" spans="2:28">
      <c r="B28" s="642" t="s">
        <v>387</v>
      </c>
      <c r="C28" s="643"/>
      <c r="D28" s="292"/>
      <c r="E28" s="293"/>
      <c r="F28" s="644">
        <v>0</v>
      </c>
      <c r="G28" s="644">
        <v>0</v>
      </c>
      <c r="H28" s="644">
        <v>0</v>
      </c>
      <c r="I28" s="644">
        <v>0</v>
      </c>
      <c r="J28" s="644">
        <v>0</v>
      </c>
      <c r="K28" s="644">
        <v>0</v>
      </c>
      <c r="L28" s="644">
        <v>0</v>
      </c>
      <c r="M28" s="644">
        <v>0</v>
      </c>
      <c r="N28" s="644">
        <v>1E-3</v>
      </c>
      <c r="O28" s="644">
        <f>N28+0.3%</f>
        <v>4.0000000000000001E-3</v>
      </c>
      <c r="P28" s="644">
        <f t="shared" ref="P28:AB28" si="78">O28+0.3%</f>
        <v>7.0000000000000001E-3</v>
      </c>
      <c r="Q28" s="644">
        <f t="shared" si="78"/>
        <v>0.01</v>
      </c>
      <c r="R28" s="644">
        <f t="shared" si="78"/>
        <v>1.3000000000000001E-2</v>
      </c>
      <c r="S28" s="644">
        <f t="shared" si="78"/>
        <v>1.6E-2</v>
      </c>
      <c r="T28" s="644">
        <f t="shared" si="78"/>
        <v>1.9E-2</v>
      </c>
      <c r="U28" s="644">
        <f t="shared" si="78"/>
        <v>2.1999999999999999E-2</v>
      </c>
      <c r="V28" s="644">
        <f t="shared" si="78"/>
        <v>2.4999999999999998E-2</v>
      </c>
      <c r="W28" s="644">
        <f t="shared" si="78"/>
        <v>2.7999999999999997E-2</v>
      </c>
      <c r="X28" s="644">
        <f t="shared" si="78"/>
        <v>3.0999999999999996E-2</v>
      </c>
      <c r="Y28" s="644">
        <f t="shared" si="78"/>
        <v>3.3999999999999996E-2</v>
      </c>
      <c r="Z28" s="644">
        <f t="shared" si="78"/>
        <v>3.6999999999999998E-2</v>
      </c>
      <c r="AA28" s="644">
        <f t="shared" si="78"/>
        <v>0.04</v>
      </c>
      <c r="AB28" s="644">
        <f t="shared" si="78"/>
        <v>4.3000000000000003E-2</v>
      </c>
    </row>
    <row r="29" spans="2:28">
      <c r="B29" s="637" t="s">
        <v>388</v>
      </c>
      <c r="C29" s="287"/>
      <c r="D29" s="289"/>
      <c r="E29" s="288"/>
      <c r="F29" s="638">
        <f t="shared" ref="F29:V29" si="79">F30*F23</f>
        <v>0</v>
      </c>
      <c r="G29" s="638">
        <f t="shared" si="79"/>
        <v>0</v>
      </c>
      <c r="H29" s="638">
        <f t="shared" si="79"/>
        <v>0</v>
      </c>
      <c r="I29" s="638">
        <f t="shared" si="79"/>
        <v>0</v>
      </c>
      <c r="J29" s="638">
        <f t="shared" si="79"/>
        <v>0</v>
      </c>
      <c r="K29" s="638">
        <f t="shared" si="79"/>
        <v>0</v>
      </c>
      <c r="L29" s="638">
        <f t="shared" si="79"/>
        <v>0</v>
      </c>
      <c r="M29" s="638">
        <f t="shared" si="79"/>
        <v>0</v>
      </c>
      <c r="N29" s="638">
        <f t="shared" si="79"/>
        <v>0</v>
      </c>
      <c r="O29" s="638">
        <f t="shared" si="79"/>
        <v>0</v>
      </c>
      <c r="P29" s="638">
        <f t="shared" si="79"/>
        <v>0</v>
      </c>
      <c r="Q29" s="638">
        <f t="shared" si="79"/>
        <v>0</v>
      </c>
      <c r="R29" s="638">
        <f t="shared" si="79"/>
        <v>0</v>
      </c>
      <c r="S29" s="638">
        <f t="shared" si="79"/>
        <v>0</v>
      </c>
      <c r="T29" s="638">
        <f t="shared" si="79"/>
        <v>0</v>
      </c>
      <c r="U29" s="638">
        <f t="shared" si="79"/>
        <v>0</v>
      </c>
      <c r="V29" s="638">
        <f t="shared" si="79"/>
        <v>0</v>
      </c>
      <c r="W29" s="638">
        <f t="shared" ref="W29:AB29" si="80">W30*W23</f>
        <v>0</v>
      </c>
      <c r="X29" s="638">
        <f t="shared" si="80"/>
        <v>0</v>
      </c>
      <c r="Y29" s="638">
        <f t="shared" si="80"/>
        <v>0</v>
      </c>
      <c r="Z29" s="638">
        <f t="shared" si="80"/>
        <v>0</v>
      </c>
      <c r="AA29" s="638">
        <f t="shared" si="80"/>
        <v>0</v>
      </c>
      <c r="AB29" s="638">
        <f t="shared" si="80"/>
        <v>0</v>
      </c>
    </row>
    <row r="30" spans="2:28">
      <c r="B30" s="642" t="s">
        <v>387</v>
      </c>
      <c r="C30" s="643"/>
      <c r="D30" s="292"/>
      <c r="E30" s="293"/>
      <c r="F30" s="645">
        <v>0</v>
      </c>
      <c r="G30" s="645">
        <v>0</v>
      </c>
      <c r="H30" s="644">
        <v>0</v>
      </c>
      <c r="I30" s="644">
        <v>0</v>
      </c>
      <c r="J30" s="644">
        <v>0</v>
      </c>
      <c r="K30" s="644">
        <v>0</v>
      </c>
      <c r="L30" s="644">
        <v>0</v>
      </c>
      <c r="M30" s="644">
        <v>0</v>
      </c>
      <c r="N30" s="644">
        <v>0</v>
      </c>
      <c r="O30" s="644">
        <v>0</v>
      </c>
      <c r="P30" s="644">
        <v>0</v>
      </c>
      <c r="Q30" s="644">
        <v>0</v>
      </c>
      <c r="R30" s="644">
        <v>0</v>
      </c>
      <c r="S30" s="644">
        <v>0</v>
      </c>
      <c r="T30" s="644">
        <v>0</v>
      </c>
      <c r="U30" s="644">
        <v>0</v>
      </c>
      <c r="V30" s="644">
        <v>0</v>
      </c>
      <c r="W30" s="644">
        <v>0</v>
      </c>
      <c r="X30" s="644">
        <v>0</v>
      </c>
      <c r="Y30" s="644">
        <v>0</v>
      </c>
      <c r="Z30" s="644">
        <v>0</v>
      </c>
      <c r="AA30" s="644">
        <v>0</v>
      </c>
      <c r="AB30" s="644">
        <v>0</v>
      </c>
    </row>
    <row r="31" spans="2:28" ht="5.0999999999999996" customHeight="1">
      <c r="B31" s="642"/>
      <c r="C31" s="287"/>
      <c r="D31" s="289"/>
      <c r="E31" s="288"/>
      <c r="F31" s="588"/>
      <c r="G31" s="588"/>
      <c r="H31" s="588"/>
      <c r="I31" s="588"/>
      <c r="J31" s="588"/>
      <c r="K31" s="588"/>
      <c r="L31" s="588"/>
      <c r="M31" s="588"/>
      <c r="N31" s="588"/>
      <c r="O31" s="588"/>
      <c r="P31" s="588"/>
      <c r="Q31" s="588"/>
      <c r="R31" s="588"/>
      <c r="S31" s="588"/>
      <c r="T31" s="588"/>
      <c r="U31" s="588"/>
      <c r="V31" s="588"/>
      <c r="W31" s="588"/>
      <c r="X31" s="588"/>
      <c r="Y31" s="588"/>
      <c r="Z31" s="588"/>
      <c r="AA31" s="588"/>
      <c r="AB31" s="588"/>
    </row>
    <row r="32" spans="2:28">
      <c r="B32" s="646" t="s">
        <v>335</v>
      </c>
      <c r="C32" s="647"/>
      <c r="D32" s="648">
        <f>'SCZ DCF'!C32</f>
        <v>23000</v>
      </c>
      <c r="E32" s="649"/>
      <c r="F32" s="283">
        <v>0</v>
      </c>
      <c r="G32" s="283">
        <v>0</v>
      </c>
      <c r="H32" s="283">
        <v>0</v>
      </c>
      <c r="I32" s="283">
        <v>0</v>
      </c>
      <c r="J32" s="283">
        <v>0</v>
      </c>
      <c r="K32" s="283">
        <v>0</v>
      </c>
      <c r="L32" s="297">
        <f>'SCZ DCF'!P32</f>
        <v>0</v>
      </c>
      <c r="M32" s="297">
        <f>'SCZ DCF'!Q32</f>
        <v>23000</v>
      </c>
      <c r="N32" s="297">
        <f>'SCZ DCF'!R32</f>
        <v>23000</v>
      </c>
      <c r="O32" s="297">
        <f>'SCZ DCF'!S32</f>
        <v>23000</v>
      </c>
      <c r="P32" s="297">
        <f>'SCZ DCF'!T32</f>
        <v>23000</v>
      </c>
      <c r="Q32" s="297">
        <f>'SCZ DCF'!U32</f>
        <v>23000</v>
      </c>
      <c r="R32" s="297">
        <f>'SCZ DCF'!V32</f>
        <v>23000</v>
      </c>
      <c r="S32" s="297">
        <f>'SCZ DCF'!W32</f>
        <v>23000</v>
      </c>
      <c r="T32" s="297">
        <f>'SCZ DCF'!X32</f>
        <v>23000</v>
      </c>
      <c r="U32" s="297">
        <f>'SCZ DCF'!Y32</f>
        <v>23000</v>
      </c>
      <c r="V32" s="297">
        <f>'SCZ DCF'!Z32</f>
        <v>23000</v>
      </c>
      <c r="W32" s="297">
        <f>'SCZ DCF'!AA32</f>
        <v>23000</v>
      </c>
      <c r="X32" s="297">
        <f>'SCZ DCF'!AB32</f>
        <v>23000</v>
      </c>
      <c r="Y32" s="297">
        <f>'SCZ DCF'!AC32</f>
        <v>23000</v>
      </c>
      <c r="Z32" s="297">
        <f>'SCZ DCF'!AD32</f>
        <v>23000</v>
      </c>
      <c r="AA32" s="297">
        <f>'SCZ DCF'!AE32</f>
        <v>23000</v>
      </c>
      <c r="AB32" s="297">
        <f>'SCZ DCF'!AF32</f>
        <v>23000</v>
      </c>
    </row>
    <row r="33" spans="2:28">
      <c r="B33" s="642" t="s">
        <v>336</v>
      </c>
      <c r="C33" s="639"/>
      <c r="D33" s="650"/>
      <c r="E33" s="293"/>
      <c r="F33" s="283">
        <v>0</v>
      </c>
      <c r="G33" s="283">
        <v>0</v>
      </c>
      <c r="H33" s="283">
        <v>0</v>
      </c>
      <c r="I33" s="283">
        <v>0</v>
      </c>
      <c r="J33" s="283">
        <v>0</v>
      </c>
      <c r="K33" s="283">
        <v>0</v>
      </c>
      <c r="L33" s="283">
        <v>0</v>
      </c>
      <c r="M33" s="283">
        <v>0</v>
      </c>
      <c r="N33" s="709">
        <f>'SCZ DCF'!R33</f>
        <v>0</v>
      </c>
      <c r="O33" s="709">
        <f>'SCZ DCF'!S33</f>
        <v>0</v>
      </c>
      <c r="P33" s="709">
        <f>'SCZ DCF'!T33</f>
        <v>0</v>
      </c>
      <c r="Q33" s="709">
        <f>'SCZ DCF'!U33</f>
        <v>0</v>
      </c>
      <c r="R33" s="709">
        <f>'SCZ DCF'!V33</f>
        <v>0</v>
      </c>
      <c r="S33" s="709">
        <f>'SCZ DCF'!W33</f>
        <v>0</v>
      </c>
      <c r="T33" s="709">
        <f>'SCZ DCF'!X33</f>
        <v>0</v>
      </c>
      <c r="U33" s="709">
        <f>'SCZ DCF'!Y33</f>
        <v>0</v>
      </c>
      <c r="V33" s="709">
        <f>'SCZ DCF'!Z33</f>
        <v>0</v>
      </c>
      <c r="W33" s="709">
        <f>'SCZ DCF'!AA33</f>
        <v>0</v>
      </c>
      <c r="X33" s="709">
        <f>'SCZ DCF'!AB33</f>
        <v>0</v>
      </c>
      <c r="Y33" s="709">
        <f>'SCZ DCF'!AC33</f>
        <v>0</v>
      </c>
      <c r="Z33" s="709">
        <f>'SCZ DCF'!AD33</f>
        <v>0</v>
      </c>
      <c r="AA33" s="709">
        <f>'SCZ DCF'!AE33</f>
        <v>0</v>
      </c>
      <c r="AB33" s="709">
        <f>'SCZ DCF'!AF33</f>
        <v>0</v>
      </c>
    </row>
    <row r="34" spans="2:28">
      <c r="B34" s="646" t="s">
        <v>337</v>
      </c>
      <c r="C34" s="639"/>
      <c r="D34" s="294"/>
      <c r="E34" s="293"/>
      <c r="F34" s="291">
        <f t="shared" ref="F34:K34" si="81">F27*F32/1000000</f>
        <v>0</v>
      </c>
      <c r="G34" s="291">
        <f t="shared" si="81"/>
        <v>0</v>
      </c>
      <c r="H34" s="291">
        <f t="shared" si="81"/>
        <v>0</v>
      </c>
      <c r="I34" s="291">
        <f t="shared" si="81"/>
        <v>0</v>
      </c>
      <c r="J34" s="291">
        <f t="shared" si="81"/>
        <v>0</v>
      </c>
      <c r="K34" s="291">
        <f t="shared" si="81"/>
        <v>0</v>
      </c>
      <c r="L34" s="291">
        <f t="shared" ref="L34:V34" si="82">L32*(1-L35)</f>
        <v>0</v>
      </c>
      <c r="M34" s="291">
        <f t="shared" si="82"/>
        <v>17250</v>
      </c>
      <c r="N34" s="291">
        <f t="shared" si="82"/>
        <v>17020</v>
      </c>
      <c r="O34" s="291">
        <f t="shared" si="82"/>
        <v>16790</v>
      </c>
      <c r="P34" s="291">
        <f t="shared" si="82"/>
        <v>16560</v>
      </c>
      <c r="Q34" s="291">
        <f t="shared" si="82"/>
        <v>16330</v>
      </c>
      <c r="R34" s="291">
        <f t="shared" si="82"/>
        <v>16099.999999999998</v>
      </c>
      <c r="S34" s="291">
        <f t="shared" si="82"/>
        <v>16099.999999999998</v>
      </c>
      <c r="T34" s="291">
        <f t="shared" si="82"/>
        <v>16099.999999999998</v>
      </c>
      <c r="U34" s="291">
        <f t="shared" si="82"/>
        <v>16099.999999999998</v>
      </c>
      <c r="V34" s="291">
        <f t="shared" si="82"/>
        <v>16099.999999999998</v>
      </c>
      <c r="W34" s="291">
        <f t="shared" ref="W34:AB34" si="83">W32*(1-W35)</f>
        <v>16099.999999999998</v>
      </c>
      <c r="X34" s="291">
        <f t="shared" si="83"/>
        <v>16099.999999999998</v>
      </c>
      <c r="Y34" s="291">
        <f t="shared" si="83"/>
        <v>16099.999999999998</v>
      </c>
      <c r="Z34" s="291">
        <f t="shared" si="83"/>
        <v>16099.999999999998</v>
      </c>
      <c r="AA34" s="291">
        <f t="shared" si="83"/>
        <v>16099.999999999998</v>
      </c>
      <c r="AB34" s="291">
        <f t="shared" si="83"/>
        <v>16099.999999999998</v>
      </c>
    </row>
    <row r="35" spans="2:28">
      <c r="B35" s="642" t="s">
        <v>338</v>
      </c>
      <c r="C35" s="639"/>
      <c r="D35" s="651"/>
      <c r="E35" s="288"/>
      <c r="F35" s="283">
        <v>0</v>
      </c>
      <c r="G35" s="283">
        <v>0</v>
      </c>
      <c r="H35" s="283">
        <v>0</v>
      </c>
      <c r="I35" s="283">
        <v>0</v>
      </c>
      <c r="J35" s="283">
        <v>0</v>
      </c>
      <c r="K35" s="283">
        <v>0</v>
      </c>
      <c r="L35" s="283">
        <v>0</v>
      </c>
      <c r="M35" s="762">
        <f>'SCZ DCF'!Q35</f>
        <v>0.25</v>
      </c>
      <c r="N35" s="762">
        <f>'SCZ DCF'!R35</f>
        <v>0.26</v>
      </c>
      <c r="O35" s="762">
        <f>'SCZ DCF'!S35</f>
        <v>0.27</v>
      </c>
      <c r="P35" s="762">
        <f>'SCZ DCF'!T35</f>
        <v>0.28000000000000003</v>
      </c>
      <c r="Q35" s="762">
        <f>'SCZ DCF'!U35</f>
        <v>0.28999999999999998</v>
      </c>
      <c r="R35" s="762">
        <f>'SCZ DCF'!V35</f>
        <v>0.3</v>
      </c>
      <c r="S35" s="762">
        <f>'SCZ DCF'!W35</f>
        <v>0.3</v>
      </c>
      <c r="T35" s="762">
        <f>'SCZ DCF'!X35</f>
        <v>0.3</v>
      </c>
      <c r="U35" s="762">
        <f>'SCZ DCF'!Y35</f>
        <v>0.3</v>
      </c>
      <c r="V35" s="762">
        <f>'SCZ DCF'!Z35</f>
        <v>0.3</v>
      </c>
      <c r="W35" s="762">
        <f>'SCZ DCF'!AA35</f>
        <v>0.3</v>
      </c>
      <c r="X35" s="762">
        <f>'SCZ DCF'!AB35</f>
        <v>0.3</v>
      </c>
      <c r="Y35" s="762">
        <f>'SCZ DCF'!AC35</f>
        <v>0.3</v>
      </c>
      <c r="Z35" s="762">
        <f>'SCZ DCF'!AD35</f>
        <v>0.3</v>
      </c>
      <c r="AA35" s="762">
        <f>'SCZ DCF'!AE35</f>
        <v>0.3</v>
      </c>
      <c r="AB35" s="762">
        <f>'SCZ DCF'!AF35</f>
        <v>0.3</v>
      </c>
    </row>
    <row r="36" spans="2:28">
      <c r="B36" s="590" t="s">
        <v>339</v>
      </c>
      <c r="C36" s="653"/>
      <c r="D36" s="295"/>
      <c r="E36" s="295"/>
      <c r="F36" s="296">
        <f t="shared" ref="F36" si="84">F34*F35</f>
        <v>0</v>
      </c>
      <c r="G36" s="296">
        <f t="shared" ref="G36" si="85">G34*G35</f>
        <v>0</v>
      </c>
      <c r="H36" s="296">
        <f t="shared" ref="H36" si="86">H34*H35</f>
        <v>0</v>
      </c>
      <c r="I36" s="296">
        <f t="shared" ref="I36" si="87">I34*I35</f>
        <v>0</v>
      </c>
      <c r="J36" s="296">
        <f t="shared" ref="J36" si="88">J34*J35</f>
        <v>0</v>
      </c>
      <c r="K36" s="296">
        <f t="shared" ref="K36" si="89">K34*K35</f>
        <v>0</v>
      </c>
      <c r="L36" s="296">
        <f t="shared" ref="L36:V36" si="90">L26*L34/1000000</f>
        <v>0</v>
      </c>
      <c r="M36" s="296">
        <f t="shared" si="90"/>
        <v>0</v>
      </c>
      <c r="N36" s="296">
        <f t="shared" si="90"/>
        <v>47.470394818797331</v>
      </c>
      <c r="O36" s="296">
        <f t="shared" si="90"/>
        <v>188.25219004762516</v>
      </c>
      <c r="P36" s="296">
        <f t="shared" si="90"/>
        <v>326.55307980453108</v>
      </c>
      <c r="Q36" s="296">
        <f t="shared" si="90"/>
        <v>462.32529780659354</v>
      </c>
      <c r="R36" s="296">
        <f t="shared" si="90"/>
        <v>595.52056494228168</v>
      </c>
      <c r="S36" s="296">
        <f t="shared" si="90"/>
        <v>736.61312955937603</v>
      </c>
      <c r="T36" s="296">
        <f t="shared" si="90"/>
        <v>879.10173180851757</v>
      </c>
      <c r="U36" s="296">
        <f t="shared" si="90"/>
        <v>1022.9968047519117</v>
      </c>
      <c r="V36" s="296">
        <f t="shared" si="90"/>
        <v>1168.3088508814444</v>
      </c>
      <c r="W36" s="296">
        <f t="shared" ref="W36:AB36" si="91">W26*W34/1000000</f>
        <v>1315.0484425521536</v>
      </c>
      <c r="X36" s="296">
        <f t="shared" si="91"/>
        <v>1463.226222418298</v>
      </c>
      <c r="Y36" s="296">
        <f t="shared" si="91"/>
        <v>1612.8529038720401</v>
      </c>
      <c r="Z36" s="296">
        <f t="shared" si="91"/>
        <v>1763.939271484759</v>
      </c>
      <c r="AA36" s="296">
        <f t="shared" si="91"/>
        <v>1916.4961814510084</v>
      </c>
      <c r="AB36" s="296">
        <f t="shared" si="91"/>
        <v>2070.5345620351331</v>
      </c>
    </row>
    <row r="37" spans="2:28">
      <c r="B37" s="654" t="s">
        <v>389</v>
      </c>
      <c r="C37" s="639"/>
      <c r="D37" s="655"/>
      <c r="E37" s="288"/>
      <c r="F37" s="567">
        <f>F27*F34/1000000</f>
        <v>0</v>
      </c>
      <c r="G37" s="567">
        <f t="shared" ref="G37:V37" si="92">G27*G34/1000000</f>
        <v>0</v>
      </c>
      <c r="H37" s="567">
        <f t="shared" si="92"/>
        <v>0</v>
      </c>
      <c r="I37" s="567">
        <f t="shared" si="92"/>
        <v>0</v>
      </c>
      <c r="J37" s="567">
        <f t="shared" si="92"/>
        <v>0</v>
      </c>
      <c r="K37" s="567">
        <f t="shared" si="92"/>
        <v>0</v>
      </c>
      <c r="L37" s="567">
        <f t="shared" si="92"/>
        <v>0</v>
      </c>
      <c r="M37" s="567">
        <f t="shared" si="92"/>
        <v>0</v>
      </c>
      <c r="N37" s="567">
        <f t="shared" si="92"/>
        <v>47.470394818797331</v>
      </c>
      <c r="O37" s="567">
        <f t="shared" si="92"/>
        <v>188.25219004762516</v>
      </c>
      <c r="P37" s="567">
        <f t="shared" si="92"/>
        <v>326.55307980453108</v>
      </c>
      <c r="Q37" s="567">
        <f t="shared" si="92"/>
        <v>462.32529780659354</v>
      </c>
      <c r="R37" s="567">
        <f t="shared" si="92"/>
        <v>595.52056494228168</v>
      </c>
      <c r="S37" s="567">
        <f t="shared" si="92"/>
        <v>736.61312955937603</v>
      </c>
      <c r="T37" s="567">
        <f t="shared" si="92"/>
        <v>879.10173180851757</v>
      </c>
      <c r="U37" s="567">
        <f t="shared" si="92"/>
        <v>1022.9968047519117</v>
      </c>
      <c r="V37" s="567">
        <f t="shared" si="92"/>
        <v>1168.3088508814444</v>
      </c>
      <c r="W37" s="567">
        <f t="shared" ref="W37:AB37" si="93">W27*W34/1000000</f>
        <v>1315.0484425521536</v>
      </c>
      <c r="X37" s="567">
        <f t="shared" si="93"/>
        <v>1463.226222418298</v>
      </c>
      <c r="Y37" s="567">
        <f t="shared" si="93"/>
        <v>1612.8529038720401</v>
      </c>
      <c r="Z37" s="567">
        <f t="shared" si="93"/>
        <v>1763.939271484759</v>
      </c>
      <c r="AA37" s="567">
        <f t="shared" si="93"/>
        <v>1916.4961814510084</v>
      </c>
      <c r="AB37" s="567">
        <f t="shared" si="93"/>
        <v>2070.5345620351331</v>
      </c>
    </row>
    <row r="38" spans="2:28">
      <c r="B38" s="656" t="s">
        <v>390</v>
      </c>
      <c r="C38" s="657"/>
      <c r="D38" s="658"/>
      <c r="E38" s="659"/>
      <c r="F38" s="660">
        <f>F29*F34/1000000</f>
        <v>0</v>
      </c>
      <c r="G38" s="660">
        <f t="shared" ref="G38:V38" si="94">G29*G34/1000000</f>
        <v>0</v>
      </c>
      <c r="H38" s="660">
        <f t="shared" si="94"/>
        <v>0</v>
      </c>
      <c r="I38" s="660">
        <f t="shared" si="94"/>
        <v>0</v>
      </c>
      <c r="J38" s="660">
        <f t="shared" si="94"/>
        <v>0</v>
      </c>
      <c r="K38" s="660">
        <f t="shared" si="94"/>
        <v>0</v>
      </c>
      <c r="L38" s="660">
        <f t="shared" si="94"/>
        <v>0</v>
      </c>
      <c r="M38" s="660">
        <f t="shared" si="94"/>
        <v>0</v>
      </c>
      <c r="N38" s="660">
        <f t="shared" si="94"/>
        <v>0</v>
      </c>
      <c r="O38" s="660">
        <f t="shared" si="94"/>
        <v>0</v>
      </c>
      <c r="P38" s="660">
        <f t="shared" si="94"/>
        <v>0</v>
      </c>
      <c r="Q38" s="660">
        <f t="shared" si="94"/>
        <v>0</v>
      </c>
      <c r="R38" s="660">
        <f t="shared" si="94"/>
        <v>0</v>
      </c>
      <c r="S38" s="660">
        <f t="shared" si="94"/>
        <v>0</v>
      </c>
      <c r="T38" s="660">
        <f t="shared" si="94"/>
        <v>0</v>
      </c>
      <c r="U38" s="660">
        <f t="shared" si="94"/>
        <v>0</v>
      </c>
      <c r="V38" s="660">
        <f t="shared" si="94"/>
        <v>0</v>
      </c>
      <c r="W38" s="660">
        <f t="shared" ref="W38:AB38" si="95">W29*W34/1000000</f>
        <v>0</v>
      </c>
      <c r="X38" s="660">
        <f t="shared" si="95"/>
        <v>0</v>
      </c>
      <c r="Y38" s="660">
        <f t="shared" si="95"/>
        <v>0</v>
      </c>
      <c r="Z38" s="660">
        <f t="shared" si="95"/>
        <v>0</v>
      </c>
      <c r="AA38" s="660">
        <f t="shared" si="95"/>
        <v>0</v>
      </c>
      <c r="AB38" s="660">
        <f t="shared" si="95"/>
        <v>0</v>
      </c>
    </row>
    <row r="39" spans="2:28">
      <c r="B39" s="32" t="s">
        <v>340</v>
      </c>
      <c r="F39" s="297">
        <f>IS!D12</f>
        <v>0</v>
      </c>
      <c r="G39" s="297">
        <f>IS!I12</f>
        <v>0</v>
      </c>
      <c r="H39" s="297">
        <f>IS!N12</f>
        <v>0</v>
      </c>
      <c r="I39" s="297">
        <f>IS!S12</f>
        <v>0</v>
      </c>
      <c r="J39" s="297">
        <f>IS!T12</f>
        <v>0</v>
      </c>
      <c r="K39" s="297">
        <f>IS!U12</f>
        <v>0</v>
      </c>
      <c r="L39" s="297">
        <f>IS!V12</f>
        <v>0</v>
      </c>
      <c r="M39" s="297">
        <f>IS!W12</f>
        <v>0</v>
      </c>
      <c r="N39" s="297"/>
      <c r="O39" s="297"/>
      <c r="P39" s="297"/>
      <c r="Q39" s="297"/>
      <c r="R39" s="297"/>
      <c r="S39" s="297"/>
      <c r="T39" s="297"/>
      <c r="U39" s="297"/>
      <c r="V39" s="297"/>
      <c r="W39" s="297"/>
      <c r="X39" s="297"/>
      <c r="Y39" s="297"/>
      <c r="Z39" s="297"/>
      <c r="AA39" s="297"/>
      <c r="AB39" s="297"/>
    </row>
    <row r="41" spans="2:28">
      <c r="B41" s="277" t="s">
        <v>391</v>
      </c>
      <c r="C41" s="277"/>
      <c r="D41" s="278"/>
      <c r="E41" s="279"/>
      <c r="F41" s="279">
        <v>2023</v>
      </c>
      <c r="G41" s="617">
        <f t="shared" ref="G41:V41" si="96">F41+1</f>
        <v>2024</v>
      </c>
      <c r="H41" s="280">
        <f t="shared" si="96"/>
        <v>2025</v>
      </c>
      <c r="I41" s="280">
        <f t="shared" si="96"/>
        <v>2026</v>
      </c>
      <c r="J41" s="280">
        <f t="shared" si="96"/>
        <v>2027</v>
      </c>
      <c r="K41" s="280">
        <f t="shared" si="96"/>
        <v>2028</v>
      </c>
      <c r="L41" s="280">
        <f t="shared" si="96"/>
        <v>2029</v>
      </c>
      <c r="M41" s="280">
        <f t="shared" si="96"/>
        <v>2030</v>
      </c>
      <c r="N41" s="280">
        <f t="shared" si="96"/>
        <v>2031</v>
      </c>
      <c r="O41" s="280">
        <f t="shared" si="96"/>
        <v>2032</v>
      </c>
      <c r="P41" s="280">
        <f t="shared" si="96"/>
        <v>2033</v>
      </c>
      <c r="Q41" s="280">
        <f t="shared" si="96"/>
        <v>2034</v>
      </c>
      <c r="R41" s="280">
        <f t="shared" si="96"/>
        <v>2035</v>
      </c>
      <c r="S41" s="280">
        <f t="shared" si="96"/>
        <v>2036</v>
      </c>
      <c r="T41" s="280">
        <f t="shared" si="96"/>
        <v>2037</v>
      </c>
      <c r="U41" s="280">
        <f t="shared" si="96"/>
        <v>2038</v>
      </c>
      <c r="V41" s="280">
        <f t="shared" si="96"/>
        <v>2039</v>
      </c>
      <c r="W41" s="280">
        <f t="shared" ref="W41" si="97">V41+1</f>
        <v>2040</v>
      </c>
      <c r="X41" s="280">
        <f t="shared" ref="X41" si="98">W41+1</f>
        <v>2041</v>
      </c>
      <c r="Y41" s="280">
        <f t="shared" ref="Y41" si="99">X41+1</f>
        <v>2042</v>
      </c>
      <c r="Z41" s="280">
        <f t="shared" ref="Z41" si="100">Y41+1</f>
        <v>2043</v>
      </c>
      <c r="AA41" s="280">
        <f t="shared" ref="AA41" si="101">Z41+1</f>
        <v>2044</v>
      </c>
      <c r="AB41" s="280">
        <f t="shared" ref="AB41" si="102">AA41+1</f>
        <v>2045</v>
      </c>
    </row>
    <row r="42" spans="2:28">
      <c r="B42" s="636" t="s">
        <v>392</v>
      </c>
      <c r="C42" s="636"/>
      <c r="D42" s="281"/>
      <c r="E42" s="17"/>
      <c r="F42" s="282">
        <v>330000</v>
      </c>
      <c r="G42" s="283">
        <f>F42*(1+D43)</f>
        <v>331649.99999999994</v>
      </c>
      <c r="H42" s="283">
        <f>G42*(1+H$15)</f>
        <v>333308.24999999988</v>
      </c>
      <c r="I42" s="283">
        <f t="shared" ref="I42:V42" si="103">H42*(1+I$15)</f>
        <v>334974.79124999983</v>
      </c>
      <c r="J42" s="283">
        <f t="shared" si="103"/>
        <v>336649.6652062498</v>
      </c>
      <c r="K42" s="283">
        <f t="shared" si="103"/>
        <v>338332.913532281</v>
      </c>
      <c r="L42" s="283">
        <f t="shared" si="103"/>
        <v>340024.57809994236</v>
      </c>
      <c r="M42" s="283">
        <f t="shared" si="103"/>
        <v>341724.70099044201</v>
      </c>
      <c r="N42" s="283">
        <f t="shared" si="103"/>
        <v>343433.32449539419</v>
      </c>
      <c r="O42" s="283">
        <f t="shared" si="103"/>
        <v>345150.49111787113</v>
      </c>
      <c r="P42" s="283">
        <f t="shared" si="103"/>
        <v>346876.24357346044</v>
      </c>
      <c r="Q42" s="283">
        <f t="shared" si="103"/>
        <v>348610.62479132769</v>
      </c>
      <c r="R42" s="283">
        <f t="shared" si="103"/>
        <v>350353.67791528429</v>
      </c>
      <c r="S42" s="283">
        <f t="shared" si="103"/>
        <v>352105.4463048607</v>
      </c>
      <c r="T42" s="283">
        <f t="shared" si="103"/>
        <v>353865.97353638499</v>
      </c>
      <c r="U42" s="283">
        <f t="shared" si="103"/>
        <v>355635.30340406689</v>
      </c>
      <c r="V42" s="283">
        <f t="shared" si="103"/>
        <v>357413.47992108716</v>
      </c>
      <c r="W42" s="283">
        <f t="shared" ref="W42" si="104">V42*(1+W$15)</f>
        <v>359200.54732069257</v>
      </c>
      <c r="X42" s="283">
        <f t="shared" ref="X42" si="105">W42*(1+X$15)</f>
        <v>360996.550057296</v>
      </c>
      <c r="Y42" s="283">
        <f t="shared" ref="Y42" si="106">X42*(1+Y$15)</f>
        <v>362801.53280758247</v>
      </c>
      <c r="Z42" s="283">
        <f t="shared" ref="Z42" si="107">Y42*(1+Z$15)</f>
        <v>364615.54047162033</v>
      </c>
      <c r="AA42" s="283">
        <f t="shared" ref="AA42" si="108">Z42*(1+AA$15)</f>
        <v>366438.61817397841</v>
      </c>
      <c r="AB42" s="283">
        <f t="shared" ref="AB42" si="109">AA42*(1+AB$15)</f>
        <v>368270.81126484828</v>
      </c>
    </row>
    <row r="43" spans="2:28">
      <c r="B43" s="287" t="s">
        <v>325</v>
      </c>
      <c r="C43" s="636"/>
      <c r="D43" s="284">
        <v>5.0000000000000001E-3</v>
      </c>
      <c r="E43" s="17"/>
      <c r="F43" s="17"/>
      <c r="G43" s="285">
        <f>D43</f>
        <v>5.0000000000000001E-3</v>
      </c>
      <c r="H43" s="285">
        <f>G43</f>
        <v>5.0000000000000001E-3</v>
      </c>
      <c r="I43" s="285">
        <f t="shared" ref="I43:V43" si="110">H43</f>
        <v>5.0000000000000001E-3</v>
      </c>
      <c r="J43" s="285">
        <f t="shared" si="110"/>
        <v>5.0000000000000001E-3</v>
      </c>
      <c r="K43" s="285">
        <f t="shared" si="110"/>
        <v>5.0000000000000001E-3</v>
      </c>
      <c r="L43" s="285">
        <f t="shared" si="110"/>
        <v>5.0000000000000001E-3</v>
      </c>
      <c r="M43" s="285">
        <f t="shared" si="110"/>
        <v>5.0000000000000001E-3</v>
      </c>
      <c r="N43" s="285">
        <f t="shared" si="110"/>
        <v>5.0000000000000001E-3</v>
      </c>
      <c r="O43" s="285">
        <f t="shared" si="110"/>
        <v>5.0000000000000001E-3</v>
      </c>
      <c r="P43" s="285">
        <f t="shared" si="110"/>
        <v>5.0000000000000001E-3</v>
      </c>
      <c r="Q43" s="285">
        <f t="shared" si="110"/>
        <v>5.0000000000000001E-3</v>
      </c>
      <c r="R43" s="285">
        <f t="shared" si="110"/>
        <v>5.0000000000000001E-3</v>
      </c>
      <c r="S43" s="285">
        <f t="shared" si="110"/>
        <v>5.0000000000000001E-3</v>
      </c>
      <c r="T43" s="285">
        <f t="shared" si="110"/>
        <v>5.0000000000000001E-3</v>
      </c>
      <c r="U43" s="285">
        <f t="shared" si="110"/>
        <v>5.0000000000000001E-3</v>
      </c>
      <c r="V43" s="285">
        <f t="shared" si="110"/>
        <v>5.0000000000000001E-3</v>
      </c>
      <c r="W43" s="285">
        <f t="shared" ref="W43" si="111">V43</f>
        <v>5.0000000000000001E-3</v>
      </c>
      <c r="X43" s="285">
        <f t="shared" ref="X43" si="112">W43</f>
        <v>5.0000000000000001E-3</v>
      </c>
      <c r="Y43" s="285">
        <f t="shared" ref="Y43" si="113">X43</f>
        <v>5.0000000000000001E-3</v>
      </c>
      <c r="Z43" s="285">
        <f t="shared" ref="Z43" si="114">Y43</f>
        <v>5.0000000000000001E-3</v>
      </c>
      <c r="AA43" s="285">
        <f t="shared" ref="AA43" si="115">Z43</f>
        <v>5.0000000000000001E-3</v>
      </c>
      <c r="AB43" s="285">
        <f t="shared" ref="AB43" si="116">AA43</f>
        <v>5.0000000000000001E-3</v>
      </c>
    </row>
    <row r="44" spans="2:28" ht="5.0999999999999996" customHeight="1">
      <c r="B44" s="287"/>
      <c r="C44" s="636"/>
      <c r="D44" s="438"/>
      <c r="E44" s="17"/>
      <c r="F44" s="17"/>
      <c r="G44" s="283"/>
      <c r="H44" s="283"/>
      <c r="I44" s="283"/>
      <c r="J44" s="283"/>
      <c r="K44" s="283"/>
      <c r="L44" s="283"/>
      <c r="M44" s="283"/>
      <c r="N44" s="283"/>
      <c r="O44" s="283"/>
      <c r="P44" s="283"/>
      <c r="Q44" s="283"/>
      <c r="R44" s="283"/>
      <c r="S44" s="283"/>
      <c r="T44" s="283"/>
      <c r="U44" s="283"/>
      <c r="V44" s="283"/>
      <c r="W44" s="283"/>
      <c r="X44" s="283"/>
      <c r="Y44" s="283"/>
      <c r="Z44" s="283"/>
      <c r="AA44" s="283"/>
      <c r="AB44" s="283"/>
    </row>
    <row r="45" spans="2:28">
      <c r="B45" s="636" t="s">
        <v>393</v>
      </c>
      <c r="C45" s="636"/>
      <c r="E45" s="17"/>
      <c r="F45" s="283">
        <f>F42*F46</f>
        <v>6503.0069142198945</v>
      </c>
      <c r="G45" s="283">
        <f t="shared" ref="G45:V45" si="117">G42*G46</f>
        <v>6535.5219487909935</v>
      </c>
      <c r="H45" s="283">
        <f t="shared" si="117"/>
        <v>6568.1995585349468</v>
      </c>
      <c r="I45" s="283">
        <f t="shared" si="117"/>
        <v>6601.0405563276208</v>
      </c>
      <c r="J45" s="283">
        <f t="shared" si="117"/>
        <v>6634.0457591092581</v>
      </c>
      <c r="K45" s="283">
        <f t="shared" si="117"/>
        <v>6667.215987904804</v>
      </c>
      <c r="L45" s="283">
        <f t="shared" si="117"/>
        <v>6700.5520678443263</v>
      </c>
      <c r="M45" s="283">
        <f t="shared" si="117"/>
        <v>6734.0548281835472</v>
      </c>
      <c r="N45" s="283">
        <f t="shared" si="117"/>
        <v>6767.7251023244644</v>
      </c>
      <c r="O45" s="283">
        <f t="shared" si="117"/>
        <v>6801.5637278360864</v>
      </c>
      <c r="P45" s="283">
        <f t="shared" si="117"/>
        <v>6835.5715464752657</v>
      </c>
      <c r="Q45" s="283">
        <f t="shared" si="117"/>
        <v>6869.7494042076405</v>
      </c>
      <c r="R45" s="283">
        <f t="shared" si="117"/>
        <v>6904.098151228678</v>
      </c>
      <c r="S45" s="283">
        <f t="shared" si="117"/>
        <v>6938.6186419848218</v>
      </c>
      <c r="T45" s="283">
        <f t="shared" si="117"/>
        <v>6973.3117351947449</v>
      </c>
      <c r="U45" s="283">
        <f t="shared" si="117"/>
        <v>7008.1782938707183</v>
      </c>
      <c r="V45" s="283">
        <f t="shared" si="117"/>
        <v>7043.2191853400709</v>
      </c>
      <c r="W45" s="283">
        <f t="shared" ref="W45:AB45" si="118">W42*W46</f>
        <v>7078.4352812667703</v>
      </c>
      <c r="X45" s="283">
        <f t="shared" si="118"/>
        <v>7113.8274576731037</v>
      </c>
      <c r="Y45" s="283">
        <f t="shared" si="118"/>
        <v>7149.3965949614694</v>
      </c>
      <c r="Z45" s="283">
        <f t="shared" si="118"/>
        <v>7185.1435779362755</v>
      </c>
      <c r="AA45" s="283">
        <f t="shared" si="118"/>
        <v>7221.069295825956</v>
      </c>
      <c r="AB45" s="283">
        <f t="shared" si="118"/>
        <v>7257.1746423050854</v>
      </c>
    </row>
    <row r="46" spans="2:28">
      <c r="B46" s="287" t="s">
        <v>327</v>
      </c>
      <c r="C46" s="636"/>
      <c r="D46" s="286">
        <f>D18</f>
        <v>1.9706081558242106E-2</v>
      </c>
      <c r="E46" s="17"/>
      <c r="F46" s="285">
        <f>D46</f>
        <v>1.9706081558242106E-2</v>
      </c>
      <c r="G46" s="285">
        <f t="shared" ref="G46:V46" si="119">F46</f>
        <v>1.9706081558242106E-2</v>
      </c>
      <c r="H46" s="285">
        <f t="shared" si="119"/>
        <v>1.9706081558242106E-2</v>
      </c>
      <c r="I46" s="285">
        <f t="shared" si="119"/>
        <v>1.9706081558242106E-2</v>
      </c>
      <c r="J46" s="285">
        <f t="shared" si="119"/>
        <v>1.9706081558242106E-2</v>
      </c>
      <c r="K46" s="285">
        <f t="shared" si="119"/>
        <v>1.9706081558242106E-2</v>
      </c>
      <c r="L46" s="285">
        <f t="shared" si="119"/>
        <v>1.9706081558242106E-2</v>
      </c>
      <c r="M46" s="285">
        <f t="shared" si="119"/>
        <v>1.9706081558242106E-2</v>
      </c>
      <c r="N46" s="285">
        <f t="shared" si="119"/>
        <v>1.9706081558242106E-2</v>
      </c>
      <c r="O46" s="285">
        <f t="shared" si="119"/>
        <v>1.9706081558242106E-2</v>
      </c>
      <c r="P46" s="285">
        <f t="shared" si="119"/>
        <v>1.9706081558242106E-2</v>
      </c>
      <c r="Q46" s="285">
        <f t="shared" si="119"/>
        <v>1.9706081558242106E-2</v>
      </c>
      <c r="R46" s="285">
        <f t="shared" si="119"/>
        <v>1.9706081558242106E-2</v>
      </c>
      <c r="S46" s="285">
        <f t="shared" si="119"/>
        <v>1.9706081558242106E-2</v>
      </c>
      <c r="T46" s="285">
        <f t="shared" si="119"/>
        <v>1.9706081558242106E-2</v>
      </c>
      <c r="U46" s="285">
        <f t="shared" si="119"/>
        <v>1.9706081558242106E-2</v>
      </c>
      <c r="V46" s="285">
        <f t="shared" si="119"/>
        <v>1.9706081558242106E-2</v>
      </c>
      <c r="W46" s="285">
        <f t="shared" ref="W46" si="120">V46</f>
        <v>1.9706081558242106E-2</v>
      </c>
      <c r="X46" s="285">
        <f t="shared" ref="X46" si="121">W46</f>
        <v>1.9706081558242106E-2</v>
      </c>
      <c r="Y46" s="285">
        <f t="shared" ref="Y46" si="122">X46</f>
        <v>1.9706081558242106E-2</v>
      </c>
      <c r="Z46" s="285">
        <f t="shared" ref="Z46" si="123">Y46</f>
        <v>1.9706081558242106E-2</v>
      </c>
      <c r="AA46" s="285">
        <f t="shared" ref="AA46" si="124">Z46</f>
        <v>1.9706081558242106E-2</v>
      </c>
      <c r="AB46" s="285">
        <f t="shared" ref="AB46" si="125">AA46</f>
        <v>1.9706081558242106E-2</v>
      </c>
    </row>
    <row r="47" spans="2:28" ht="5.0999999999999996" customHeight="1">
      <c r="B47" s="287"/>
      <c r="C47" s="636"/>
      <c r="D47" s="438"/>
      <c r="E47" s="17"/>
      <c r="F47" s="17"/>
      <c r="G47" s="283"/>
      <c r="H47" s="285"/>
      <c r="I47" s="285"/>
      <c r="J47" s="285"/>
      <c r="K47" s="285"/>
      <c r="L47" s="285"/>
      <c r="M47" s="285"/>
      <c r="N47" s="285"/>
      <c r="O47" s="285"/>
      <c r="P47" s="285"/>
      <c r="Q47" s="285"/>
      <c r="R47" s="285"/>
      <c r="S47" s="285"/>
      <c r="T47" s="285"/>
      <c r="U47" s="285"/>
      <c r="V47" s="285"/>
      <c r="W47" s="285"/>
      <c r="X47" s="285"/>
      <c r="Y47" s="285"/>
      <c r="Z47" s="285"/>
      <c r="AA47" s="285"/>
      <c r="AB47" s="285"/>
    </row>
    <row r="48" spans="2:28">
      <c r="B48" s="637" t="s">
        <v>384</v>
      </c>
      <c r="C48" s="636"/>
      <c r="E48" s="17"/>
      <c r="F48" s="638">
        <f>(F45)*F49*1000</f>
        <v>1820841.9359815703</v>
      </c>
      <c r="G48" s="638">
        <f>(G45)*G49*1000</f>
        <v>1829946.1456614779</v>
      </c>
      <c r="H48" s="638">
        <f>(H45)*H49*1000</f>
        <v>1839095.876389785</v>
      </c>
      <c r="I48" s="638">
        <f t="shared" ref="I48:V48" si="126">(I45)*I49*1000</f>
        <v>1848291.3557717337</v>
      </c>
      <c r="J48" s="638">
        <f t="shared" si="126"/>
        <v>1857532.812550592</v>
      </c>
      <c r="K48" s="638">
        <f t="shared" si="126"/>
        <v>1866820.4766133449</v>
      </c>
      <c r="L48" s="638">
        <f t="shared" si="126"/>
        <v>1876154.5789964111</v>
      </c>
      <c r="M48" s="638">
        <f t="shared" si="126"/>
        <v>1885535.3518913931</v>
      </c>
      <c r="N48" s="638">
        <f t="shared" si="126"/>
        <v>1894963.0286508498</v>
      </c>
      <c r="O48" s="638">
        <f t="shared" si="126"/>
        <v>1904437.8437941042</v>
      </c>
      <c r="P48" s="638">
        <f t="shared" si="126"/>
        <v>1913960.0330130742</v>
      </c>
      <c r="Q48" s="638">
        <f t="shared" si="126"/>
        <v>1923529.8331781391</v>
      </c>
      <c r="R48" s="638">
        <f t="shared" si="126"/>
        <v>1933147.4823440297</v>
      </c>
      <c r="S48" s="638">
        <f t="shared" si="126"/>
        <v>1942813.2197557499</v>
      </c>
      <c r="T48" s="638">
        <f t="shared" si="126"/>
        <v>1952527.2858545284</v>
      </c>
      <c r="U48" s="638">
        <f t="shared" si="126"/>
        <v>1962289.922283801</v>
      </c>
      <c r="V48" s="638">
        <f t="shared" si="126"/>
        <v>1972101.3718952197</v>
      </c>
      <c r="W48" s="638">
        <f t="shared" ref="W48:AB48" si="127">(W45)*W49*1000</f>
        <v>1981961.8787546956</v>
      </c>
      <c r="X48" s="638">
        <f t="shared" si="127"/>
        <v>1991871.6881484687</v>
      </c>
      <c r="Y48" s="638">
        <f t="shared" si="127"/>
        <v>2001831.0465892111</v>
      </c>
      <c r="Z48" s="638">
        <f t="shared" si="127"/>
        <v>2011840.201822157</v>
      </c>
      <c r="AA48" s="638">
        <f t="shared" si="127"/>
        <v>2021899.4028312676</v>
      </c>
      <c r="AB48" s="638">
        <f t="shared" si="127"/>
        <v>2032008.8998454236</v>
      </c>
    </row>
    <row r="49" spans="2:28">
      <c r="B49" s="639" t="s">
        <v>327</v>
      </c>
      <c r="C49" s="636"/>
      <c r="D49" s="286">
        <f>0.7*0.4</f>
        <v>0.27999999999999997</v>
      </c>
      <c r="E49" s="17"/>
      <c r="F49" s="285">
        <f>D49</f>
        <v>0.27999999999999997</v>
      </c>
      <c r="G49" s="285">
        <f>F49</f>
        <v>0.27999999999999997</v>
      </c>
      <c r="H49" s="285">
        <f t="shared" ref="H49:V49" si="128">G49</f>
        <v>0.27999999999999997</v>
      </c>
      <c r="I49" s="285">
        <f t="shared" si="128"/>
        <v>0.27999999999999997</v>
      </c>
      <c r="J49" s="285">
        <f t="shared" si="128"/>
        <v>0.27999999999999997</v>
      </c>
      <c r="K49" s="285">
        <f t="shared" si="128"/>
        <v>0.27999999999999997</v>
      </c>
      <c r="L49" s="285">
        <f t="shared" si="128"/>
        <v>0.27999999999999997</v>
      </c>
      <c r="M49" s="285">
        <f t="shared" si="128"/>
        <v>0.27999999999999997</v>
      </c>
      <c r="N49" s="285">
        <f t="shared" si="128"/>
        <v>0.27999999999999997</v>
      </c>
      <c r="O49" s="285">
        <f t="shared" si="128"/>
        <v>0.27999999999999997</v>
      </c>
      <c r="P49" s="285">
        <f t="shared" si="128"/>
        <v>0.27999999999999997</v>
      </c>
      <c r="Q49" s="285">
        <f t="shared" si="128"/>
        <v>0.27999999999999997</v>
      </c>
      <c r="R49" s="285">
        <f t="shared" si="128"/>
        <v>0.27999999999999997</v>
      </c>
      <c r="S49" s="285">
        <f t="shared" si="128"/>
        <v>0.27999999999999997</v>
      </c>
      <c r="T49" s="285">
        <f t="shared" si="128"/>
        <v>0.27999999999999997</v>
      </c>
      <c r="U49" s="285">
        <f t="shared" si="128"/>
        <v>0.27999999999999997</v>
      </c>
      <c r="V49" s="285">
        <f t="shared" si="128"/>
        <v>0.27999999999999997</v>
      </c>
      <c r="W49" s="285">
        <f t="shared" ref="W49" si="129">V49</f>
        <v>0.27999999999999997</v>
      </c>
      <c r="X49" s="285">
        <f t="shared" ref="X49" si="130">W49</f>
        <v>0.27999999999999997</v>
      </c>
      <c r="Y49" s="285">
        <f t="shared" ref="Y49" si="131">X49</f>
        <v>0.27999999999999997</v>
      </c>
      <c r="Z49" s="285">
        <f t="shared" ref="Z49" si="132">Y49</f>
        <v>0.27999999999999997</v>
      </c>
      <c r="AA49" s="285">
        <f t="shared" ref="AA49" si="133">Z49</f>
        <v>0.27999999999999997</v>
      </c>
      <c r="AB49" s="285">
        <f t="shared" ref="AB49" si="134">AA49</f>
        <v>0.27999999999999997</v>
      </c>
    </row>
    <row r="50" spans="2:28" ht="5.0999999999999996" customHeight="1">
      <c r="B50" s="636"/>
      <c r="C50" s="636"/>
      <c r="D50" s="284"/>
      <c r="E50" s="17"/>
      <c r="F50" s="17"/>
      <c r="G50" s="283"/>
      <c r="H50" s="283"/>
      <c r="I50" s="283"/>
      <c r="J50" s="283"/>
      <c r="K50" s="283"/>
      <c r="L50" s="283"/>
      <c r="M50" s="283"/>
      <c r="N50" s="283"/>
      <c r="O50" s="283"/>
      <c r="P50" s="283"/>
      <c r="Q50" s="283"/>
      <c r="R50" s="283"/>
      <c r="S50" s="283"/>
      <c r="T50" s="283"/>
      <c r="U50" s="283"/>
      <c r="V50" s="283"/>
      <c r="W50" s="283"/>
      <c r="X50" s="283"/>
      <c r="Y50" s="283"/>
      <c r="Z50" s="283"/>
      <c r="AA50" s="283"/>
      <c r="AB50" s="283"/>
    </row>
    <row r="51" spans="2:28">
      <c r="B51" s="637" t="s">
        <v>385</v>
      </c>
      <c r="C51" s="636"/>
      <c r="D51" s="661"/>
      <c r="F51" s="638">
        <f t="shared" ref="F51:V51" si="135">(F45)*F52*1000</f>
        <v>3901804.1485319361</v>
      </c>
      <c r="G51" s="638">
        <f t="shared" si="135"/>
        <v>3921313.169274596</v>
      </c>
      <c r="H51" s="638">
        <f t="shared" si="135"/>
        <v>3940919.735120968</v>
      </c>
      <c r="I51" s="638">
        <f t="shared" si="135"/>
        <v>3960624.3337965724</v>
      </c>
      <c r="J51" s="638">
        <f t="shared" si="135"/>
        <v>3980427.4554655547</v>
      </c>
      <c r="K51" s="638">
        <f t="shared" si="135"/>
        <v>4000329.5927428822</v>
      </c>
      <c r="L51" s="638">
        <f t="shared" si="135"/>
        <v>4020331.2407065956</v>
      </c>
      <c r="M51" s="638">
        <f t="shared" si="135"/>
        <v>4040432.8969101282</v>
      </c>
      <c r="N51" s="638">
        <f t="shared" si="135"/>
        <v>4060635.0613946784</v>
      </c>
      <c r="O51" s="638">
        <f t="shared" si="135"/>
        <v>4080938.2367016515</v>
      </c>
      <c r="P51" s="638">
        <f t="shared" si="135"/>
        <v>4101342.9278851589</v>
      </c>
      <c r="Q51" s="638">
        <f t="shared" si="135"/>
        <v>4121849.6425245837</v>
      </c>
      <c r="R51" s="638">
        <f t="shared" si="135"/>
        <v>4142458.8907372062</v>
      </c>
      <c r="S51" s="638">
        <f t="shared" si="135"/>
        <v>4163171.1851908932</v>
      </c>
      <c r="T51" s="638">
        <f t="shared" si="135"/>
        <v>4183987.0411168467</v>
      </c>
      <c r="U51" s="638">
        <f t="shared" si="135"/>
        <v>4204906.9763224302</v>
      </c>
      <c r="V51" s="638">
        <f t="shared" si="135"/>
        <v>4225931.5112040425</v>
      </c>
      <c r="W51" s="638">
        <f t="shared" ref="W51:AB51" si="136">(W45)*W52*1000</f>
        <v>4247061.1687600622</v>
      </c>
      <c r="X51" s="638">
        <f t="shared" si="136"/>
        <v>4268296.4746038625</v>
      </c>
      <c r="Y51" s="638">
        <f t="shared" si="136"/>
        <v>4289637.9569768813</v>
      </c>
      <c r="Z51" s="638">
        <f t="shared" si="136"/>
        <v>4311086.1467617648</v>
      </c>
      <c r="AA51" s="638">
        <f t="shared" si="136"/>
        <v>4332641.5774955731</v>
      </c>
      <c r="AB51" s="638">
        <f t="shared" si="136"/>
        <v>4354304.7853830513</v>
      </c>
    </row>
    <row r="52" spans="2:28">
      <c r="B52" s="639" t="s">
        <v>327</v>
      </c>
      <c r="C52" s="636"/>
      <c r="D52" s="286">
        <f>D24</f>
        <v>0.6</v>
      </c>
      <c r="E52" s="17"/>
      <c r="F52" s="285">
        <f>D52</f>
        <v>0.6</v>
      </c>
      <c r="G52" s="285">
        <f>D52</f>
        <v>0.6</v>
      </c>
      <c r="H52" s="285">
        <f>D52</f>
        <v>0.6</v>
      </c>
      <c r="I52" s="285">
        <f t="shared" ref="I52:V52" si="137">H52</f>
        <v>0.6</v>
      </c>
      <c r="J52" s="285">
        <f t="shared" si="137"/>
        <v>0.6</v>
      </c>
      <c r="K52" s="285">
        <f t="shared" si="137"/>
        <v>0.6</v>
      </c>
      <c r="L52" s="285">
        <f t="shared" si="137"/>
        <v>0.6</v>
      </c>
      <c r="M52" s="285">
        <f t="shared" si="137"/>
        <v>0.6</v>
      </c>
      <c r="N52" s="285">
        <f t="shared" si="137"/>
        <v>0.6</v>
      </c>
      <c r="O52" s="285">
        <f t="shared" si="137"/>
        <v>0.6</v>
      </c>
      <c r="P52" s="285">
        <f t="shared" si="137"/>
        <v>0.6</v>
      </c>
      <c r="Q52" s="285">
        <f t="shared" si="137"/>
        <v>0.6</v>
      </c>
      <c r="R52" s="285">
        <f t="shared" si="137"/>
        <v>0.6</v>
      </c>
      <c r="S52" s="285">
        <f t="shared" si="137"/>
        <v>0.6</v>
      </c>
      <c r="T52" s="285">
        <f t="shared" si="137"/>
        <v>0.6</v>
      </c>
      <c r="U52" s="285">
        <f t="shared" si="137"/>
        <v>0.6</v>
      </c>
      <c r="V52" s="285">
        <f t="shared" si="137"/>
        <v>0.6</v>
      </c>
      <c r="W52" s="285">
        <f t="shared" ref="W52" si="138">V52</f>
        <v>0.6</v>
      </c>
      <c r="X52" s="285">
        <f t="shared" ref="X52" si="139">W52</f>
        <v>0.6</v>
      </c>
      <c r="Y52" s="285">
        <f t="shared" ref="Y52" si="140">X52</f>
        <v>0.6</v>
      </c>
      <c r="Z52" s="285">
        <f t="shared" ref="Z52" si="141">Y52</f>
        <v>0.6</v>
      </c>
      <c r="AA52" s="285">
        <f t="shared" ref="AA52" si="142">Z52</f>
        <v>0.6</v>
      </c>
      <c r="AB52" s="285">
        <f t="shared" ref="AB52" si="143">AA52</f>
        <v>0.6</v>
      </c>
    </row>
    <row r="53" spans="2:28" ht="5.0999999999999996" customHeight="1">
      <c r="C53" s="636"/>
      <c r="D53" s="438"/>
      <c r="E53" s="17"/>
      <c r="F53" s="17"/>
      <c r="G53" s="283"/>
      <c r="H53" s="283"/>
      <c r="I53" s="283"/>
      <c r="J53" s="283"/>
      <c r="K53" s="283"/>
      <c r="L53" s="283"/>
      <c r="M53" s="283"/>
      <c r="N53" s="283"/>
      <c r="O53" s="283"/>
      <c r="P53" s="283"/>
      <c r="Q53" s="283"/>
      <c r="R53" s="283"/>
      <c r="S53" s="283"/>
      <c r="T53" s="283"/>
      <c r="U53" s="283"/>
      <c r="V53" s="283"/>
      <c r="W53" s="283"/>
      <c r="X53" s="283"/>
      <c r="Y53" s="283"/>
      <c r="Z53" s="283"/>
      <c r="AA53" s="283"/>
      <c r="AB53" s="283"/>
    </row>
    <row r="54" spans="2:28">
      <c r="B54" s="591" t="s">
        <v>333</v>
      </c>
      <c r="D54" s="288"/>
      <c r="E54" s="288"/>
      <c r="F54" s="638">
        <f t="shared" ref="F54:V54" si="144">F55+F57</f>
        <v>0</v>
      </c>
      <c r="G54" s="638">
        <f t="shared" si="144"/>
        <v>0</v>
      </c>
      <c r="H54" s="638">
        <f t="shared" si="144"/>
        <v>0</v>
      </c>
      <c r="I54" s="638">
        <f t="shared" si="144"/>
        <v>0</v>
      </c>
      <c r="J54" s="638">
        <f t="shared" si="144"/>
        <v>0</v>
      </c>
      <c r="K54" s="638">
        <f t="shared" si="144"/>
        <v>0</v>
      </c>
      <c r="L54" s="638">
        <f t="shared" si="144"/>
        <v>0</v>
      </c>
      <c r="M54" s="638">
        <f t="shared" si="144"/>
        <v>0</v>
      </c>
      <c r="N54" s="638">
        <f t="shared" si="144"/>
        <v>0</v>
      </c>
      <c r="O54" s="638">
        <f t="shared" si="144"/>
        <v>0</v>
      </c>
      <c r="P54" s="638">
        <f t="shared" si="144"/>
        <v>0</v>
      </c>
      <c r="Q54" s="638">
        <f t="shared" si="144"/>
        <v>0</v>
      </c>
      <c r="R54" s="638">
        <f t="shared" si="144"/>
        <v>0</v>
      </c>
      <c r="S54" s="638">
        <f t="shared" si="144"/>
        <v>0</v>
      </c>
      <c r="T54" s="638">
        <f t="shared" si="144"/>
        <v>0</v>
      </c>
      <c r="U54" s="638">
        <f t="shared" si="144"/>
        <v>0</v>
      </c>
      <c r="V54" s="638">
        <f t="shared" si="144"/>
        <v>0</v>
      </c>
      <c r="W54" s="638">
        <f t="shared" ref="W54:AB54" si="145">W55+W57</f>
        <v>0</v>
      </c>
      <c r="X54" s="638">
        <f t="shared" si="145"/>
        <v>0</v>
      </c>
      <c r="Y54" s="638">
        <f t="shared" si="145"/>
        <v>0</v>
      </c>
      <c r="Z54" s="638">
        <f t="shared" si="145"/>
        <v>0</v>
      </c>
      <c r="AA54" s="638">
        <f t="shared" si="145"/>
        <v>0</v>
      </c>
      <c r="AB54" s="638">
        <f t="shared" si="145"/>
        <v>0</v>
      </c>
    </row>
    <row r="55" spans="2:28">
      <c r="B55" s="637" t="s">
        <v>386</v>
      </c>
      <c r="D55" s="288"/>
      <c r="E55" s="288"/>
      <c r="F55" s="638">
        <f t="shared" ref="F55:V55" si="146">F56*F48</f>
        <v>0</v>
      </c>
      <c r="G55" s="638">
        <f t="shared" si="146"/>
        <v>0</v>
      </c>
      <c r="H55" s="638">
        <f t="shared" si="146"/>
        <v>0</v>
      </c>
      <c r="I55" s="638">
        <f t="shared" si="146"/>
        <v>0</v>
      </c>
      <c r="J55" s="638">
        <f t="shared" si="146"/>
        <v>0</v>
      </c>
      <c r="K55" s="638">
        <f t="shared" si="146"/>
        <v>0</v>
      </c>
      <c r="L55" s="638">
        <f t="shared" si="146"/>
        <v>0</v>
      </c>
      <c r="M55" s="638">
        <f t="shared" si="146"/>
        <v>0</v>
      </c>
      <c r="N55" s="638">
        <f t="shared" si="146"/>
        <v>0</v>
      </c>
      <c r="O55" s="638">
        <f t="shared" si="146"/>
        <v>0</v>
      </c>
      <c r="P55" s="638">
        <f t="shared" si="146"/>
        <v>0</v>
      </c>
      <c r="Q55" s="638">
        <f t="shared" si="146"/>
        <v>0</v>
      </c>
      <c r="R55" s="638">
        <f t="shared" si="146"/>
        <v>0</v>
      </c>
      <c r="S55" s="638">
        <f t="shared" si="146"/>
        <v>0</v>
      </c>
      <c r="T55" s="638">
        <f t="shared" si="146"/>
        <v>0</v>
      </c>
      <c r="U55" s="638">
        <f t="shared" si="146"/>
        <v>0</v>
      </c>
      <c r="V55" s="638">
        <f t="shared" si="146"/>
        <v>0</v>
      </c>
      <c r="W55" s="638">
        <f t="shared" ref="W55:AB55" si="147">W56*W48</f>
        <v>0</v>
      </c>
      <c r="X55" s="638">
        <f t="shared" si="147"/>
        <v>0</v>
      </c>
      <c r="Y55" s="638">
        <f t="shared" si="147"/>
        <v>0</v>
      </c>
      <c r="Z55" s="638">
        <f t="shared" si="147"/>
        <v>0</v>
      </c>
      <c r="AA55" s="638">
        <f t="shared" si="147"/>
        <v>0</v>
      </c>
      <c r="AB55" s="638">
        <f t="shared" si="147"/>
        <v>0</v>
      </c>
    </row>
    <row r="56" spans="2:28">
      <c r="B56" s="642" t="s">
        <v>387</v>
      </c>
      <c r="C56" s="643"/>
      <c r="D56" s="292"/>
      <c r="E56" s="293"/>
      <c r="F56" s="645">
        <v>0</v>
      </c>
      <c r="G56" s="645">
        <v>0</v>
      </c>
      <c r="H56" s="645">
        <v>0</v>
      </c>
      <c r="I56" s="645">
        <v>0</v>
      </c>
      <c r="J56" s="645">
        <v>0</v>
      </c>
      <c r="K56" s="645">
        <v>0</v>
      </c>
      <c r="L56" s="645">
        <v>0</v>
      </c>
      <c r="M56" s="645">
        <v>0</v>
      </c>
      <c r="N56" s="645">
        <v>0</v>
      </c>
      <c r="O56" s="662">
        <v>0</v>
      </c>
      <c r="P56" s="662">
        <v>0</v>
      </c>
      <c r="Q56" s="662">
        <v>0</v>
      </c>
      <c r="R56" s="662">
        <v>0</v>
      </c>
      <c r="S56" s="662">
        <v>0</v>
      </c>
      <c r="T56" s="662">
        <v>0</v>
      </c>
      <c r="U56" s="662">
        <v>0</v>
      </c>
      <c r="V56" s="662">
        <v>0</v>
      </c>
      <c r="W56" s="662">
        <v>0</v>
      </c>
      <c r="X56" s="662">
        <v>0</v>
      </c>
      <c r="Y56" s="662">
        <v>0</v>
      </c>
      <c r="Z56" s="662">
        <v>0</v>
      </c>
      <c r="AA56" s="662">
        <v>0</v>
      </c>
      <c r="AB56" s="662">
        <v>0</v>
      </c>
    </row>
    <row r="57" spans="2:28">
      <c r="B57" s="637" t="s">
        <v>388</v>
      </c>
      <c r="C57" s="287"/>
      <c r="D57" s="289"/>
      <c r="E57" s="288"/>
      <c r="F57" s="638">
        <f t="shared" ref="F57:V57" si="148">F58*F51</f>
        <v>0</v>
      </c>
      <c r="G57" s="638">
        <f t="shared" si="148"/>
        <v>0</v>
      </c>
      <c r="H57" s="638">
        <f t="shared" si="148"/>
        <v>0</v>
      </c>
      <c r="I57" s="638">
        <f t="shared" si="148"/>
        <v>0</v>
      </c>
      <c r="J57" s="638">
        <f t="shared" si="148"/>
        <v>0</v>
      </c>
      <c r="K57" s="638">
        <f t="shared" si="148"/>
        <v>0</v>
      </c>
      <c r="L57" s="638">
        <f t="shared" si="148"/>
        <v>0</v>
      </c>
      <c r="M57" s="638">
        <f t="shared" si="148"/>
        <v>0</v>
      </c>
      <c r="N57" s="638">
        <f t="shared" si="148"/>
        <v>0</v>
      </c>
      <c r="O57" s="638">
        <f t="shared" si="148"/>
        <v>0</v>
      </c>
      <c r="P57" s="638">
        <f t="shared" si="148"/>
        <v>0</v>
      </c>
      <c r="Q57" s="638">
        <f t="shared" si="148"/>
        <v>0</v>
      </c>
      <c r="R57" s="638">
        <f t="shared" si="148"/>
        <v>0</v>
      </c>
      <c r="S57" s="638">
        <f t="shared" si="148"/>
        <v>0</v>
      </c>
      <c r="T57" s="638">
        <f t="shared" si="148"/>
        <v>0</v>
      </c>
      <c r="U57" s="638">
        <f t="shared" si="148"/>
        <v>0</v>
      </c>
      <c r="V57" s="638">
        <f t="shared" si="148"/>
        <v>0</v>
      </c>
      <c r="W57" s="638">
        <f t="shared" ref="W57:AB57" si="149">W58*W51</f>
        <v>0</v>
      </c>
      <c r="X57" s="638">
        <f t="shared" si="149"/>
        <v>0</v>
      </c>
      <c r="Y57" s="638">
        <f t="shared" si="149"/>
        <v>0</v>
      </c>
      <c r="Z57" s="638">
        <f t="shared" si="149"/>
        <v>0</v>
      </c>
      <c r="AA57" s="638">
        <f t="shared" si="149"/>
        <v>0</v>
      </c>
      <c r="AB57" s="638">
        <f t="shared" si="149"/>
        <v>0</v>
      </c>
    </row>
    <row r="58" spans="2:28">
      <c r="B58" s="642" t="s">
        <v>387</v>
      </c>
      <c r="C58" s="287"/>
      <c r="D58" s="289"/>
      <c r="E58" s="288"/>
      <c r="F58" s="645">
        <v>0</v>
      </c>
      <c r="G58" s="645">
        <v>0</v>
      </c>
      <c r="H58" s="645">
        <v>0</v>
      </c>
      <c r="I58" s="645">
        <v>0</v>
      </c>
      <c r="J58" s="645">
        <v>0</v>
      </c>
      <c r="K58" s="645">
        <v>0</v>
      </c>
      <c r="L58" s="645">
        <v>0</v>
      </c>
      <c r="M58" s="645">
        <v>0</v>
      </c>
      <c r="N58" s="645">
        <v>0</v>
      </c>
      <c r="O58" s="662">
        <v>0</v>
      </c>
      <c r="P58" s="662">
        <v>0</v>
      </c>
      <c r="Q58" s="662">
        <v>0</v>
      </c>
      <c r="R58" s="662">
        <v>0</v>
      </c>
      <c r="S58" s="662">
        <v>0</v>
      </c>
      <c r="T58" s="662">
        <v>0</v>
      </c>
      <c r="U58" s="662">
        <v>0</v>
      </c>
      <c r="V58" s="662">
        <v>0</v>
      </c>
      <c r="W58" s="662">
        <v>0</v>
      </c>
      <c r="X58" s="662">
        <v>0</v>
      </c>
      <c r="Y58" s="662">
        <v>0</v>
      </c>
      <c r="Z58" s="662">
        <v>0</v>
      </c>
      <c r="AA58" s="662">
        <v>0</v>
      </c>
      <c r="AB58" s="662">
        <v>0</v>
      </c>
    </row>
    <row r="59" spans="2:28" ht="5.0999999999999996" customHeight="1">
      <c r="B59" s="642"/>
      <c r="D59" s="288"/>
      <c r="E59" s="288"/>
      <c r="F59" s="288"/>
      <c r="G59" s="288"/>
      <c r="H59" s="288"/>
      <c r="I59" s="288"/>
      <c r="J59" s="288"/>
      <c r="K59" s="288"/>
      <c r="L59" s="288"/>
      <c r="M59" s="288"/>
      <c r="N59" s="288"/>
      <c r="O59" s="288"/>
      <c r="P59" s="288"/>
      <c r="Q59" s="288"/>
      <c r="R59" s="288"/>
      <c r="S59" s="288"/>
      <c r="T59" s="288"/>
      <c r="U59" s="288"/>
      <c r="V59" s="288"/>
      <c r="W59" s="288"/>
      <c r="X59" s="288"/>
      <c r="Y59" s="288"/>
      <c r="Z59" s="288"/>
      <c r="AA59" s="288"/>
      <c r="AB59" s="288"/>
    </row>
    <row r="60" spans="2:28">
      <c r="B60" s="646" t="s">
        <v>335</v>
      </c>
      <c r="C60" s="647"/>
      <c r="D60" s="297">
        <f>'SCZ DCF'!C58</f>
        <v>23000</v>
      </c>
      <c r="E60" s="649"/>
      <c r="F60" s="297">
        <f t="shared" ref="F60:H60" si="150">F32*66%</f>
        <v>0</v>
      </c>
      <c r="G60" s="297">
        <f t="shared" si="150"/>
        <v>0</v>
      </c>
      <c r="H60" s="297">
        <f t="shared" si="150"/>
        <v>0</v>
      </c>
      <c r="I60" s="297">
        <f t="shared" ref="I60:K60" si="151">I32*66%</f>
        <v>0</v>
      </c>
      <c r="J60" s="297">
        <f t="shared" si="151"/>
        <v>0</v>
      </c>
      <c r="K60" s="297">
        <f t="shared" si="151"/>
        <v>0</v>
      </c>
      <c r="L60" s="297">
        <f t="shared" ref="L60" si="152">L32*66%</f>
        <v>0</v>
      </c>
      <c r="M60" s="291">
        <f>D60</f>
        <v>23000</v>
      </c>
      <c r="N60" s="291">
        <f t="shared" ref="N60:AB60" si="153">M60</f>
        <v>23000</v>
      </c>
      <c r="O60" s="291">
        <f t="shared" si="153"/>
        <v>23000</v>
      </c>
      <c r="P60" s="291">
        <f t="shared" si="153"/>
        <v>23000</v>
      </c>
      <c r="Q60" s="291">
        <f t="shared" si="153"/>
        <v>23000</v>
      </c>
      <c r="R60" s="291">
        <f t="shared" si="153"/>
        <v>23000</v>
      </c>
      <c r="S60" s="291">
        <f t="shared" si="153"/>
        <v>23000</v>
      </c>
      <c r="T60" s="291">
        <f t="shared" si="153"/>
        <v>23000</v>
      </c>
      <c r="U60" s="291">
        <f t="shared" si="153"/>
        <v>23000</v>
      </c>
      <c r="V60" s="291">
        <f t="shared" si="153"/>
        <v>23000</v>
      </c>
      <c r="W60" s="291">
        <f t="shared" si="153"/>
        <v>23000</v>
      </c>
      <c r="X60" s="291">
        <f t="shared" si="153"/>
        <v>23000</v>
      </c>
      <c r="Y60" s="291">
        <f t="shared" si="153"/>
        <v>23000</v>
      </c>
      <c r="Z60" s="291">
        <f t="shared" si="153"/>
        <v>23000</v>
      </c>
      <c r="AA60" s="291">
        <f t="shared" si="153"/>
        <v>23000</v>
      </c>
      <c r="AB60" s="291">
        <f t="shared" si="153"/>
        <v>23000</v>
      </c>
    </row>
    <row r="61" spans="2:28">
      <c r="B61" s="642" t="s">
        <v>336</v>
      </c>
      <c r="C61" s="639"/>
      <c r="D61" s="763">
        <f>'SCZ DCF'!C59</f>
        <v>0</v>
      </c>
      <c r="E61" s="293"/>
      <c r="F61" s="293"/>
      <c r="G61" s="663"/>
      <c r="H61" s="663"/>
      <c r="I61" s="663"/>
      <c r="J61" s="663"/>
      <c r="K61" s="663"/>
      <c r="L61" s="663"/>
      <c r="M61" s="292">
        <f>L61</f>
        <v>0</v>
      </c>
      <c r="N61" s="292">
        <f t="shared" ref="N61:AB61" si="154">M61</f>
        <v>0</v>
      </c>
      <c r="O61" s="292">
        <f t="shared" si="154"/>
        <v>0</v>
      </c>
      <c r="P61" s="292">
        <f t="shared" si="154"/>
        <v>0</v>
      </c>
      <c r="Q61" s="292">
        <f t="shared" si="154"/>
        <v>0</v>
      </c>
      <c r="R61" s="292">
        <f t="shared" si="154"/>
        <v>0</v>
      </c>
      <c r="S61" s="292">
        <f t="shared" si="154"/>
        <v>0</v>
      </c>
      <c r="T61" s="292">
        <f t="shared" si="154"/>
        <v>0</v>
      </c>
      <c r="U61" s="292">
        <f t="shared" si="154"/>
        <v>0</v>
      </c>
      <c r="V61" s="292">
        <f t="shared" si="154"/>
        <v>0</v>
      </c>
      <c r="W61" s="292">
        <f t="shared" si="154"/>
        <v>0</v>
      </c>
      <c r="X61" s="292">
        <f t="shared" si="154"/>
        <v>0</v>
      </c>
      <c r="Y61" s="292">
        <f t="shared" si="154"/>
        <v>0</v>
      </c>
      <c r="Z61" s="292">
        <f t="shared" si="154"/>
        <v>0</v>
      </c>
      <c r="AA61" s="292">
        <f t="shared" si="154"/>
        <v>0</v>
      </c>
      <c r="AB61" s="292">
        <f t="shared" si="154"/>
        <v>0</v>
      </c>
    </row>
    <row r="62" spans="2:28">
      <c r="B62" s="646" t="s">
        <v>337</v>
      </c>
      <c r="C62" s="639"/>
      <c r="D62" s="294"/>
      <c r="E62" s="293"/>
      <c r="F62" s="283">
        <v>0</v>
      </c>
      <c r="G62" s="283">
        <v>0</v>
      </c>
      <c r="H62" s="283">
        <v>0</v>
      </c>
      <c r="I62" s="283">
        <v>0</v>
      </c>
      <c r="J62" s="283">
        <v>0</v>
      </c>
      <c r="K62" s="283">
        <v>0</v>
      </c>
      <c r="L62" s="283">
        <v>0</v>
      </c>
      <c r="M62" s="291">
        <f t="shared" ref="M62:V62" si="155">M60*(1-M63)</f>
        <v>23000</v>
      </c>
      <c r="N62" s="291">
        <f t="shared" si="155"/>
        <v>23000</v>
      </c>
      <c r="O62" s="291">
        <f t="shared" si="155"/>
        <v>23000</v>
      </c>
      <c r="P62" s="291">
        <f t="shared" si="155"/>
        <v>23000</v>
      </c>
      <c r="Q62" s="291">
        <f t="shared" si="155"/>
        <v>23000</v>
      </c>
      <c r="R62" s="291">
        <f t="shared" si="155"/>
        <v>23000</v>
      </c>
      <c r="S62" s="291">
        <f t="shared" si="155"/>
        <v>23000</v>
      </c>
      <c r="T62" s="291">
        <f t="shared" si="155"/>
        <v>23000</v>
      </c>
      <c r="U62" s="291">
        <f t="shared" si="155"/>
        <v>23000</v>
      </c>
      <c r="V62" s="291">
        <f t="shared" si="155"/>
        <v>23000</v>
      </c>
      <c r="W62" s="291">
        <f t="shared" ref="W62:AB62" si="156">W60*(1-W63)</f>
        <v>23000</v>
      </c>
      <c r="X62" s="291">
        <f t="shared" si="156"/>
        <v>23000</v>
      </c>
      <c r="Y62" s="291">
        <f t="shared" si="156"/>
        <v>23000</v>
      </c>
      <c r="Z62" s="291">
        <f t="shared" si="156"/>
        <v>23000</v>
      </c>
      <c r="AA62" s="291">
        <f t="shared" si="156"/>
        <v>23000</v>
      </c>
      <c r="AB62" s="291">
        <f t="shared" si="156"/>
        <v>23000</v>
      </c>
    </row>
    <row r="63" spans="2:28">
      <c r="B63" s="642" t="s">
        <v>338</v>
      </c>
      <c r="C63" s="639"/>
      <c r="D63" s="292">
        <v>0</v>
      </c>
      <c r="E63" s="288"/>
      <c r="F63" s="283">
        <v>0</v>
      </c>
      <c r="G63" s="283">
        <v>0</v>
      </c>
      <c r="H63" s="283">
        <v>0</v>
      </c>
      <c r="I63" s="283">
        <v>0</v>
      </c>
      <c r="J63" s="283">
        <v>0</v>
      </c>
      <c r="K63" s="283">
        <v>0</v>
      </c>
      <c r="L63" s="283">
        <v>0</v>
      </c>
      <c r="M63" s="664">
        <f t="shared" ref="M63:AB63" si="157">$D63</f>
        <v>0</v>
      </c>
      <c r="N63" s="664">
        <f t="shared" si="157"/>
        <v>0</v>
      </c>
      <c r="O63" s="665">
        <f t="shared" si="157"/>
        <v>0</v>
      </c>
      <c r="P63" s="665">
        <f t="shared" si="157"/>
        <v>0</v>
      </c>
      <c r="Q63" s="665">
        <f t="shared" si="157"/>
        <v>0</v>
      </c>
      <c r="R63" s="665">
        <f t="shared" si="157"/>
        <v>0</v>
      </c>
      <c r="S63" s="665">
        <f t="shared" si="157"/>
        <v>0</v>
      </c>
      <c r="T63" s="665">
        <f t="shared" si="157"/>
        <v>0</v>
      </c>
      <c r="U63" s="665">
        <f t="shared" si="157"/>
        <v>0</v>
      </c>
      <c r="V63" s="665">
        <f t="shared" si="157"/>
        <v>0</v>
      </c>
      <c r="W63" s="665">
        <f t="shared" si="157"/>
        <v>0</v>
      </c>
      <c r="X63" s="665">
        <f t="shared" si="157"/>
        <v>0</v>
      </c>
      <c r="Y63" s="665">
        <f t="shared" si="157"/>
        <v>0</v>
      </c>
      <c r="Z63" s="665">
        <f t="shared" si="157"/>
        <v>0</v>
      </c>
      <c r="AA63" s="665">
        <f t="shared" si="157"/>
        <v>0</v>
      </c>
      <c r="AB63" s="665">
        <f t="shared" si="157"/>
        <v>0</v>
      </c>
    </row>
    <row r="64" spans="2:28">
      <c r="B64" s="636" t="s">
        <v>344</v>
      </c>
      <c r="C64" s="636"/>
      <c r="D64" s="17"/>
      <c r="E64" s="17"/>
      <c r="F64" s="291">
        <f>F54*F62/1000000</f>
        <v>0</v>
      </c>
      <c r="G64" s="291">
        <f t="shared" ref="G64:V64" si="158">G54*G62/1000000</f>
        <v>0</v>
      </c>
      <c r="H64" s="291">
        <f t="shared" si="158"/>
        <v>0</v>
      </c>
      <c r="I64" s="291">
        <f t="shared" ref="I64:K64" si="159">I54*I62/1000000</f>
        <v>0</v>
      </c>
      <c r="J64" s="291">
        <f t="shared" si="159"/>
        <v>0</v>
      </c>
      <c r="K64" s="291">
        <f t="shared" si="159"/>
        <v>0</v>
      </c>
      <c r="L64" s="291">
        <f t="shared" ref="L64" si="160">L54*L62/1000000</f>
        <v>0</v>
      </c>
      <c r="M64" s="291">
        <f t="shared" si="158"/>
        <v>0</v>
      </c>
      <c r="N64" s="291">
        <f t="shared" si="158"/>
        <v>0</v>
      </c>
      <c r="O64" s="291">
        <f t="shared" si="158"/>
        <v>0</v>
      </c>
      <c r="P64" s="291">
        <f t="shared" si="158"/>
        <v>0</v>
      </c>
      <c r="Q64" s="291">
        <f t="shared" si="158"/>
        <v>0</v>
      </c>
      <c r="R64" s="291">
        <f t="shared" si="158"/>
        <v>0</v>
      </c>
      <c r="S64" s="291">
        <f t="shared" si="158"/>
        <v>0</v>
      </c>
      <c r="T64" s="291">
        <f t="shared" si="158"/>
        <v>0</v>
      </c>
      <c r="U64" s="291">
        <f t="shared" si="158"/>
        <v>0</v>
      </c>
      <c r="V64" s="291">
        <f t="shared" si="158"/>
        <v>0</v>
      </c>
      <c r="W64" s="291">
        <f t="shared" ref="W64:AB64" si="161">W54*W62/1000000</f>
        <v>0</v>
      </c>
      <c r="X64" s="291">
        <f t="shared" si="161"/>
        <v>0</v>
      </c>
      <c r="Y64" s="291">
        <f t="shared" si="161"/>
        <v>0</v>
      </c>
      <c r="Z64" s="291">
        <f t="shared" si="161"/>
        <v>0</v>
      </c>
      <c r="AA64" s="291">
        <f t="shared" si="161"/>
        <v>0</v>
      </c>
      <c r="AB64" s="291">
        <f t="shared" si="161"/>
        <v>0</v>
      </c>
    </row>
    <row r="65" spans="2:29">
      <c r="B65" s="637" t="s">
        <v>345</v>
      </c>
      <c r="C65" s="636"/>
      <c r="D65" s="651">
        <v>0.25</v>
      </c>
      <c r="E65" s="666"/>
      <c r="F65" s="283">
        <v>0</v>
      </c>
      <c r="G65" s="283">
        <v>0</v>
      </c>
      <c r="H65" s="283">
        <v>0</v>
      </c>
      <c r="I65" s="283">
        <v>0</v>
      </c>
      <c r="J65" s="283">
        <v>0</v>
      </c>
      <c r="K65" s="283">
        <v>0</v>
      </c>
      <c r="L65" s="283">
        <v>0</v>
      </c>
      <c r="M65" s="664">
        <f t="shared" ref="M65:V65" si="162">L65</f>
        <v>0</v>
      </c>
      <c r="N65" s="664">
        <f t="shared" si="162"/>
        <v>0</v>
      </c>
      <c r="O65" s="665">
        <f t="shared" si="162"/>
        <v>0</v>
      </c>
      <c r="P65" s="665">
        <f t="shared" si="162"/>
        <v>0</v>
      </c>
      <c r="Q65" s="665">
        <f t="shared" si="162"/>
        <v>0</v>
      </c>
      <c r="R65" s="665">
        <f t="shared" si="162"/>
        <v>0</v>
      </c>
      <c r="S65" s="665">
        <f t="shared" si="162"/>
        <v>0</v>
      </c>
      <c r="T65" s="665">
        <f t="shared" si="162"/>
        <v>0</v>
      </c>
      <c r="U65" s="665">
        <f t="shared" si="162"/>
        <v>0</v>
      </c>
      <c r="V65" s="665">
        <f t="shared" si="162"/>
        <v>0</v>
      </c>
      <c r="W65" s="665">
        <f t="shared" ref="W65" si="163">V65</f>
        <v>0</v>
      </c>
      <c r="X65" s="665">
        <f t="shared" ref="X65" si="164">W65</f>
        <v>0</v>
      </c>
      <c r="Y65" s="665">
        <f t="shared" ref="Y65" si="165">X65</f>
        <v>0</v>
      </c>
      <c r="Z65" s="665">
        <f t="shared" ref="Z65" si="166">Y65</f>
        <v>0</v>
      </c>
      <c r="AA65" s="665">
        <f t="shared" ref="AA65" si="167">Z65</f>
        <v>0</v>
      </c>
      <c r="AB65" s="665">
        <f t="shared" ref="AB65" si="168">AA65</f>
        <v>0</v>
      </c>
    </row>
    <row r="66" spans="2:29">
      <c r="B66" s="590" t="s">
        <v>346</v>
      </c>
      <c r="C66" s="653"/>
      <c r="D66" s="295"/>
      <c r="E66" s="295"/>
      <c r="F66" s="296">
        <f>F65*F64</f>
        <v>0</v>
      </c>
      <c r="G66" s="296">
        <f t="shared" ref="G66:V66" si="169">G65*G64</f>
        <v>0</v>
      </c>
      <c r="H66" s="296">
        <f t="shared" si="169"/>
        <v>0</v>
      </c>
      <c r="I66" s="296">
        <f t="shared" ref="I66:K66" si="170">I65*I64</f>
        <v>0</v>
      </c>
      <c r="J66" s="296">
        <f t="shared" si="170"/>
        <v>0</v>
      </c>
      <c r="K66" s="296">
        <f t="shared" si="170"/>
        <v>0</v>
      </c>
      <c r="L66" s="296">
        <f t="shared" si="169"/>
        <v>0</v>
      </c>
      <c r="M66" s="296">
        <f t="shared" si="169"/>
        <v>0</v>
      </c>
      <c r="N66" s="296">
        <f t="shared" si="169"/>
        <v>0</v>
      </c>
      <c r="O66" s="296">
        <f t="shared" si="169"/>
        <v>0</v>
      </c>
      <c r="P66" s="296">
        <f t="shared" si="169"/>
        <v>0</v>
      </c>
      <c r="Q66" s="296">
        <f t="shared" si="169"/>
        <v>0</v>
      </c>
      <c r="R66" s="296">
        <f t="shared" si="169"/>
        <v>0</v>
      </c>
      <c r="S66" s="296">
        <f t="shared" si="169"/>
        <v>0</v>
      </c>
      <c r="T66" s="296">
        <f t="shared" si="169"/>
        <v>0</v>
      </c>
      <c r="U66" s="296">
        <f t="shared" si="169"/>
        <v>0</v>
      </c>
      <c r="V66" s="296">
        <f t="shared" si="169"/>
        <v>0</v>
      </c>
      <c r="W66" s="296">
        <f t="shared" ref="W66:AB66" si="171">W65*W64</f>
        <v>0</v>
      </c>
      <c r="X66" s="296">
        <f t="shared" si="171"/>
        <v>0</v>
      </c>
      <c r="Y66" s="296">
        <f t="shared" si="171"/>
        <v>0</v>
      </c>
      <c r="Z66" s="296">
        <f t="shared" si="171"/>
        <v>0</v>
      </c>
      <c r="AA66" s="296">
        <f t="shared" si="171"/>
        <v>0</v>
      </c>
      <c r="AB66" s="296">
        <f t="shared" si="171"/>
        <v>0</v>
      </c>
    </row>
    <row r="67" spans="2:29">
      <c r="F67" s="297"/>
      <c r="G67" s="297"/>
      <c r="H67" s="297"/>
      <c r="I67" s="297"/>
      <c r="J67" s="297"/>
      <c r="K67" s="297"/>
      <c r="L67" s="297"/>
      <c r="M67" s="297"/>
    </row>
    <row r="68" spans="2:29" ht="18">
      <c r="B68" s="298" t="s">
        <v>347</v>
      </c>
    </row>
    <row r="69" spans="2:29">
      <c r="B69" s="396" t="s">
        <v>348</v>
      </c>
      <c r="C69" s="667"/>
      <c r="D69" s="397"/>
      <c r="E69" s="397"/>
      <c r="F69" s="668">
        <v>2023</v>
      </c>
      <c r="G69" s="618">
        <f>F69+1</f>
        <v>2024</v>
      </c>
      <c r="H69" s="398">
        <f t="shared" ref="H69:V69" si="172">G69+1</f>
        <v>2025</v>
      </c>
      <c r="I69" s="398">
        <f t="shared" si="172"/>
        <v>2026</v>
      </c>
      <c r="J69" s="398">
        <f t="shared" si="172"/>
        <v>2027</v>
      </c>
      <c r="K69" s="398">
        <f t="shared" si="172"/>
        <v>2028</v>
      </c>
      <c r="L69" s="398">
        <f t="shared" si="172"/>
        <v>2029</v>
      </c>
      <c r="M69" s="398">
        <f t="shared" si="172"/>
        <v>2030</v>
      </c>
      <c r="N69" s="398">
        <f t="shared" si="172"/>
        <v>2031</v>
      </c>
      <c r="O69" s="398">
        <f t="shared" si="172"/>
        <v>2032</v>
      </c>
      <c r="P69" s="398">
        <f t="shared" si="172"/>
        <v>2033</v>
      </c>
      <c r="Q69" s="398">
        <f t="shared" si="172"/>
        <v>2034</v>
      </c>
      <c r="R69" s="398">
        <f t="shared" si="172"/>
        <v>2035</v>
      </c>
      <c r="S69" s="398">
        <f t="shared" si="172"/>
        <v>2036</v>
      </c>
      <c r="T69" s="398">
        <f t="shared" si="172"/>
        <v>2037</v>
      </c>
      <c r="U69" s="398">
        <f t="shared" si="172"/>
        <v>2038</v>
      </c>
      <c r="V69" s="398">
        <f t="shared" si="172"/>
        <v>2039</v>
      </c>
      <c r="W69" s="398">
        <f t="shared" ref="W69" si="173">V69+1</f>
        <v>2040</v>
      </c>
      <c r="X69" s="398">
        <f t="shared" ref="X69" si="174">W69+1</f>
        <v>2041</v>
      </c>
      <c r="Y69" s="398">
        <f t="shared" ref="Y69" si="175">X69+1</f>
        <v>2042</v>
      </c>
      <c r="Z69" s="398">
        <f t="shared" ref="Z69" si="176">Y69+1</f>
        <v>2043</v>
      </c>
      <c r="AA69" s="398">
        <f t="shared" ref="AA69" si="177">Z69+1</f>
        <v>2044</v>
      </c>
      <c r="AB69" s="398">
        <f t="shared" ref="AB69" si="178">AA69+1</f>
        <v>2045</v>
      </c>
      <c r="AC69" s="593"/>
    </row>
    <row r="70" spans="2:29">
      <c r="B70" s="299" t="s">
        <v>349</v>
      </c>
      <c r="C70" s="669"/>
      <c r="D70" s="300"/>
      <c r="E70" s="300"/>
      <c r="F70" s="300">
        <f t="shared" ref="F70:V70" si="179">SUM(F71,F72)</f>
        <v>0</v>
      </c>
      <c r="G70" s="300">
        <f t="shared" si="179"/>
        <v>0</v>
      </c>
      <c r="H70" s="300">
        <f t="shared" si="179"/>
        <v>0</v>
      </c>
      <c r="I70" s="300">
        <f t="shared" si="179"/>
        <v>0</v>
      </c>
      <c r="J70" s="300">
        <f t="shared" si="179"/>
        <v>0</v>
      </c>
      <c r="K70" s="300">
        <f t="shared" si="179"/>
        <v>0</v>
      </c>
      <c r="L70" s="300">
        <f t="shared" si="179"/>
        <v>0</v>
      </c>
      <c r="M70" s="300">
        <f t="shared" si="179"/>
        <v>0</v>
      </c>
      <c r="N70" s="300">
        <f t="shared" si="179"/>
        <v>47.470394818797331</v>
      </c>
      <c r="O70" s="300">
        <f t="shared" si="179"/>
        <v>188.25219004762516</v>
      </c>
      <c r="P70" s="300">
        <f t="shared" si="179"/>
        <v>326.55307980453108</v>
      </c>
      <c r="Q70" s="300">
        <f t="shared" si="179"/>
        <v>462.32529780659354</v>
      </c>
      <c r="R70" s="300">
        <f t="shared" si="179"/>
        <v>595.52056494228168</v>
      </c>
      <c r="S70" s="300">
        <f t="shared" si="179"/>
        <v>736.61312955937603</v>
      </c>
      <c r="T70" s="300">
        <f t="shared" si="179"/>
        <v>879.10173180851757</v>
      </c>
      <c r="U70" s="300">
        <f t="shared" si="179"/>
        <v>1022.9968047519117</v>
      </c>
      <c r="V70" s="300">
        <f t="shared" si="179"/>
        <v>1168.3088508814444</v>
      </c>
      <c r="W70" s="300">
        <f t="shared" ref="W70:AB70" si="180">SUM(W71,W72)</f>
        <v>1315.0484425521536</v>
      </c>
      <c r="X70" s="300">
        <f t="shared" si="180"/>
        <v>1463.226222418298</v>
      </c>
      <c r="Y70" s="300">
        <f t="shared" si="180"/>
        <v>1612.8529038720401</v>
      </c>
      <c r="Z70" s="300">
        <f t="shared" si="180"/>
        <v>1763.939271484759</v>
      </c>
      <c r="AA70" s="300">
        <f t="shared" si="180"/>
        <v>1916.4961814510084</v>
      </c>
      <c r="AB70" s="300">
        <f t="shared" si="180"/>
        <v>2070.5345620351331</v>
      </c>
      <c r="AC70" s="301"/>
    </row>
    <row r="71" spans="2:29">
      <c r="B71" s="302" t="s">
        <v>317</v>
      </c>
      <c r="C71" s="669"/>
      <c r="D71" s="303"/>
      <c r="E71" s="303"/>
      <c r="F71" s="303">
        <f t="shared" ref="F71:V71" si="181">F36</f>
        <v>0</v>
      </c>
      <c r="G71" s="303">
        <f t="shared" si="181"/>
        <v>0</v>
      </c>
      <c r="H71" s="303">
        <f t="shared" si="181"/>
        <v>0</v>
      </c>
      <c r="I71" s="303">
        <f t="shared" si="181"/>
        <v>0</v>
      </c>
      <c r="J71" s="303">
        <f t="shared" si="181"/>
        <v>0</v>
      </c>
      <c r="K71" s="303">
        <f t="shared" si="181"/>
        <v>0</v>
      </c>
      <c r="L71" s="303">
        <f t="shared" si="181"/>
        <v>0</v>
      </c>
      <c r="M71" s="303">
        <f t="shared" si="181"/>
        <v>0</v>
      </c>
      <c r="N71" s="303">
        <f t="shared" si="181"/>
        <v>47.470394818797331</v>
      </c>
      <c r="O71" s="303">
        <f t="shared" si="181"/>
        <v>188.25219004762516</v>
      </c>
      <c r="P71" s="303">
        <f t="shared" si="181"/>
        <v>326.55307980453108</v>
      </c>
      <c r="Q71" s="303">
        <f t="shared" si="181"/>
        <v>462.32529780659354</v>
      </c>
      <c r="R71" s="303">
        <f t="shared" si="181"/>
        <v>595.52056494228168</v>
      </c>
      <c r="S71" s="303">
        <f t="shared" si="181"/>
        <v>736.61312955937603</v>
      </c>
      <c r="T71" s="303">
        <f t="shared" si="181"/>
        <v>879.10173180851757</v>
      </c>
      <c r="U71" s="303">
        <f t="shared" si="181"/>
        <v>1022.9968047519117</v>
      </c>
      <c r="V71" s="303">
        <f t="shared" si="181"/>
        <v>1168.3088508814444</v>
      </c>
      <c r="W71" s="303">
        <f t="shared" ref="W71:AB71" si="182">W36</f>
        <v>1315.0484425521536</v>
      </c>
      <c r="X71" s="303">
        <f t="shared" si="182"/>
        <v>1463.226222418298</v>
      </c>
      <c r="Y71" s="303">
        <f t="shared" si="182"/>
        <v>1612.8529038720401</v>
      </c>
      <c r="Z71" s="303">
        <f t="shared" si="182"/>
        <v>1763.939271484759</v>
      </c>
      <c r="AA71" s="303">
        <f t="shared" si="182"/>
        <v>1916.4961814510084</v>
      </c>
      <c r="AB71" s="303">
        <f t="shared" si="182"/>
        <v>2070.5345620351331</v>
      </c>
      <c r="AC71" s="301"/>
    </row>
    <row r="72" spans="2:29">
      <c r="B72" s="302" t="s">
        <v>394</v>
      </c>
      <c r="C72" s="669"/>
      <c r="D72" s="303"/>
      <c r="E72" s="303"/>
      <c r="F72" s="303">
        <f>F66</f>
        <v>0</v>
      </c>
      <c r="G72" s="303">
        <f t="shared" ref="G72:V72" si="183">G66</f>
        <v>0</v>
      </c>
      <c r="H72" s="303">
        <f t="shared" si="183"/>
        <v>0</v>
      </c>
      <c r="I72" s="303">
        <f t="shared" si="183"/>
        <v>0</v>
      </c>
      <c r="J72" s="303">
        <f t="shared" si="183"/>
        <v>0</v>
      </c>
      <c r="K72" s="303">
        <f t="shared" si="183"/>
        <v>0</v>
      </c>
      <c r="L72" s="303">
        <f t="shared" si="183"/>
        <v>0</v>
      </c>
      <c r="M72" s="303">
        <f t="shared" si="183"/>
        <v>0</v>
      </c>
      <c r="N72" s="303">
        <f t="shared" si="183"/>
        <v>0</v>
      </c>
      <c r="O72" s="303">
        <f t="shared" si="183"/>
        <v>0</v>
      </c>
      <c r="P72" s="303">
        <f t="shared" si="183"/>
        <v>0</v>
      </c>
      <c r="Q72" s="303">
        <f t="shared" si="183"/>
        <v>0</v>
      </c>
      <c r="R72" s="303">
        <f t="shared" si="183"/>
        <v>0</v>
      </c>
      <c r="S72" s="303">
        <f t="shared" si="183"/>
        <v>0</v>
      </c>
      <c r="T72" s="303">
        <f t="shared" si="183"/>
        <v>0</v>
      </c>
      <c r="U72" s="303">
        <f t="shared" si="183"/>
        <v>0</v>
      </c>
      <c r="V72" s="303">
        <f t="shared" si="183"/>
        <v>0</v>
      </c>
      <c r="W72" s="303">
        <f t="shared" ref="W72:AB72" si="184">W66</f>
        <v>0</v>
      </c>
      <c r="X72" s="303">
        <f t="shared" si="184"/>
        <v>0</v>
      </c>
      <c r="Y72" s="303">
        <f t="shared" si="184"/>
        <v>0</v>
      </c>
      <c r="Z72" s="303">
        <f t="shared" si="184"/>
        <v>0</v>
      </c>
      <c r="AA72" s="303">
        <f t="shared" si="184"/>
        <v>0</v>
      </c>
      <c r="AB72" s="303">
        <f t="shared" si="184"/>
        <v>0</v>
      </c>
      <c r="AC72" s="301"/>
    </row>
    <row r="73" spans="2:29">
      <c r="B73" s="299" t="s">
        <v>350</v>
      </c>
      <c r="C73" s="670"/>
      <c r="D73" s="671"/>
      <c r="E73" s="671"/>
      <c r="F73" s="672">
        <v>0</v>
      </c>
      <c r="G73" s="672">
        <v>0</v>
      </c>
      <c r="H73" s="672">
        <v>0</v>
      </c>
      <c r="I73" s="672">
        <v>0</v>
      </c>
      <c r="J73" s="672">
        <v>0</v>
      </c>
      <c r="K73" s="672">
        <v>0</v>
      </c>
      <c r="L73" s="672">
        <v>0</v>
      </c>
      <c r="M73" s="673">
        <v>0</v>
      </c>
      <c r="N73" s="673">
        <v>0</v>
      </c>
      <c r="O73" s="673">
        <v>0</v>
      </c>
      <c r="P73" s="673">
        <v>0</v>
      </c>
      <c r="Q73" s="673">
        <v>0</v>
      </c>
      <c r="R73" s="673">
        <v>0</v>
      </c>
      <c r="S73" s="673">
        <v>0</v>
      </c>
      <c r="T73" s="673">
        <v>0</v>
      </c>
      <c r="U73" s="673">
        <v>0</v>
      </c>
      <c r="V73" s="673">
        <v>0</v>
      </c>
      <c r="W73" s="673">
        <v>0</v>
      </c>
      <c r="X73" s="673">
        <v>0</v>
      </c>
      <c r="Y73" s="673">
        <v>0</v>
      </c>
      <c r="Z73" s="673">
        <v>0</v>
      </c>
      <c r="AA73" s="673">
        <v>0</v>
      </c>
      <c r="AB73" s="673">
        <v>0</v>
      </c>
      <c r="AC73" s="301"/>
    </row>
    <row r="74" spans="2:29">
      <c r="B74" s="299" t="s">
        <v>395</v>
      </c>
      <c r="C74" s="670"/>
      <c r="D74" s="671"/>
      <c r="E74" s="671"/>
      <c r="F74" s="303">
        <f>F70*F75</f>
        <v>0</v>
      </c>
      <c r="G74" s="303">
        <f t="shared" ref="G74:V74" si="185">G70*G75</f>
        <v>0</v>
      </c>
      <c r="H74" s="303">
        <f t="shared" si="185"/>
        <v>0</v>
      </c>
      <c r="I74" s="303">
        <f t="shared" si="185"/>
        <v>0</v>
      </c>
      <c r="J74" s="303">
        <f t="shared" si="185"/>
        <v>0</v>
      </c>
      <c r="K74" s="303">
        <f t="shared" si="185"/>
        <v>0</v>
      </c>
      <c r="L74" s="303">
        <f t="shared" si="185"/>
        <v>0</v>
      </c>
      <c r="M74" s="303">
        <f t="shared" si="185"/>
        <v>0</v>
      </c>
      <c r="N74" s="303">
        <f t="shared" si="185"/>
        <v>0</v>
      </c>
      <c r="O74" s="303">
        <f t="shared" si="185"/>
        <v>0</v>
      </c>
      <c r="P74" s="303">
        <f t="shared" si="185"/>
        <v>0</v>
      </c>
      <c r="Q74" s="303">
        <f t="shared" si="185"/>
        <v>0</v>
      </c>
      <c r="R74" s="303">
        <f t="shared" si="185"/>
        <v>0</v>
      </c>
      <c r="S74" s="303">
        <f t="shared" si="185"/>
        <v>0</v>
      </c>
      <c r="T74" s="303">
        <f t="shared" si="185"/>
        <v>0</v>
      </c>
      <c r="U74" s="303">
        <f t="shared" si="185"/>
        <v>0</v>
      </c>
      <c r="V74" s="303">
        <f t="shared" si="185"/>
        <v>0</v>
      </c>
      <c r="W74" s="303">
        <f t="shared" ref="W74:AB74" si="186">W70*W75</f>
        <v>0</v>
      </c>
      <c r="X74" s="303">
        <f t="shared" si="186"/>
        <v>0</v>
      </c>
      <c r="Y74" s="303">
        <f t="shared" si="186"/>
        <v>0</v>
      </c>
      <c r="Z74" s="303">
        <f t="shared" si="186"/>
        <v>0</v>
      </c>
      <c r="AA74" s="303">
        <f t="shared" si="186"/>
        <v>0</v>
      </c>
      <c r="AB74" s="303">
        <f t="shared" si="186"/>
        <v>0</v>
      </c>
      <c r="AC74" s="301"/>
    </row>
    <row r="75" spans="2:29">
      <c r="B75" s="302" t="s">
        <v>396</v>
      </c>
      <c r="C75" s="670"/>
      <c r="D75" s="652">
        <v>0</v>
      </c>
      <c r="E75" s="652"/>
      <c r="F75" s="674">
        <v>0</v>
      </c>
      <c r="G75" s="674">
        <f>F75</f>
        <v>0</v>
      </c>
      <c r="H75" s="674">
        <f t="shared" ref="H75:AB75" si="187">G75</f>
        <v>0</v>
      </c>
      <c r="I75" s="674">
        <f t="shared" si="187"/>
        <v>0</v>
      </c>
      <c r="J75" s="675">
        <f t="shared" si="187"/>
        <v>0</v>
      </c>
      <c r="K75" s="675">
        <f t="shared" si="187"/>
        <v>0</v>
      </c>
      <c r="L75" s="675">
        <f t="shared" si="187"/>
        <v>0</v>
      </c>
      <c r="M75" s="675">
        <f t="shared" si="187"/>
        <v>0</v>
      </c>
      <c r="N75" s="675">
        <f t="shared" si="187"/>
        <v>0</v>
      </c>
      <c r="O75" s="675">
        <f t="shared" si="187"/>
        <v>0</v>
      </c>
      <c r="P75" s="675">
        <f t="shared" si="187"/>
        <v>0</v>
      </c>
      <c r="Q75" s="676">
        <f t="shared" si="187"/>
        <v>0</v>
      </c>
      <c r="R75" s="676">
        <f t="shared" si="187"/>
        <v>0</v>
      </c>
      <c r="S75" s="676">
        <f t="shared" si="187"/>
        <v>0</v>
      </c>
      <c r="T75" s="676">
        <f t="shared" si="187"/>
        <v>0</v>
      </c>
      <c r="U75" s="676">
        <f t="shared" si="187"/>
        <v>0</v>
      </c>
      <c r="V75" s="676">
        <f t="shared" si="187"/>
        <v>0</v>
      </c>
      <c r="W75" s="676">
        <f t="shared" si="187"/>
        <v>0</v>
      </c>
      <c r="X75" s="676">
        <f t="shared" si="187"/>
        <v>0</v>
      </c>
      <c r="Y75" s="676">
        <f t="shared" si="187"/>
        <v>0</v>
      </c>
      <c r="Z75" s="676">
        <f t="shared" si="187"/>
        <v>0</v>
      </c>
      <c r="AA75" s="676">
        <f t="shared" si="187"/>
        <v>0</v>
      </c>
      <c r="AB75" s="676">
        <f t="shared" si="187"/>
        <v>0</v>
      </c>
      <c r="AC75" s="301"/>
    </row>
    <row r="76" spans="2:29">
      <c r="B76" s="299" t="s">
        <v>352</v>
      </c>
      <c r="C76" s="670"/>
      <c r="D76" s="710"/>
      <c r="E76" s="710"/>
      <c r="F76" s="711">
        <f>IF(F70=5, 0, F77*F70)</f>
        <v>0</v>
      </c>
      <c r="G76" s="711">
        <f t="shared" ref="G76:AB76" si="188">IF(G70=5, 0, G77*G70)</f>
        <v>0</v>
      </c>
      <c r="H76" s="711">
        <f t="shared" si="188"/>
        <v>0</v>
      </c>
      <c r="I76" s="711">
        <f t="shared" si="188"/>
        <v>0</v>
      </c>
      <c r="J76" s="711">
        <f t="shared" si="188"/>
        <v>0</v>
      </c>
      <c r="K76" s="711">
        <f t="shared" si="188"/>
        <v>0</v>
      </c>
      <c r="L76" s="711">
        <f t="shared" si="188"/>
        <v>0</v>
      </c>
      <c r="M76" s="712">
        <f t="shared" si="188"/>
        <v>0</v>
      </c>
      <c r="N76" s="712">
        <f t="shared" si="188"/>
        <v>2.3735197409398667</v>
      </c>
      <c r="O76" s="712">
        <f t="shared" si="188"/>
        <v>9.4126095023812582</v>
      </c>
      <c r="P76" s="712">
        <f t="shared" si="188"/>
        <v>16.327653990226555</v>
      </c>
      <c r="Q76" s="712">
        <f t="shared" si="188"/>
        <v>23.116264890329678</v>
      </c>
      <c r="R76" s="712">
        <f t="shared" si="188"/>
        <v>29.776028247114084</v>
      </c>
      <c r="S76" s="712">
        <f t="shared" si="188"/>
        <v>36.830656477968802</v>
      </c>
      <c r="T76" s="712">
        <f t="shared" si="188"/>
        <v>43.955086590425879</v>
      </c>
      <c r="U76" s="712">
        <f t="shared" si="188"/>
        <v>51.149840237595583</v>
      </c>
      <c r="V76" s="712">
        <f t="shared" si="188"/>
        <v>58.415442544072221</v>
      </c>
      <c r="W76" s="712">
        <f t="shared" si="188"/>
        <v>65.752422127607687</v>
      </c>
      <c r="X76" s="712">
        <f t="shared" si="188"/>
        <v>73.161311120914903</v>
      </c>
      <c r="Y76" s="712">
        <f t="shared" si="188"/>
        <v>80.642645193602007</v>
      </c>
      <c r="Z76" s="712">
        <f t="shared" si="188"/>
        <v>88.196963574237955</v>
      </c>
      <c r="AA76" s="712">
        <f t="shared" si="188"/>
        <v>95.824809072550423</v>
      </c>
      <c r="AB76" s="712">
        <f t="shared" si="188"/>
        <v>103.52672810175666</v>
      </c>
      <c r="AC76" s="306"/>
    </row>
    <row r="77" spans="2:29">
      <c r="B77" s="302" t="s">
        <v>353</v>
      </c>
      <c r="C77" s="670"/>
      <c r="D77" s="664">
        <v>0.05</v>
      </c>
      <c r="E77" s="677"/>
      <c r="F77" s="678">
        <f>D77</f>
        <v>0.05</v>
      </c>
      <c r="G77" s="678">
        <f>F77</f>
        <v>0.05</v>
      </c>
      <c r="H77" s="678">
        <f>G77</f>
        <v>0.05</v>
      </c>
      <c r="I77" s="678">
        <f t="shared" ref="I77:AB77" si="189">H77</f>
        <v>0.05</v>
      </c>
      <c r="J77" s="679">
        <f t="shared" si="189"/>
        <v>0.05</v>
      </c>
      <c r="K77" s="679">
        <f t="shared" si="189"/>
        <v>0.05</v>
      </c>
      <c r="L77" s="679">
        <f t="shared" si="189"/>
        <v>0.05</v>
      </c>
      <c r="M77" s="680">
        <f t="shared" si="189"/>
        <v>0.05</v>
      </c>
      <c r="N77" s="680">
        <f t="shared" si="189"/>
        <v>0.05</v>
      </c>
      <c r="O77" s="680">
        <f t="shared" si="189"/>
        <v>0.05</v>
      </c>
      <c r="P77" s="680">
        <f t="shared" si="189"/>
        <v>0.05</v>
      </c>
      <c r="Q77" s="680">
        <f t="shared" si="189"/>
        <v>0.05</v>
      </c>
      <c r="R77" s="680">
        <f t="shared" si="189"/>
        <v>0.05</v>
      </c>
      <c r="S77" s="680">
        <f t="shared" si="189"/>
        <v>0.05</v>
      </c>
      <c r="T77" s="680">
        <f t="shared" si="189"/>
        <v>0.05</v>
      </c>
      <c r="U77" s="680">
        <f t="shared" si="189"/>
        <v>0.05</v>
      </c>
      <c r="V77" s="680">
        <f t="shared" si="189"/>
        <v>0.05</v>
      </c>
      <c r="W77" s="680">
        <f t="shared" si="189"/>
        <v>0.05</v>
      </c>
      <c r="X77" s="680">
        <f t="shared" si="189"/>
        <v>0.05</v>
      </c>
      <c r="Y77" s="680">
        <f t="shared" si="189"/>
        <v>0.05</v>
      </c>
      <c r="Z77" s="680">
        <f t="shared" si="189"/>
        <v>0.05</v>
      </c>
      <c r="AA77" s="680">
        <f t="shared" si="189"/>
        <v>0.05</v>
      </c>
      <c r="AB77" s="680">
        <f t="shared" si="189"/>
        <v>0.05</v>
      </c>
      <c r="AC77" s="306"/>
    </row>
    <row r="78" spans="2:29">
      <c r="B78" s="299" t="s">
        <v>354</v>
      </c>
      <c r="C78" s="671"/>
      <c r="D78" s="671"/>
      <c r="E78" s="671"/>
      <c r="F78" s="713">
        <f>IS!D23*0.4</f>
        <v>19.87</v>
      </c>
      <c r="G78" s="713">
        <f>IS!I23*0.4</f>
        <v>27.409199999999998</v>
      </c>
      <c r="H78" s="714">
        <f>IS!N23*0.4</f>
        <v>43.090800000000002</v>
      </c>
      <c r="I78" s="714">
        <f>IS!S23*0.4</f>
        <v>72</v>
      </c>
      <c r="J78" s="714">
        <f>IS!T23*0.4</f>
        <v>108.76000000000002</v>
      </c>
      <c r="K78" s="714">
        <f>IS!U23*0.45</f>
        <v>137.33324999999999</v>
      </c>
      <c r="L78" s="714">
        <f>IS!V23*0.45</f>
        <v>154.22073750000001</v>
      </c>
      <c r="M78" s="714">
        <f>IS!W23*0.45</f>
        <v>173.27009812499998</v>
      </c>
      <c r="N78" s="681">
        <v>50</v>
      </c>
      <c r="O78" s="681">
        <v>25</v>
      </c>
      <c r="P78" s="681">
        <v>15</v>
      </c>
      <c r="Q78" s="681">
        <v>10</v>
      </c>
      <c r="R78" s="681">
        <v>10</v>
      </c>
      <c r="S78" s="681">
        <v>10</v>
      </c>
      <c r="T78" s="681">
        <v>10</v>
      </c>
      <c r="U78" s="681">
        <v>10</v>
      </c>
      <c r="V78" s="681">
        <v>10</v>
      </c>
      <c r="W78" s="681">
        <v>10</v>
      </c>
      <c r="X78" s="681">
        <v>10</v>
      </c>
      <c r="Y78" s="681">
        <v>10</v>
      </c>
      <c r="Z78" s="681">
        <v>10</v>
      </c>
      <c r="AA78" s="681">
        <v>10</v>
      </c>
      <c r="AB78" s="681">
        <v>11</v>
      </c>
      <c r="AC78" s="306"/>
    </row>
    <row r="79" spans="2:29">
      <c r="B79" s="302" t="s">
        <v>353</v>
      </c>
      <c r="C79" s="670"/>
      <c r="D79" s="677"/>
      <c r="E79" s="677"/>
      <c r="F79" s="682" t="str">
        <f t="shared" ref="F79:V79" si="190">IFERROR(F78/F70,"-")</f>
        <v>-</v>
      </c>
      <c r="G79" s="682" t="str">
        <f t="shared" si="190"/>
        <v>-</v>
      </c>
      <c r="H79" s="683" t="str">
        <f t="shared" si="190"/>
        <v>-</v>
      </c>
      <c r="I79" s="683" t="str">
        <f t="shared" si="190"/>
        <v>-</v>
      </c>
      <c r="J79" s="683" t="str">
        <f t="shared" si="190"/>
        <v>-</v>
      </c>
      <c r="K79" s="683" t="str">
        <f t="shared" si="190"/>
        <v>-</v>
      </c>
      <c r="L79" s="683" t="str">
        <f t="shared" si="190"/>
        <v>-</v>
      </c>
      <c r="M79" s="684" t="str">
        <f t="shared" si="190"/>
        <v>-</v>
      </c>
      <c r="N79" s="684">
        <f t="shared" si="190"/>
        <v>1.0532880586070246</v>
      </c>
      <c r="O79" s="684">
        <f t="shared" si="190"/>
        <v>0.13280057986935159</v>
      </c>
      <c r="P79" s="684">
        <f t="shared" si="190"/>
        <v>4.5934339400439082E-2</v>
      </c>
      <c r="Q79" s="684">
        <f t="shared" si="190"/>
        <v>2.1629791939664401E-2</v>
      </c>
      <c r="R79" s="684">
        <f t="shared" si="190"/>
        <v>1.6792031356581628E-2</v>
      </c>
      <c r="S79" s="684">
        <f t="shared" si="190"/>
        <v>1.3575647241017487E-2</v>
      </c>
      <c r="T79" s="684">
        <f t="shared" si="190"/>
        <v>1.1375247753667444E-2</v>
      </c>
      <c r="U79" s="684">
        <f t="shared" si="190"/>
        <v>9.7752015974528032E-3</v>
      </c>
      <c r="V79" s="684">
        <f t="shared" si="190"/>
        <v>8.559380503242257E-3</v>
      </c>
      <c r="W79" s="684">
        <f t="shared" ref="W79:AB79" si="191">IFERROR(W78/W70,"-")</f>
        <v>7.6042826077134485E-3</v>
      </c>
      <c r="X79" s="684">
        <f t="shared" si="191"/>
        <v>6.8342132247143821E-3</v>
      </c>
      <c r="Y79" s="684">
        <f t="shared" si="191"/>
        <v>6.2001934435512388E-3</v>
      </c>
      <c r="Z79" s="684">
        <f t="shared" si="191"/>
        <v>5.6691294091903224E-3</v>
      </c>
      <c r="AA79" s="684">
        <f t="shared" si="191"/>
        <v>5.2178554263692025E-3</v>
      </c>
      <c r="AB79" s="684">
        <f t="shared" si="191"/>
        <v>5.3126377128368601E-3</v>
      </c>
      <c r="AC79" s="308"/>
    </row>
    <row r="80" spans="2:29">
      <c r="B80" s="299" t="s">
        <v>355</v>
      </c>
      <c r="C80" s="670"/>
      <c r="D80" s="671"/>
      <c r="E80" s="671"/>
      <c r="F80" s="713">
        <f>IS!D24*0.3</f>
        <v>2.2820999999999998</v>
      </c>
      <c r="G80" s="713">
        <f>IS!I24*0.3</f>
        <v>4.3269000000000002</v>
      </c>
      <c r="H80" s="714">
        <f>IS!N24*0.3</f>
        <v>5.0331000000000001</v>
      </c>
      <c r="I80" s="714">
        <f>IS!S24*0.3</f>
        <v>7.56</v>
      </c>
      <c r="J80" s="714">
        <f>IS!T24*0.3</f>
        <v>9.0389999999999997</v>
      </c>
      <c r="K80" s="714">
        <f>IS!U24*0.3</f>
        <v>10.80885</v>
      </c>
      <c r="L80" s="714">
        <f>IS!V24*0.3</f>
        <v>12.926977499999998</v>
      </c>
      <c r="M80" s="681">
        <v>50</v>
      </c>
      <c r="N80" s="681">
        <v>100</v>
      </c>
      <c r="O80" s="681">
        <v>100</v>
      </c>
      <c r="P80" s="681">
        <v>100</v>
      </c>
      <c r="Q80" s="681">
        <v>100</v>
      </c>
      <c r="R80" s="681">
        <v>100</v>
      </c>
      <c r="S80" s="681">
        <v>100</v>
      </c>
      <c r="T80" s="681">
        <v>100</v>
      </c>
      <c r="U80" s="681">
        <v>100</v>
      </c>
      <c r="V80" s="681">
        <v>100</v>
      </c>
      <c r="W80" s="681">
        <v>100</v>
      </c>
      <c r="X80" s="681">
        <v>100</v>
      </c>
      <c r="Y80" s="681">
        <v>100</v>
      </c>
      <c r="Z80" s="681">
        <v>100</v>
      </c>
      <c r="AA80" s="681">
        <v>100</v>
      </c>
      <c r="AB80" s="681">
        <v>100</v>
      </c>
      <c r="AC80" s="306"/>
    </row>
    <row r="81" spans="2:29">
      <c r="B81" s="302" t="s">
        <v>353</v>
      </c>
      <c r="C81" s="670"/>
      <c r="D81" s="677"/>
      <c r="E81" s="677"/>
      <c r="F81" s="682" t="str">
        <f>IFERROR(F80/F70,"-")</f>
        <v>-</v>
      </c>
      <c r="G81" s="682" t="str">
        <f>IFERROR(G80/G70,"-")</f>
        <v>-</v>
      </c>
      <c r="H81" s="682" t="str">
        <f>IFERROR(H80/H70,"-")</f>
        <v>-</v>
      </c>
      <c r="I81" s="682" t="str">
        <f t="shared" ref="I81:V81" si="192">IFERROR(I80/I70,"-")</f>
        <v>-</v>
      </c>
      <c r="J81" s="682" t="str">
        <f t="shared" si="192"/>
        <v>-</v>
      </c>
      <c r="K81" s="682" t="str">
        <f t="shared" si="192"/>
        <v>-</v>
      </c>
      <c r="L81" s="682" t="str">
        <f t="shared" si="192"/>
        <v>-</v>
      </c>
      <c r="M81" s="685" t="str">
        <f t="shared" si="192"/>
        <v>-</v>
      </c>
      <c r="N81" s="685">
        <f t="shared" si="192"/>
        <v>2.1065761172140491</v>
      </c>
      <c r="O81" s="685">
        <f t="shared" si="192"/>
        <v>0.53120231947740637</v>
      </c>
      <c r="P81" s="685">
        <f t="shared" si="192"/>
        <v>0.30622892933626056</v>
      </c>
      <c r="Q81" s="685">
        <f t="shared" si="192"/>
        <v>0.216297919396644</v>
      </c>
      <c r="R81" s="685">
        <f t="shared" si="192"/>
        <v>0.16792031356581627</v>
      </c>
      <c r="S81" s="685">
        <f t="shared" si="192"/>
        <v>0.13575647241017488</v>
      </c>
      <c r="T81" s="685">
        <f t="shared" si="192"/>
        <v>0.11375247753667445</v>
      </c>
      <c r="U81" s="685">
        <f t="shared" si="192"/>
        <v>9.7752015974528025E-2</v>
      </c>
      <c r="V81" s="685">
        <f t="shared" si="192"/>
        <v>8.559380503242256E-2</v>
      </c>
      <c r="W81" s="685">
        <f t="shared" ref="W81:AB81" si="193">IFERROR(W80/W70,"-")</f>
        <v>7.6042826077134487E-2</v>
      </c>
      <c r="X81" s="685">
        <f t="shared" si="193"/>
        <v>6.8342132247143819E-2</v>
      </c>
      <c r="Y81" s="685">
        <f t="shared" si="193"/>
        <v>6.2001934435512392E-2</v>
      </c>
      <c r="Z81" s="685">
        <f t="shared" si="193"/>
        <v>5.6691294091903224E-2</v>
      </c>
      <c r="AA81" s="685">
        <f t="shared" si="193"/>
        <v>5.2178554263692029E-2</v>
      </c>
      <c r="AB81" s="685">
        <f t="shared" si="193"/>
        <v>4.8296706480335093E-2</v>
      </c>
      <c r="AC81" s="308"/>
    </row>
    <row r="82" spans="2:29">
      <c r="B82" s="309" t="s">
        <v>356</v>
      </c>
      <c r="C82" s="686"/>
      <c r="D82" s="687"/>
      <c r="E82" s="687"/>
      <c r="F82" s="687">
        <f>F70-F76-F78-F80-F73-F74</f>
        <v>-22.152100000000001</v>
      </c>
      <c r="G82" s="687">
        <f t="shared" ref="G82:V82" si="194">G70-G76-G78-G80-G73-G74</f>
        <v>-31.7361</v>
      </c>
      <c r="H82" s="687">
        <f t="shared" si="194"/>
        <v>-48.123899999999999</v>
      </c>
      <c r="I82" s="687">
        <f t="shared" si="194"/>
        <v>-79.56</v>
      </c>
      <c r="J82" s="687">
        <f t="shared" si="194"/>
        <v>-117.79900000000002</v>
      </c>
      <c r="K82" s="687">
        <f t="shared" si="194"/>
        <v>-148.1421</v>
      </c>
      <c r="L82" s="687">
        <f t="shared" si="194"/>
        <v>-167.14771500000001</v>
      </c>
      <c r="M82" s="687">
        <f t="shared" si="194"/>
        <v>-223.27009812499998</v>
      </c>
      <c r="N82" s="687">
        <f t="shared" si="194"/>
        <v>-104.90312492214254</v>
      </c>
      <c r="O82" s="687">
        <f t="shared" si="194"/>
        <v>53.839580545243905</v>
      </c>
      <c r="P82" s="687">
        <f t="shared" si="194"/>
        <v>195.22542581430451</v>
      </c>
      <c r="Q82" s="687">
        <f t="shared" si="194"/>
        <v>329.20903291626388</v>
      </c>
      <c r="R82" s="687">
        <f t="shared" si="194"/>
        <v>455.74453669516765</v>
      </c>
      <c r="S82" s="687">
        <f t="shared" si="194"/>
        <v>589.78247308140726</v>
      </c>
      <c r="T82" s="687">
        <f t="shared" si="194"/>
        <v>725.14664521809163</v>
      </c>
      <c r="U82" s="687">
        <f t="shared" si="194"/>
        <v>861.84696451431614</v>
      </c>
      <c r="V82" s="687">
        <f t="shared" si="194"/>
        <v>999.89340833737219</v>
      </c>
      <c r="W82" s="687">
        <f t="shared" ref="W82:AB82" si="195">W70-W76-W78-W80-W73-W74</f>
        <v>1139.296020424546</v>
      </c>
      <c r="X82" s="687">
        <f t="shared" si="195"/>
        <v>1280.0649112973831</v>
      </c>
      <c r="Y82" s="687">
        <f t="shared" si="195"/>
        <v>1422.2102586784381</v>
      </c>
      <c r="Z82" s="687">
        <f t="shared" si="195"/>
        <v>1565.742307910521</v>
      </c>
      <c r="AA82" s="687">
        <f t="shared" si="195"/>
        <v>1710.671372378458</v>
      </c>
      <c r="AB82" s="687">
        <f t="shared" si="195"/>
        <v>1856.0078339333766</v>
      </c>
      <c r="AC82" s="306"/>
    </row>
    <row r="83" spans="2:29">
      <c r="B83" s="311" t="s">
        <v>56</v>
      </c>
      <c r="C83" s="670"/>
      <c r="D83" s="688"/>
      <c r="E83" s="688"/>
      <c r="F83" s="678">
        <f>IF(F82&lt;0,0%,15%)</f>
        <v>0</v>
      </c>
      <c r="G83" s="678">
        <f t="shared" ref="G83:AB83" si="196">IF(G82&lt;0,0%,15%)</f>
        <v>0</v>
      </c>
      <c r="H83" s="678">
        <f t="shared" si="196"/>
        <v>0</v>
      </c>
      <c r="I83" s="678">
        <f t="shared" si="196"/>
        <v>0</v>
      </c>
      <c r="J83" s="678">
        <f t="shared" si="196"/>
        <v>0</v>
      </c>
      <c r="K83" s="678">
        <f t="shared" si="196"/>
        <v>0</v>
      </c>
      <c r="L83" s="678">
        <f t="shared" si="196"/>
        <v>0</v>
      </c>
      <c r="M83" s="678">
        <f t="shared" si="196"/>
        <v>0</v>
      </c>
      <c r="N83" s="678">
        <f t="shared" si="196"/>
        <v>0</v>
      </c>
      <c r="O83" s="678">
        <f t="shared" si="196"/>
        <v>0.15</v>
      </c>
      <c r="P83" s="678">
        <f t="shared" si="196"/>
        <v>0.15</v>
      </c>
      <c r="Q83" s="678">
        <f t="shared" si="196"/>
        <v>0.15</v>
      </c>
      <c r="R83" s="678">
        <f t="shared" si="196"/>
        <v>0.15</v>
      </c>
      <c r="S83" s="678">
        <f t="shared" si="196"/>
        <v>0.15</v>
      </c>
      <c r="T83" s="678">
        <f t="shared" si="196"/>
        <v>0.15</v>
      </c>
      <c r="U83" s="678">
        <f t="shared" si="196"/>
        <v>0.15</v>
      </c>
      <c r="V83" s="678">
        <f t="shared" si="196"/>
        <v>0.15</v>
      </c>
      <c r="W83" s="678">
        <f t="shared" si="196"/>
        <v>0.15</v>
      </c>
      <c r="X83" s="678">
        <f t="shared" si="196"/>
        <v>0.15</v>
      </c>
      <c r="Y83" s="678">
        <f t="shared" si="196"/>
        <v>0.15</v>
      </c>
      <c r="Z83" s="678">
        <f t="shared" si="196"/>
        <v>0.15</v>
      </c>
      <c r="AA83" s="678">
        <f t="shared" si="196"/>
        <v>0.15</v>
      </c>
      <c r="AB83" s="678">
        <f t="shared" si="196"/>
        <v>0.15</v>
      </c>
      <c r="AC83" s="312"/>
    </row>
    <row r="84" spans="2:29">
      <c r="B84" s="311" t="s">
        <v>357</v>
      </c>
      <c r="C84" s="669"/>
      <c r="D84" s="689"/>
      <c r="E84" s="689"/>
      <c r="F84" s="690">
        <f t="shared" ref="F84:V84" si="197">F82*(1-F83)</f>
        <v>-22.152100000000001</v>
      </c>
      <c r="G84" s="690">
        <f>G82*(1-G83)</f>
        <v>-31.7361</v>
      </c>
      <c r="H84" s="690">
        <f t="shared" si="197"/>
        <v>-48.123899999999999</v>
      </c>
      <c r="I84" s="690">
        <f t="shared" si="197"/>
        <v>-79.56</v>
      </c>
      <c r="J84" s="690">
        <f t="shared" si="197"/>
        <v>-117.79900000000002</v>
      </c>
      <c r="K84" s="690">
        <f t="shared" si="197"/>
        <v>-148.1421</v>
      </c>
      <c r="L84" s="690">
        <f t="shared" si="197"/>
        <v>-167.14771500000001</v>
      </c>
      <c r="M84" s="690">
        <f t="shared" si="197"/>
        <v>-223.27009812499998</v>
      </c>
      <c r="N84" s="690">
        <f t="shared" si="197"/>
        <v>-104.90312492214254</v>
      </c>
      <c r="O84" s="690">
        <f t="shared" si="197"/>
        <v>45.763643463457321</v>
      </c>
      <c r="P84" s="690">
        <f t="shared" si="197"/>
        <v>165.94161194215883</v>
      </c>
      <c r="Q84" s="690">
        <f t="shared" si="197"/>
        <v>279.82767797882428</v>
      </c>
      <c r="R84" s="690">
        <f t="shared" si="197"/>
        <v>387.38285619089248</v>
      </c>
      <c r="S84" s="690">
        <f t="shared" si="197"/>
        <v>501.31510211919618</v>
      </c>
      <c r="T84" s="690">
        <f t="shared" si="197"/>
        <v>616.37464843537782</v>
      </c>
      <c r="U84" s="690">
        <f t="shared" si="197"/>
        <v>732.56991983716875</v>
      </c>
      <c r="V84" s="690">
        <f t="shared" si="197"/>
        <v>849.90939708676638</v>
      </c>
      <c r="W84" s="690">
        <f t="shared" ref="W84:AB84" si="198">W82*(1-W83)</f>
        <v>968.40161736086407</v>
      </c>
      <c r="X84" s="690">
        <f t="shared" si="198"/>
        <v>1088.0551746027757</v>
      </c>
      <c r="Y84" s="690">
        <f t="shared" si="198"/>
        <v>1208.8787198766724</v>
      </c>
      <c r="Z84" s="690">
        <f t="shared" si="198"/>
        <v>1330.8809617239428</v>
      </c>
      <c r="AA84" s="690">
        <f t="shared" si="198"/>
        <v>1454.0706665216892</v>
      </c>
      <c r="AB84" s="690">
        <f t="shared" si="198"/>
        <v>1577.60665884337</v>
      </c>
      <c r="AC84" s="314"/>
    </row>
    <row r="85" spans="2:29">
      <c r="B85" s="299"/>
      <c r="C85" s="669"/>
      <c r="D85" s="669"/>
      <c r="E85" s="669"/>
      <c r="F85" s="669"/>
      <c r="G85" s="669"/>
      <c r="H85" s="669"/>
      <c r="I85" s="669"/>
      <c r="J85" s="669"/>
      <c r="K85" s="669"/>
      <c r="L85" s="669"/>
      <c r="M85" s="669"/>
      <c r="N85" s="669"/>
      <c r="O85" s="669"/>
      <c r="P85" s="669"/>
      <c r="Q85" s="669"/>
      <c r="R85" s="669"/>
      <c r="S85" s="669"/>
      <c r="T85" s="669"/>
      <c r="U85" s="669"/>
      <c r="V85" s="669"/>
      <c r="W85" s="669"/>
      <c r="X85" s="669"/>
      <c r="Y85" s="669"/>
      <c r="Z85" s="669"/>
      <c r="AA85" s="669"/>
      <c r="AB85" s="669"/>
      <c r="AC85" s="301"/>
    </row>
    <row r="86" spans="2:29">
      <c r="B86" s="311" t="s">
        <v>358</v>
      </c>
      <c r="C86" s="691"/>
      <c r="D86" s="691"/>
      <c r="E86" s="691"/>
      <c r="F86" s="691">
        <v>0</v>
      </c>
      <c r="G86" s="691">
        <v>0</v>
      </c>
      <c r="H86" s="691">
        <v>0</v>
      </c>
      <c r="I86" s="691">
        <v>0</v>
      </c>
      <c r="J86" s="691">
        <v>0</v>
      </c>
      <c r="K86" s="691">
        <v>0</v>
      </c>
      <c r="L86" s="691">
        <v>0</v>
      </c>
      <c r="M86" s="691">
        <v>0</v>
      </c>
      <c r="N86" s="691">
        <v>0</v>
      </c>
      <c r="O86" s="691">
        <v>0</v>
      </c>
      <c r="P86" s="691">
        <v>0</v>
      </c>
      <c r="Q86" s="691">
        <v>0</v>
      </c>
      <c r="R86" s="691">
        <v>0</v>
      </c>
      <c r="S86" s="691">
        <v>0</v>
      </c>
      <c r="T86" s="691">
        <v>0</v>
      </c>
      <c r="U86" s="691">
        <v>0</v>
      </c>
      <c r="V86" s="691">
        <v>0</v>
      </c>
      <c r="W86" s="691">
        <v>0</v>
      </c>
      <c r="X86" s="691">
        <v>0</v>
      </c>
      <c r="Y86" s="691">
        <v>0</v>
      </c>
      <c r="Z86" s="691">
        <v>0</v>
      </c>
      <c r="AA86" s="691">
        <v>0</v>
      </c>
      <c r="AB86" s="691">
        <v>0</v>
      </c>
      <c r="AC86" s="316"/>
    </row>
    <row r="87" spans="2:29">
      <c r="B87" s="311" t="s">
        <v>359</v>
      </c>
      <c r="C87" s="691"/>
      <c r="D87" s="692"/>
      <c r="E87" s="692"/>
      <c r="F87" s="435">
        <f t="shared" ref="F87:V87" si="199">F80*20%</f>
        <v>0.45641999999999999</v>
      </c>
      <c r="G87" s="435">
        <f t="shared" si="199"/>
        <v>0.86538000000000004</v>
      </c>
      <c r="H87" s="435">
        <f t="shared" si="199"/>
        <v>1.0066200000000001</v>
      </c>
      <c r="I87" s="435">
        <f t="shared" si="199"/>
        <v>1.512</v>
      </c>
      <c r="J87" s="435">
        <f t="shared" si="199"/>
        <v>1.8078000000000001</v>
      </c>
      <c r="K87" s="435">
        <f t="shared" si="199"/>
        <v>2.1617700000000002</v>
      </c>
      <c r="L87" s="435">
        <f t="shared" si="199"/>
        <v>2.5853954999999997</v>
      </c>
      <c r="M87" s="435">
        <f t="shared" si="199"/>
        <v>10</v>
      </c>
      <c r="N87" s="435">
        <f t="shared" si="199"/>
        <v>20</v>
      </c>
      <c r="O87" s="435">
        <f t="shared" si="199"/>
        <v>20</v>
      </c>
      <c r="P87" s="435">
        <f t="shared" si="199"/>
        <v>20</v>
      </c>
      <c r="Q87" s="435">
        <f t="shared" si="199"/>
        <v>20</v>
      </c>
      <c r="R87" s="435">
        <f t="shared" si="199"/>
        <v>20</v>
      </c>
      <c r="S87" s="435">
        <f t="shared" si="199"/>
        <v>20</v>
      </c>
      <c r="T87" s="435">
        <f t="shared" si="199"/>
        <v>20</v>
      </c>
      <c r="U87" s="435">
        <f t="shared" si="199"/>
        <v>20</v>
      </c>
      <c r="V87" s="435">
        <f t="shared" si="199"/>
        <v>20</v>
      </c>
      <c r="W87" s="435">
        <f t="shared" ref="W87:AB87" si="200">W80*20%</f>
        <v>20</v>
      </c>
      <c r="X87" s="435">
        <f t="shared" si="200"/>
        <v>20</v>
      </c>
      <c r="Y87" s="435">
        <f t="shared" si="200"/>
        <v>20</v>
      </c>
      <c r="Z87" s="435">
        <f t="shared" si="200"/>
        <v>20</v>
      </c>
      <c r="AA87" s="435">
        <f t="shared" si="200"/>
        <v>20</v>
      </c>
      <c r="AB87" s="435">
        <f t="shared" si="200"/>
        <v>20</v>
      </c>
      <c r="AC87" s="316"/>
    </row>
    <row r="88" spans="2:29">
      <c r="B88" s="311" t="s">
        <v>360</v>
      </c>
      <c r="C88" s="691"/>
      <c r="D88" s="691"/>
      <c r="E88" s="691"/>
      <c r="F88" s="691">
        <v>0</v>
      </c>
      <c r="G88" s="691">
        <v>0</v>
      </c>
      <c r="H88" s="691">
        <v>0</v>
      </c>
      <c r="I88" s="691">
        <v>0</v>
      </c>
      <c r="J88" s="691">
        <v>0</v>
      </c>
      <c r="K88" s="691">
        <v>0</v>
      </c>
      <c r="L88" s="691">
        <v>0</v>
      </c>
      <c r="M88" s="691">
        <v>0</v>
      </c>
      <c r="N88" s="691">
        <v>0</v>
      </c>
      <c r="O88" s="691">
        <v>0</v>
      </c>
      <c r="P88" s="691">
        <v>0</v>
      </c>
      <c r="Q88" s="691">
        <v>0</v>
      </c>
      <c r="R88" s="691">
        <v>0</v>
      </c>
      <c r="S88" s="691">
        <v>0</v>
      </c>
      <c r="T88" s="691">
        <v>0</v>
      </c>
      <c r="U88" s="691">
        <v>0</v>
      </c>
      <c r="V88" s="691">
        <v>0</v>
      </c>
      <c r="W88" s="691">
        <v>0</v>
      </c>
      <c r="X88" s="691">
        <v>0</v>
      </c>
      <c r="Y88" s="691">
        <v>0</v>
      </c>
      <c r="Z88" s="691">
        <v>0</v>
      </c>
      <c r="AA88" s="691">
        <v>0</v>
      </c>
      <c r="AB88" s="691">
        <v>0</v>
      </c>
      <c r="AC88" s="317"/>
    </row>
    <row r="89" spans="2:29">
      <c r="B89" s="311" t="s">
        <v>81</v>
      </c>
      <c r="C89" s="691"/>
      <c r="D89" s="691"/>
      <c r="E89" s="691"/>
      <c r="F89" s="691">
        <v>0</v>
      </c>
      <c r="G89" s="691">
        <v>0</v>
      </c>
      <c r="H89" s="691">
        <v>0</v>
      </c>
      <c r="I89" s="691">
        <v>0</v>
      </c>
      <c r="J89" s="691">
        <v>0</v>
      </c>
      <c r="K89" s="691">
        <v>0</v>
      </c>
      <c r="L89" s="691">
        <v>0</v>
      </c>
      <c r="M89" s="691">
        <v>0</v>
      </c>
      <c r="N89" s="691">
        <v>0</v>
      </c>
      <c r="O89" s="691">
        <v>0</v>
      </c>
      <c r="P89" s="691">
        <v>0</v>
      </c>
      <c r="Q89" s="691">
        <v>0</v>
      </c>
      <c r="R89" s="691">
        <v>0</v>
      </c>
      <c r="S89" s="691">
        <v>0</v>
      </c>
      <c r="T89" s="691">
        <v>0</v>
      </c>
      <c r="U89" s="691">
        <v>0</v>
      </c>
      <c r="V89" s="691">
        <v>0</v>
      </c>
      <c r="W89" s="691">
        <v>0</v>
      </c>
      <c r="X89" s="691">
        <v>0</v>
      </c>
      <c r="Y89" s="691">
        <v>0</v>
      </c>
      <c r="Z89" s="691">
        <v>0</v>
      </c>
      <c r="AA89" s="691">
        <v>0</v>
      </c>
      <c r="AB89" s="691">
        <v>0</v>
      </c>
      <c r="AC89" s="317"/>
    </row>
    <row r="90" spans="2:29">
      <c r="B90" s="309" t="s">
        <v>361</v>
      </c>
      <c r="C90" s="693"/>
      <c r="D90" s="310"/>
      <c r="E90" s="310"/>
      <c r="F90" s="310"/>
      <c r="G90" s="310">
        <f t="shared" ref="G90:M90" si="201">G84+SUM(G86:G89)</f>
        <v>-30.870719999999999</v>
      </c>
      <c r="H90" s="310">
        <f t="shared" si="201"/>
        <v>-47.117280000000001</v>
      </c>
      <c r="I90" s="310">
        <f t="shared" si="201"/>
        <v>-78.048000000000002</v>
      </c>
      <c r="J90" s="310">
        <f t="shared" si="201"/>
        <v>-115.99120000000002</v>
      </c>
      <c r="K90" s="310">
        <f t="shared" si="201"/>
        <v>-145.98033000000001</v>
      </c>
      <c r="L90" s="310">
        <f t="shared" si="201"/>
        <v>-164.5623195</v>
      </c>
      <c r="M90" s="310">
        <f t="shared" si="201"/>
        <v>-213.27009812499998</v>
      </c>
      <c r="N90" s="310">
        <f t="shared" ref="N90:V90" si="202">N84+SUM(N86:N89)</f>
        <v>-84.903124922142538</v>
      </c>
      <c r="O90" s="310">
        <f t="shared" si="202"/>
        <v>65.763643463457328</v>
      </c>
      <c r="P90" s="310">
        <f t="shared" si="202"/>
        <v>185.94161194215883</v>
      </c>
      <c r="Q90" s="310">
        <f t="shared" si="202"/>
        <v>299.82767797882428</v>
      </c>
      <c r="R90" s="310">
        <f t="shared" si="202"/>
        <v>407.38285619089248</v>
      </c>
      <c r="S90" s="310">
        <f t="shared" si="202"/>
        <v>521.31510211919613</v>
      </c>
      <c r="T90" s="310">
        <f t="shared" si="202"/>
        <v>636.37464843537782</v>
      </c>
      <c r="U90" s="310">
        <f t="shared" si="202"/>
        <v>752.56991983716875</v>
      </c>
      <c r="V90" s="310">
        <f t="shared" si="202"/>
        <v>869.90939708676638</v>
      </c>
      <c r="W90" s="310">
        <f t="shared" ref="W90:AB90" si="203">W84+SUM(W86:W89)</f>
        <v>988.40161736086407</v>
      </c>
      <c r="X90" s="310">
        <f t="shared" si="203"/>
        <v>1108.0551746027757</v>
      </c>
      <c r="Y90" s="310">
        <f t="shared" si="203"/>
        <v>1228.8787198766724</v>
      </c>
      <c r="Z90" s="310">
        <f t="shared" si="203"/>
        <v>1350.8809617239428</v>
      </c>
      <c r="AA90" s="310">
        <f t="shared" si="203"/>
        <v>1474.0706665216892</v>
      </c>
      <c r="AB90" s="310">
        <f t="shared" si="203"/>
        <v>1597.60665884337</v>
      </c>
      <c r="AC90" s="499">
        <f>AB90*(1+D96)/(D97-D96)</f>
        <v>3524.1323356839052</v>
      </c>
    </row>
    <row r="91" spans="2:29">
      <c r="B91" s="299"/>
      <c r="C91" s="315"/>
      <c r="D91" s="313"/>
      <c r="E91" s="313"/>
      <c r="F91" s="313"/>
      <c r="H91" s="313"/>
      <c r="I91" s="313"/>
      <c r="J91" s="313"/>
      <c r="K91" s="313"/>
      <c r="L91" s="313"/>
      <c r="M91" s="313"/>
      <c r="N91" s="313"/>
      <c r="O91" s="313"/>
      <c r="P91" s="313"/>
      <c r="Q91" s="313"/>
      <c r="R91" s="313"/>
      <c r="S91" s="313"/>
      <c r="T91" s="313"/>
      <c r="U91" s="313"/>
      <c r="V91" s="313"/>
      <c r="W91" s="313"/>
      <c r="X91" s="313"/>
      <c r="Y91" s="313"/>
      <c r="Z91" s="313"/>
      <c r="AA91" s="313"/>
      <c r="AB91" s="313"/>
      <c r="AC91" s="313"/>
    </row>
    <row r="92" spans="2:29">
      <c r="B92" s="299" t="s">
        <v>362</v>
      </c>
      <c r="D92" s="318">
        <v>2026</v>
      </c>
      <c r="E92" s="319"/>
      <c r="F92" s="319"/>
      <c r="G92" s="319"/>
      <c r="H92" s="319"/>
      <c r="I92" s="319">
        <f t="shared" ref="I92:V92" si="204">I69-$D$92</f>
        <v>0</v>
      </c>
      <c r="J92" s="319">
        <f t="shared" si="204"/>
        <v>1</v>
      </c>
      <c r="K92" s="319">
        <f t="shared" si="204"/>
        <v>2</v>
      </c>
      <c r="L92" s="319">
        <f t="shared" si="204"/>
        <v>3</v>
      </c>
      <c r="M92" s="319">
        <f t="shared" si="204"/>
        <v>4</v>
      </c>
      <c r="N92" s="319">
        <f t="shared" si="204"/>
        <v>5</v>
      </c>
      <c r="O92" s="319">
        <f t="shared" si="204"/>
        <v>6</v>
      </c>
      <c r="P92" s="319">
        <f t="shared" si="204"/>
        <v>7</v>
      </c>
      <c r="Q92" s="319">
        <f t="shared" si="204"/>
        <v>8</v>
      </c>
      <c r="R92" s="319">
        <f t="shared" si="204"/>
        <v>9</v>
      </c>
      <c r="S92" s="319">
        <f t="shared" si="204"/>
        <v>10</v>
      </c>
      <c r="T92" s="319">
        <f t="shared" si="204"/>
        <v>11</v>
      </c>
      <c r="U92" s="319">
        <f t="shared" si="204"/>
        <v>12</v>
      </c>
      <c r="V92" s="319">
        <f t="shared" si="204"/>
        <v>13</v>
      </c>
      <c r="W92" s="319">
        <f t="shared" ref="W92:AB92" si="205">W69-$D$92</f>
        <v>14</v>
      </c>
      <c r="X92" s="319">
        <f t="shared" si="205"/>
        <v>15</v>
      </c>
      <c r="Y92" s="319">
        <f t="shared" si="205"/>
        <v>16</v>
      </c>
      <c r="Z92" s="319">
        <f t="shared" si="205"/>
        <v>17</v>
      </c>
      <c r="AA92" s="319">
        <f t="shared" si="205"/>
        <v>18</v>
      </c>
      <c r="AB92" s="319">
        <f t="shared" si="205"/>
        <v>19</v>
      </c>
      <c r="AC92" s="319">
        <f>AB92</f>
        <v>19</v>
      </c>
    </row>
    <row r="93" spans="2:29">
      <c r="B93" s="311" t="s">
        <v>258</v>
      </c>
      <c r="C93" s="320"/>
      <c r="D93" s="320"/>
      <c r="E93" s="320"/>
      <c r="F93" s="320"/>
      <c r="G93" s="320"/>
      <c r="H93" s="320"/>
      <c r="I93" s="320">
        <f t="shared" ref="I93:V93" si="206">I90/(1+$D$97)^I92</f>
        <v>-78.048000000000002</v>
      </c>
      <c r="J93" s="320">
        <f t="shared" si="206"/>
        <v>-106.41394495412845</v>
      </c>
      <c r="K93" s="320">
        <f t="shared" si="206"/>
        <v>-122.86872317145021</v>
      </c>
      <c r="L93" s="320">
        <f t="shared" si="206"/>
        <v>-127.07230455843072</v>
      </c>
      <c r="M93" s="320">
        <f t="shared" si="206"/>
        <v>-151.08591427809827</v>
      </c>
      <c r="N93" s="320">
        <f t="shared" si="206"/>
        <v>-55.181205681709692</v>
      </c>
      <c r="O93" s="320">
        <f t="shared" si="206"/>
        <v>39.212711893793518</v>
      </c>
      <c r="P93" s="320">
        <f t="shared" si="206"/>
        <v>101.716429273728</v>
      </c>
      <c r="Q93" s="320">
        <f t="shared" si="206"/>
        <v>150.47340129015728</v>
      </c>
      <c r="R93" s="320">
        <f t="shared" si="206"/>
        <v>187.57038388898118</v>
      </c>
      <c r="S93" s="320">
        <f t="shared" si="206"/>
        <v>220.20913293307811</v>
      </c>
      <c r="T93" s="320">
        <f t="shared" si="206"/>
        <v>246.61608140692505</v>
      </c>
      <c r="U93" s="320">
        <f t="shared" si="206"/>
        <v>267.56473957061058</v>
      </c>
      <c r="V93" s="320">
        <f t="shared" si="206"/>
        <v>283.74587005353794</v>
      </c>
      <c r="W93" s="320">
        <f t="shared" ref="W93:AB93" si="207">W90/(1+$D$97)^W92</f>
        <v>295.77569002645657</v>
      </c>
      <c r="X93" s="320">
        <f t="shared" si="207"/>
        <v>304.20329730231077</v>
      </c>
      <c r="Y93" s="320">
        <f t="shared" si="207"/>
        <v>309.51739152872767</v>
      </c>
      <c r="Z93" s="320">
        <f t="shared" si="207"/>
        <v>312.15235525534217</v>
      </c>
      <c r="AA93" s="320">
        <f t="shared" si="207"/>
        <v>312.49375384179541</v>
      </c>
      <c r="AB93" s="320">
        <f t="shared" si="207"/>
        <v>310.71799164885198</v>
      </c>
      <c r="AC93" s="320">
        <f>AC90/(1+$D$97)^AC92</f>
        <v>685.40733451952656</v>
      </c>
    </row>
    <row r="94" spans="2:29">
      <c r="B94" s="299"/>
      <c r="C94" s="694"/>
      <c r="D94" s="321"/>
      <c r="E94" s="322"/>
      <c r="F94" s="322"/>
      <c r="G94" s="322"/>
      <c r="H94" s="322"/>
      <c r="I94" s="322"/>
      <c r="J94" s="322"/>
      <c r="K94" s="321"/>
      <c r="L94" s="321"/>
      <c r="M94" s="321"/>
      <c r="N94" s="321"/>
      <c r="O94" s="321"/>
      <c r="P94" s="321"/>
      <c r="Q94" s="321"/>
    </row>
    <row r="95" spans="2:29">
      <c r="B95" s="323" t="s">
        <v>363</v>
      </c>
      <c r="C95" s="695"/>
      <c r="D95" s="324">
        <f>IF(D92=I69,SUM(F93:AC93),(SUM(F93:AC93)))</f>
        <v>3386.7064717900057</v>
      </c>
      <c r="E95" s="322"/>
      <c r="F95" s="322"/>
      <c r="I95" s="598" t="s">
        <v>364</v>
      </c>
      <c r="J95" s="599"/>
      <c r="K95" s="600" t="s">
        <v>365</v>
      </c>
      <c r="L95" s="600" t="s">
        <v>366</v>
      </c>
      <c r="M95" s="601" t="s">
        <v>367</v>
      </c>
      <c r="O95" s="322"/>
      <c r="P95" s="322"/>
      <c r="Q95" s="696"/>
    </row>
    <row r="96" spans="2:29">
      <c r="B96" s="325" t="s">
        <v>368</v>
      </c>
      <c r="D96" s="326">
        <v>-0.25</v>
      </c>
      <c r="E96" s="322"/>
      <c r="F96" s="322"/>
      <c r="I96" s="602" t="s">
        <v>397</v>
      </c>
      <c r="K96" s="767">
        <f>$D$95*K97</f>
        <v>0</v>
      </c>
      <c r="L96" s="614">
        <f>$D$95*L97</f>
        <v>508.00597076850084</v>
      </c>
      <c r="M96" s="767">
        <f>$D$95*M97</f>
        <v>1016.0119415370017</v>
      </c>
    </row>
    <row r="97" spans="2:13">
      <c r="B97" s="325" t="s">
        <v>370</v>
      </c>
      <c r="D97" s="326">
        <v>0.09</v>
      </c>
      <c r="E97" s="322"/>
      <c r="I97" s="615" t="s">
        <v>371</v>
      </c>
      <c r="J97" s="611"/>
      <c r="K97" s="768">
        <v>0</v>
      </c>
      <c r="L97" s="765">
        <f>D99</f>
        <v>0.15</v>
      </c>
      <c r="M97" s="768">
        <v>0.3</v>
      </c>
    </row>
    <row r="98" spans="2:13">
      <c r="B98" s="325" t="s">
        <v>372</v>
      </c>
      <c r="D98" s="697">
        <f>SOTP!D38</f>
        <v>53.187829071810121</v>
      </c>
      <c r="I98" s="704" t="s">
        <v>398</v>
      </c>
      <c r="J98" s="705"/>
      <c r="K98" s="706">
        <f>IFERROR($L$98/$L$97*K97,0)</f>
        <v>0</v>
      </c>
      <c r="L98" s="707">
        <f>D101</f>
        <v>9.551169499372314</v>
      </c>
      <c r="M98" s="708">
        <f>D95*M97/D98</f>
        <v>19.102338998744628</v>
      </c>
    </row>
    <row r="99" spans="2:13">
      <c r="B99" s="325" t="s">
        <v>373</v>
      </c>
      <c r="D99" s="326">
        <v>0.15</v>
      </c>
    </row>
    <row r="100" spans="2:13">
      <c r="B100" s="700" t="s">
        <v>369</v>
      </c>
      <c r="C100" s="701"/>
      <c r="D100" s="702">
        <f>D95*D99</f>
        <v>508.00597076850084</v>
      </c>
    </row>
    <row r="101" spans="2:13">
      <c r="B101" s="327" t="s">
        <v>374</v>
      </c>
      <c r="C101" s="703"/>
      <c r="D101" s="328">
        <f>D100/D98</f>
        <v>9.551169499372314</v>
      </c>
    </row>
    <row r="103" spans="2:13">
      <c r="I103" s="598" t="s">
        <v>375</v>
      </c>
      <c r="J103" s="599"/>
      <c r="K103" s="600" t="s">
        <v>365</v>
      </c>
      <c r="L103" s="600" t="s">
        <v>366</v>
      </c>
      <c r="M103" s="601" t="s">
        <v>367</v>
      </c>
    </row>
    <row r="104" spans="2:13">
      <c r="I104" s="602" t="s">
        <v>376</v>
      </c>
      <c r="J104" s="322"/>
      <c r="K104" s="603">
        <v>500</v>
      </c>
      <c r="L104" s="614">
        <f>MAX(C70:AC70)</f>
        <v>2070.5345620351331</v>
      </c>
      <c r="M104" s="603">
        <v>2000</v>
      </c>
    </row>
    <row r="105" spans="2:13">
      <c r="I105" s="602" t="s">
        <v>377</v>
      </c>
      <c r="J105" s="605"/>
      <c r="K105" s="606">
        <v>2</v>
      </c>
      <c r="L105" s="607">
        <v>2</v>
      </c>
      <c r="M105" s="606">
        <v>2.5</v>
      </c>
    </row>
    <row r="106" spans="2:13">
      <c r="I106" s="602" t="s">
        <v>378</v>
      </c>
      <c r="J106" s="322"/>
      <c r="K106" s="608">
        <f>K104*K105</f>
        <v>1000</v>
      </c>
      <c r="L106" s="609">
        <f>L104*L105</f>
        <v>4141.0691240702663</v>
      </c>
      <c r="M106" s="608">
        <f>M104*M105</f>
        <v>5000</v>
      </c>
    </row>
    <row r="107" spans="2:13">
      <c r="I107" s="698" t="s">
        <v>371</v>
      </c>
      <c r="J107" s="322"/>
      <c r="K107" s="769">
        <f>K97</f>
        <v>0</v>
      </c>
      <c r="L107" s="699">
        <f>L97</f>
        <v>0.15</v>
      </c>
      <c r="M107" s="769">
        <f>M97</f>
        <v>0.3</v>
      </c>
    </row>
    <row r="108" spans="2:13">
      <c r="I108" s="704" t="s">
        <v>399</v>
      </c>
      <c r="J108" s="705"/>
      <c r="K108" s="766">
        <f>K106/$D98*K107</f>
        <v>0</v>
      </c>
      <c r="L108" s="707">
        <f>L106/$D98*L107</f>
        <v>11.678618575913239</v>
      </c>
      <c r="M108" s="766">
        <f>M106/$D98*M107</f>
        <v>28.20194067283354</v>
      </c>
    </row>
  </sheetData>
  <pageMargins left="0.7" right="0.7" top="0.75" bottom="0.75" header="0.3" footer="0.3"/>
  <pageSetup scale="27"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CC466-9C7B-483F-982D-997FE3CFCC06}">
  <sheetPr>
    <tabColor rgb="FF0000FF"/>
  </sheetPr>
  <dimension ref="B1:AD105"/>
  <sheetViews>
    <sheetView showGridLines="0" topLeftCell="A28" zoomScale="70" zoomScaleNormal="70" workbookViewId="0">
      <selection activeCell="B41" sqref="B41"/>
    </sheetView>
  </sheetViews>
  <sheetFormatPr defaultColWidth="9.140625" defaultRowHeight="12.75" outlineLevelCol="1"/>
  <cols>
    <col min="1" max="1" width="3" style="23" customWidth="1"/>
    <col min="2" max="2" width="39.28515625" style="23" customWidth="1"/>
    <col min="3" max="3" width="14.28515625" style="23" customWidth="1"/>
    <col min="4" max="4" width="1.42578125" style="23" customWidth="1"/>
    <col min="5" max="6" width="11.7109375" style="23" hidden="1" customWidth="1" outlineLevel="1"/>
    <col min="7" max="9" width="12.140625" style="23" hidden="1" customWidth="1" outlineLevel="1"/>
    <col min="10" max="10" width="12.140625" style="23" hidden="1" customWidth="1" outlineLevel="1" collapsed="1"/>
    <col min="11" max="12" width="12.140625" style="23" hidden="1" customWidth="1" outlineLevel="1"/>
    <col min="13" max="13" width="12.140625" style="23" customWidth="1" collapsed="1"/>
    <col min="14" max="31" width="12.140625" style="23" customWidth="1"/>
    <col min="32" max="16384" width="9.140625" style="23"/>
  </cols>
  <sheetData>
    <row r="1" spans="2:30" ht="18">
      <c r="B1" s="268" t="s">
        <v>400</v>
      </c>
    </row>
    <row r="2" spans="2:30" ht="8.25" customHeight="1">
      <c r="B2" s="268"/>
    </row>
    <row r="3" spans="2:30" s="272" customFormat="1" ht="12.75" customHeight="1">
      <c r="B3" s="269" t="s">
        <v>401</v>
      </c>
      <c r="C3" s="270"/>
      <c r="D3" s="270"/>
      <c r="E3" s="586">
        <v>2018</v>
      </c>
      <c r="F3" s="616">
        <f t="shared" ref="F3:Q3" si="0">E3+1</f>
        <v>2019</v>
      </c>
      <c r="G3" s="616">
        <f t="shared" si="0"/>
        <v>2020</v>
      </c>
      <c r="H3" s="616">
        <f t="shared" si="0"/>
        <v>2021</v>
      </c>
      <c r="I3" s="616">
        <f t="shared" si="0"/>
        <v>2022</v>
      </c>
      <c r="J3" s="616">
        <f t="shared" si="0"/>
        <v>2023</v>
      </c>
      <c r="K3" s="616">
        <f t="shared" si="0"/>
        <v>2024</v>
      </c>
      <c r="L3" s="271">
        <f t="shared" si="0"/>
        <v>2025</v>
      </c>
      <c r="M3" s="271">
        <f t="shared" si="0"/>
        <v>2026</v>
      </c>
      <c r="N3" s="271">
        <f t="shared" si="0"/>
        <v>2027</v>
      </c>
      <c r="O3" s="271">
        <f t="shared" si="0"/>
        <v>2028</v>
      </c>
      <c r="P3" s="271">
        <f t="shared" si="0"/>
        <v>2029</v>
      </c>
      <c r="Q3" s="271">
        <f t="shared" si="0"/>
        <v>2030</v>
      </c>
      <c r="R3" s="271">
        <f>Q3+1</f>
        <v>2031</v>
      </c>
      <c r="S3" s="271">
        <f>R3+1</f>
        <v>2032</v>
      </c>
      <c r="T3" s="271">
        <f>S3+1</f>
        <v>2033</v>
      </c>
      <c r="U3" s="271">
        <f t="shared" ref="U3:AC3" si="1">T3+1</f>
        <v>2034</v>
      </c>
      <c r="V3" s="271">
        <f t="shared" si="1"/>
        <v>2035</v>
      </c>
      <c r="W3" s="271">
        <f t="shared" si="1"/>
        <v>2036</v>
      </c>
      <c r="X3" s="271">
        <f t="shared" si="1"/>
        <v>2037</v>
      </c>
      <c r="Y3" s="271">
        <f t="shared" si="1"/>
        <v>2038</v>
      </c>
      <c r="Z3" s="271">
        <f t="shared" si="1"/>
        <v>2039</v>
      </c>
      <c r="AA3" s="271">
        <f t="shared" si="1"/>
        <v>2040</v>
      </c>
      <c r="AB3" s="271">
        <f t="shared" si="1"/>
        <v>2041</v>
      </c>
      <c r="AC3" s="271">
        <f t="shared" si="1"/>
        <v>2042</v>
      </c>
      <c r="AD3" s="864"/>
    </row>
    <row r="4" spans="2:30" s="272" customFormat="1" ht="12.75" customHeight="1">
      <c r="B4" s="32" t="s">
        <v>317</v>
      </c>
      <c r="E4" s="273">
        <f t="shared" ref="E4:Q4" si="2">E36</f>
        <v>0</v>
      </c>
      <c r="F4" s="273">
        <f t="shared" si="2"/>
        <v>0</v>
      </c>
      <c r="G4" s="273">
        <f t="shared" si="2"/>
        <v>0</v>
      </c>
      <c r="H4" s="273">
        <f t="shared" si="2"/>
        <v>0</v>
      </c>
      <c r="I4" s="273">
        <f t="shared" si="2"/>
        <v>0</v>
      </c>
      <c r="J4" s="273">
        <f t="shared" si="2"/>
        <v>0</v>
      </c>
      <c r="K4" s="273">
        <f t="shared" si="2"/>
        <v>0</v>
      </c>
      <c r="L4" s="273">
        <f t="shared" si="2"/>
        <v>0</v>
      </c>
      <c r="M4" s="273">
        <f t="shared" si="2"/>
        <v>0</v>
      </c>
      <c r="N4" s="273">
        <f t="shared" si="2"/>
        <v>0</v>
      </c>
      <c r="O4" s="273">
        <f t="shared" si="2"/>
        <v>0</v>
      </c>
      <c r="P4" s="273">
        <f t="shared" si="2"/>
        <v>0</v>
      </c>
      <c r="Q4" s="273">
        <f t="shared" si="2"/>
        <v>0</v>
      </c>
      <c r="R4" s="273">
        <f>R36</f>
        <v>0</v>
      </c>
      <c r="S4" s="273">
        <f>S36</f>
        <v>39.36934098945332</v>
      </c>
      <c r="T4" s="273">
        <f>T36</f>
        <v>118.99383314062271</v>
      </c>
      <c r="U4" s="273">
        <f t="shared" ref="U4:AC4" si="3">U36</f>
        <v>199.81047814862896</v>
      </c>
      <c r="V4" s="273">
        <f t="shared" si="3"/>
        <v>281.83267942864114</v>
      </c>
      <c r="W4" s="273">
        <f t="shared" si="3"/>
        <v>365.07397438845766</v>
      </c>
      <c r="X4" s="273">
        <f t="shared" si="3"/>
        <v>449.54803568445357</v>
      </c>
      <c r="Y4" s="273">
        <f t="shared" si="3"/>
        <v>535.26867248883013</v>
      </c>
      <c r="Z4" s="273">
        <f t="shared" si="3"/>
        <v>622.24983176826504</v>
      </c>
      <c r="AA4" s="273">
        <f t="shared" si="3"/>
        <v>710.50559957406404</v>
      </c>
      <c r="AB4" s="273">
        <f t="shared" si="3"/>
        <v>800.05020234391293</v>
      </c>
      <c r="AC4" s="273">
        <f t="shared" si="3"/>
        <v>890.89800821533368</v>
      </c>
      <c r="AD4" s="273"/>
    </row>
    <row r="5" spans="2:30" s="272" customFormat="1" ht="12.75" customHeight="1">
      <c r="B5" s="32" t="s">
        <v>318</v>
      </c>
      <c r="E5" s="273">
        <f>E62</f>
        <v>0</v>
      </c>
      <c r="F5" s="273">
        <f t="shared" ref="F5:Q5" si="4">F62</f>
        <v>0</v>
      </c>
      <c r="G5" s="273">
        <f t="shared" si="4"/>
        <v>0</v>
      </c>
      <c r="H5" s="273">
        <f t="shared" si="4"/>
        <v>0</v>
      </c>
      <c r="I5" s="273">
        <f t="shared" si="4"/>
        <v>0</v>
      </c>
      <c r="J5" s="273">
        <f t="shared" si="4"/>
        <v>0</v>
      </c>
      <c r="K5" s="273">
        <f t="shared" si="4"/>
        <v>0</v>
      </c>
      <c r="L5" s="273">
        <f t="shared" si="4"/>
        <v>0</v>
      </c>
      <c r="M5" s="273">
        <f t="shared" si="4"/>
        <v>0</v>
      </c>
      <c r="N5" s="273">
        <f t="shared" si="4"/>
        <v>0</v>
      </c>
      <c r="O5" s="273">
        <f t="shared" si="4"/>
        <v>0</v>
      </c>
      <c r="P5" s="273">
        <f t="shared" si="4"/>
        <v>0</v>
      </c>
      <c r="Q5" s="273">
        <f t="shared" si="4"/>
        <v>0</v>
      </c>
      <c r="R5" s="273">
        <f>R62</f>
        <v>0</v>
      </c>
      <c r="S5" s="273">
        <f>S62</f>
        <v>0</v>
      </c>
      <c r="T5" s="273">
        <f>T62</f>
        <v>0</v>
      </c>
      <c r="U5" s="273">
        <f t="shared" ref="U5:AC5" si="5">U62</f>
        <v>0</v>
      </c>
      <c r="V5" s="273">
        <f t="shared" si="5"/>
        <v>0</v>
      </c>
      <c r="W5" s="273">
        <f t="shared" si="5"/>
        <v>0</v>
      </c>
      <c r="X5" s="273">
        <f t="shared" si="5"/>
        <v>0</v>
      </c>
      <c r="Y5" s="273">
        <f t="shared" si="5"/>
        <v>0</v>
      </c>
      <c r="Z5" s="273">
        <f t="shared" si="5"/>
        <v>0</v>
      </c>
      <c r="AA5" s="273">
        <f t="shared" si="5"/>
        <v>0</v>
      </c>
      <c r="AB5" s="273">
        <f t="shared" si="5"/>
        <v>0</v>
      </c>
      <c r="AC5" s="273">
        <f t="shared" si="5"/>
        <v>0</v>
      </c>
      <c r="AD5" s="273"/>
    </row>
    <row r="6" spans="2:30" ht="12.75" customHeight="1">
      <c r="B6" s="274" t="s">
        <v>319</v>
      </c>
      <c r="C6" s="275"/>
      <c r="D6" s="275"/>
      <c r="E6" s="276">
        <f t="shared" ref="E6:Q6" si="6">E4+E5</f>
        <v>0</v>
      </c>
      <c r="F6" s="276">
        <f t="shared" si="6"/>
        <v>0</v>
      </c>
      <c r="G6" s="276">
        <f t="shared" si="6"/>
        <v>0</v>
      </c>
      <c r="H6" s="276">
        <f t="shared" si="6"/>
        <v>0</v>
      </c>
      <c r="I6" s="276">
        <f t="shared" si="6"/>
        <v>0</v>
      </c>
      <c r="J6" s="276">
        <f t="shared" si="6"/>
        <v>0</v>
      </c>
      <c r="K6" s="276">
        <f t="shared" si="6"/>
        <v>0</v>
      </c>
      <c r="L6" s="276">
        <f t="shared" si="6"/>
        <v>0</v>
      </c>
      <c r="M6" s="276">
        <f t="shared" si="6"/>
        <v>0</v>
      </c>
      <c r="N6" s="276">
        <f t="shared" si="6"/>
        <v>0</v>
      </c>
      <c r="O6" s="276">
        <f t="shared" si="6"/>
        <v>0</v>
      </c>
      <c r="P6" s="276">
        <f t="shared" si="6"/>
        <v>0</v>
      </c>
      <c r="Q6" s="276">
        <f t="shared" si="6"/>
        <v>0</v>
      </c>
      <c r="R6" s="276">
        <f>R4+R5</f>
        <v>0</v>
      </c>
      <c r="S6" s="276">
        <f>S4+S5</f>
        <v>39.36934098945332</v>
      </c>
      <c r="T6" s="276">
        <f>T4+T5</f>
        <v>118.99383314062271</v>
      </c>
      <c r="U6" s="276">
        <f t="shared" ref="U6:AC6" si="7">U4+U5</f>
        <v>199.81047814862896</v>
      </c>
      <c r="V6" s="276">
        <f t="shared" si="7"/>
        <v>281.83267942864114</v>
      </c>
      <c r="W6" s="276">
        <f t="shared" si="7"/>
        <v>365.07397438845766</v>
      </c>
      <c r="X6" s="276">
        <f t="shared" si="7"/>
        <v>449.54803568445357</v>
      </c>
      <c r="Y6" s="276">
        <f t="shared" si="7"/>
        <v>535.26867248883013</v>
      </c>
      <c r="Z6" s="276">
        <f t="shared" si="7"/>
        <v>622.24983176826504</v>
      </c>
      <c r="AA6" s="276">
        <f t="shared" si="7"/>
        <v>710.50559957406404</v>
      </c>
      <c r="AB6" s="276">
        <f t="shared" si="7"/>
        <v>800.05020234391293</v>
      </c>
      <c r="AC6" s="276">
        <f t="shared" si="7"/>
        <v>890.89800821533368</v>
      </c>
      <c r="AD6" s="865"/>
    </row>
    <row r="7" spans="2:30" ht="12.75" customHeight="1">
      <c r="B7" s="268"/>
    </row>
    <row r="8" spans="2:30" ht="12.75" customHeight="1">
      <c r="B8" s="269" t="s">
        <v>402</v>
      </c>
      <c r="C8" s="270"/>
      <c r="D8" s="270"/>
      <c r="E8" s="586">
        <v>2018</v>
      </c>
      <c r="F8" s="616">
        <f t="shared" ref="F8:Q8" si="8">E8+1</f>
        <v>2019</v>
      </c>
      <c r="G8" s="616">
        <f t="shared" si="8"/>
        <v>2020</v>
      </c>
      <c r="H8" s="616">
        <f t="shared" si="8"/>
        <v>2021</v>
      </c>
      <c r="I8" s="616">
        <f t="shared" si="8"/>
        <v>2022</v>
      </c>
      <c r="J8" s="616">
        <f t="shared" si="8"/>
        <v>2023</v>
      </c>
      <c r="K8" s="616">
        <f t="shared" si="8"/>
        <v>2024</v>
      </c>
      <c r="L8" s="271">
        <f t="shared" si="8"/>
        <v>2025</v>
      </c>
      <c r="M8" s="271">
        <f t="shared" si="8"/>
        <v>2026</v>
      </c>
      <c r="N8" s="271">
        <f t="shared" si="8"/>
        <v>2027</v>
      </c>
      <c r="O8" s="271">
        <f t="shared" si="8"/>
        <v>2028</v>
      </c>
      <c r="P8" s="271">
        <f t="shared" si="8"/>
        <v>2029</v>
      </c>
      <c r="Q8" s="271">
        <f t="shared" si="8"/>
        <v>2030</v>
      </c>
      <c r="R8" s="271">
        <f>Q8+1</f>
        <v>2031</v>
      </c>
      <c r="S8" s="271">
        <f>R8+1</f>
        <v>2032</v>
      </c>
      <c r="T8" s="271">
        <f>S8+1</f>
        <v>2033</v>
      </c>
      <c r="U8" s="271">
        <f t="shared" ref="U8:AC8" si="9">T8+1</f>
        <v>2034</v>
      </c>
      <c r="V8" s="271">
        <f t="shared" si="9"/>
        <v>2035</v>
      </c>
      <c r="W8" s="271">
        <f t="shared" si="9"/>
        <v>2036</v>
      </c>
      <c r="X8" s="271">
        <f t="shared" si="9"/>
        <v>2037</v>
      </c>
      <c r="Y8" s="271">
        <f t="shared" si="9"/>
        <v>2038</v>
      </c>
      <c r="Z8" s="271">
        <f t="shared" si="9"/>
        <v>2039</v>
      </c>
      <c r="AA8" s="271">
        <f t="shared" si="9"/>
        <v>2040</v>
      </c>
      <c r="AB8" s="271">
        <f t="shared" si="9"/>
        <v>2041</v>
      </c>
      <c r="AC8" s="271">
        <f t="shared" si="9"/>
        <v>2042</v>
      </c>
      <c r="AD8" s="864"/>
    </row>
    <row r="9" spans="2:30" ht="12.75" customHeight="1">
      <c r="B9" s="32" t="s">
        <v>317</v>
      </c>
      <c r="C9" s="272"/>
      <c r="D9" s="272"/>
      <c r="E9" s="273">
        <f t="shared" ref="E9:Q9" si="10">E29</f>
        <v>0</v>
      </c>
      <c r="F9" s="273">
        <f t="shared" si="10"/>
        <v>0</v>
      </c>
      <c r="G9" s="273">
        <f t="shared" si="10"/>
        <v>0</v>
      </c>
      <c r="H9" s="273">
        <f t="shared" si="10"/>
        <v>0</v>
      </c>
      <c r="I9" s="273">
        <f t="shared" si="10"/>
        <v>0</v>
      </c>
      <c r="J9" s="273">
        <f t="shared" si="10"/>
        <v>0</v>
      </c>
      <c r="K9" s="273">
        <f t="shared" si="10"/>
        <v>0</v>
      </c>
      <c r="L9" s="273">
        <f t="shared" si="10"/>
        <v>0</v>
      </c>
      <c r="M9" s="273">
        <f t="shared" si="10"/>
        <v>0</v>
      </c>
      <c r="N9" s="273">
        <f t="shared" si="10"/>
        <v>0</v>
      </c>
      <c r="O9" s="273">
        <f t="shared" si="10"/>
        <v>0</v>
      </c>
      <c r="P9" s="273">
        <f t="shared" si="10"/>
        <v>0</v>
      </c>
      <c r="Q9" s="273">
        <f t="shared" si="10"/>
        <v>0</v>
      </c>
      <c r="R9" s="273">
        <f>R29</f>
        <v>0</v>
      </c>
      <c r="S9" s="273">
        <f>S29</f>
        <v>2762.7607711897067</v>
      </c>
      <c r="T9" s="273">
        <f>T29</f>
        <v>8350.444430920892</v>
      </c>
      <c r="U9" s="273">
        <f t="shared" ref="U9:AC9" si="11">U29</f>
        <v>14021.787940254662</v>
      </c>
      <c r="V9" s="273">
        <f t="shared" si="11"/>
        <v>19777.731889729203</v>
      </c>
      <c r="W9" s="273">
        <f t="shared" si="11"/>
        <v>25619.226272874221</v>
      </c>
      <c r="X9" s="273">
        <f t="shared" si="11"/>
        <v>31547.230574347617</v>
      </c>
      <c r="Y9" s="273">
        <f t="shared" si="11"/>
        <v>37562.713858865274</v>
      </c>
      <c r="Z9" s="273">
        <f t="shared" si="11"/>
        <v>43666.654860930881</v>
      </c>
      <c r="AA9" s="273">
        <f t="shared" si="11"/>
        <v>49860.042075372912</v>
      </c>
      <c r="AB9" s="273">
        <f t="shared" si="11"/>
        <v>56143.873848695643</v>
      </c>
      <c r="AC9" s="273">
        <f t="shared" si="11"/>
        <v>62519.158471251489</v>
      </c>
      <c r="AD9" s="273"/>
    </row>
    <row r="10" spans="2:30" ht="12.75" customHeight="1">
      <c r="B10" s="32" t="s">
        <v>321</v>
      </c>
      <c r="C10" s="272"/>
      <c r="D10" s="272"/>
      <c r="E10" s="273">
        <f>E55</f>
        <v>0</v>
      </c>
      <c r="F10" s="273">
        <f t="shared" ref="F10:Q10" si="12">F55</f>
        <v>0</v>
      </c>
      <c r="G10" s="273">
        <f t="shared" si="12"/>
        <v>0</v>
      </c>
      <c r="H10" s="273">
        <f t="shared" si="12"/>
        <v>0</v>
      </c>
      <c r="I10" s="273">
        <f t="shared" si="12"/>
        <v>0</v>
      </c>
      <c r="J10" s="273">
        <f t="shared" si="12"/>
        <v>0</v>
      </c>
      <c r="K10" s="273">
        <f t="shared" si="12"/>
        <v>0</v>
      </c>
      <c r="L10" s="273">
        <f t="shared" si="12"/>
        <v>0</v>
      </c>
      <c r="M10" s="273">
        <f t="shared" si="12"/>
        <v>0</v>
      </c>
      <c r="N10" s="273">
        <f t="shared" si="12"/>
        <v>0</v>
      </c>
      <c r="O10" s="273">
        <f t="shared" si="12"/>
        <v>0</v>
      </c>
      <c r="P10" s="273">
        <f t="shared" si="12"/>
        <v>0</v>
      </c>
      <c r="Q10" s="273">
        <f t="shared" si="12"/>
        <v>0</v>
      </c>
      <c r="R10" s="273">
        <f>R55</f>
        <v>0</v>
      </c>
      <c r="S10" s="273">
        <f>S55</f>
        <v>0</v>
      </c>
      <c r="T10" s="273">
        <f>T55</f>
        <v>0</v>
      </c>
      <c r="U10" s="273">
        <f t="shared" ref="U10:AC10" si="13">U55</f>
        <v>0</v>
      </c>
      <c r="V10" s="273">
        <f t="shared" si="13"/>
        <v>0</v>
      </c>
      <c r="W10" s="273">
        <f t="shared" si="13"/>
        <v>0</v>
      </c>
      <c r="X10" s="273">
        <f t="shared" si="13"/>
        <v>0</v>
      </c>
      <c r="Y10" s="273">
        <f t="shared" si="13"/>
        <v>0</v>
      </c>
      <c r="Z10" s="273">
        <f t="shared" si="13"/>
        <v>0</v>
      </c>
      <c r="AA10" s="273">
        <f t="shared" si="13"/>
        <v>0</v>
      </c>
      <c r="AB10" s="273">
        <f t="shared" si="13"/>
        <v>0</v>
      </c>
      <c r="AC10" s="273">
        <f t="shared" si="13"/>
        <v>0</v>
      </c>
      <c r="AD10" s="273"/>
    </row>
    <row r="11" spans="2:30" ht="12.75" customHeight="1">
      <c r="B11" s="274" t="s">
        <v>322</v>
      </c>
      <c r="C11" s="275"/>
      <c r="D11" s="275"/>
      <c r="E11" s="502">
        <f t="shared" ref="E11:Q11" si="14">E9+E10</f>
        <v>0</v>
      </c>
      <c r="F11" s="502">
        <f t="shared" si="14"/>
        <v>0</v>
      </c>
      <c r="G11" s="494">
        <f t="shared" si="14"/>
        <v>0</v>
      </c>
      <c r="H11" s="494">
        <f t="shared" si="14"/>
        <v>0</v>
      </c>
      <c r="I11" s="494">
        <f t="shared" si="14"/>
        <v>0</v>
      </c>
      <c r="J11" s="494">
        <f t="shared" si="14"/>
        <v>0</v>
      </c>
      <c r="K11" s="494">
        <f t="shared" si="14"/>
        <v>0</v>
      </c>
      <c r="L11" s="494">
        <f t="shared" si="14"/>
        <v>0</v>
      </c>
      <c r="M11" s="494">
        <f t="shared" si="14"/>
        <v>0</v>
      </c>
      <c r="N11" s="494">
        <f t="shared" si="14"/>
        <v>0</v>
      </c>
      <c r="O11" s="494">
        <f t="shared" si="14"/>
        <v>0</v>
      </c>
      <c r="P11" s="494">
        <f t="shared" si="14"/>
        <v>0</v>
      </c>
      <c r="Q11" s="494">
        <f t="shared" si="14"/>
        <v>0</v>
      </c>
      <c r="R11" s="494">
        <f>R9+R10</f>
        <v>0</v>
      </c>
      <c r="S11" s="494">
        <f>S9+S10</f>
        <v>2762.7607711897067</v>
      </c>
      <c r="T11" s="494">
        <f>T9+T10</f>
        <v>8350.444430920892</v>
      </c>
      <c r="U11" s="494">
        <f t="shared" ref="U11:AC11" si="15">U9+U10</f>
        <v>14021.787940254662</v>
      </c>
      <c r="V11" s="494">
        <f t="shared" si="15"/>
        <v>19777.731889729203</v>
      </c>
      <c r="W11" s="494">
        <f t="shared" si="15"/>
        <v>25619.226272874221</v>
      </c>
      <c r="X11" s="494">
        <f t="shared" si="15"/>
        <v>31547.230574347617</v>
      </c>
      <c r="Y11" s="494">
        <f t="shared" si="15"/>
        <v>37562.713858865274</v>
      </c>
      <c r="Z11" s="494">
        <f t="shared" si="15"/>
        <v>43666.654860930881</v>
      </c>
      <c r="AA11" s="494">
        <f t="shared" si="15"/>
        <v>49860.042075372912</v>
      </c>
      <c r="AB11" s="494">
        <f t="shared" si="15"/>
        <v>56143.873848695643</v>
      </c>
      <c r="AC11" s="494">
        <f t="shared" si="15"/>
        <v>62519.158471251489</v>
      </c>
      <c r="AD11" s="866"/>
    </row>
    <row r="12" spans="2:30" ht="12.75" customHeight="1">
      <c r="B12" s="268"/>
    </row>
    <row r="13" spans="2:30">
      <c r="B13" s="277" t="s">
        <v>403</v>
      </c>
      <c r="C13" s="278"/>
      <c r="D13" s="279"/>
      <c r="E13" s="587">
        <v>2018</v>
      </c>
      <c r="F13" s="617">
        <f t="shared" ref="F13:Q13" si="16">E13+1</f>
        <v>2019</v>
      </c>
      <c r="G13" s="617">
        <f t="shared" si="16"/>
        <v>2020</v>
      </c>
      <c r="H13" s="617">
        <f t="shared" si="16"/>
        <v>2021</v>
      </c>
      <c r="I13" s="617">
        <f t="shared" si="16"/>
        <v>2022</v>
      </c>
      <c r="J13" s="617">
        <f t="shared" si="16"/>
        <v>2023</v>
      </c>
      <c r="K13" s="617">
        <f t="shared" si="16"/>
        <v>2024</v>
      </c>
      <c r="L13" s="280">
        <f t="shared" si="16"/>
        <v>2025</v>
      </c>
      <c r="M13" s="280">
        <f t="shared" si="16"/>
        <v>2026</v>
      </c>
      <c r="N13" s="280">
        <f t="shared" si="16"/>
        <v>2027</v>
      </c>
      <c r="O13" s="280">
        <f t="shared" si="16"/>
        <v>2028</v>
      </c>
      <c r="P13" s="280">
        <f t="shared" si="16"/>
        <v>2029</v>
      </c>
      <c r="Q13" s="280">
        <f t="shared" si="16"/>
        <v>2030</v>
      </c>
      <c r="R13" s="280">
        <f>Q13+1</f>
        <v>2031</v>
      </c>
      <c r="S13" s="280">
        <f>R13+1</f>
        <v>2032</v>
      </c>
      <c r="T13" s="280">
        <f>S13+1</f>
        <v>2033</v>
      </c>
      <c r="U13" s="280">
        <f t="shared" ref="U13:AC13" si="17">T13+1</f>
        <v>2034</v>
      </c>
      <c r="V13" s="280">
        <f t="shared" si="17"/>
        <v>2035</v>
      </c>
      <c r="W13" s="280">
        <f t="shared" si="17"/>
        <v>2036</v>
      </c>
      <c r="X13" s="280">
        <f t="shared" si="17"/>
        <v>2037</v>
      </c>
      <c r="Y13" s="280">
        <f t="shared" si="17"/>
        <v>2038</v>
      </c>
      <c r="Z13" s="280">
        <f t="shared" si="17"/>
        <v>2039</v>
      </c>
      <c r="AA13" s="280">
        <f t="shared" si="17"/>
        <v>2040</v>
      </c>
      <c r="AB13" s="280">
        <f t="shared" si="17"/>
        <v>2041</v>
      </c>
      <c r="AC13" s="280">
        <f t="shared" si="17"/>
        <v>2042</v>
      </c>
      <c r="AD13" s="864"/>
    </row>
    <row r="14" spans="2:30">
      <c r="B14" s="436" t="s">
        <v>324</v>
      </c>
      <c r="C14" s="281"/>
      <c r="D14" s="17"/>
      <c r="E14" s="282">
        <f>327.2*1000</f>
        <v>327200</v>
      </c>
      <c r="F14" s="283">
        <f>E14*(1+F$15)</f>
        <v>329654</v>
      </c>
      <c r="G14" s="283">
        <f t="shared" ref="G14:Q14" si="18">F14*(1+G$15)</f>
        <v>332126.40500000003</v>
      </c>
      <c r="H14" s="283">
        <f t="shared" si="18"/>
        <v>334617.35303750006</v>
      </c>
      <c r="I14" s="283">
        <f t="shared" si="18"/>
        <v>337126.98318528134</v>
      </c>
      <c r="J14" s="283">
        <f t="shared" si="18"/>
        <v>339655.43555917096</v>
      </c>
      <c r="K14" s="283">
        <f t="shared" si="18"/>
        <v>342202.85132586479</v>
      </c>
      <c r="L14" s="283">
        <f t="shared" si="18"/>
        <v>344769.37271080882</v>
      </c>
      <c r="M14" s="283">
        <f t="shared" si="18"/>
        <v>347355.1430061399</v>
      </c>
      <c r="N14" s="283">
        <f t="shared" si="18"/>
        <v>349960.306578686</v>
      </c>
      <c r="O14" s="283">
        <f t="shared" si="18"/>
        <v>352585.00887802616</v>
      </c>
      <c r="P14" s="283">
        <f t="shared" si="18"/>
        <v>355229.39644461137</v>
      </c>
      <c r="Q14" s="283">
        <f t="shared" si="18"/>
        <v>357893.61691794597</v>
      </c>
      <c r="R14" s="283">
        <f>Q14*(1+R$15)</f>
        <v>360577.81904483057</v>
      </c>
      <c r="S14" s="283">
        <f>R14*(1+S$15)</f>
        <v>363282.15268766682</v>
      </c>
      <c r="T14" s="283">
        <f>S14*(1+T$15)</f>
        <v>366006.76883282437</v>
      </c>
      <c r="U14" s="283">
        <f t="shared" ref="U14:AC14" si="19">T14*(1+U$15)</f>
        <v>368751.81959907059</v>
      </c>
      <c r="V14" s="283">
        <f t="shared" si="19"/>
        <v>371517.45824606362</v>
      </c>
      <c r="W14" s="283">
        <f t="shared" si="19"/>
        <v>374303.83918290911</v>
      </c>
      <c r="X14" s="283">
        <f t="shared" si="19"/>
        <v>377111.11797678098</v>
      </c>
      <c r="Y14" s="283">
        <f t="shared" si="19"/>
        <v>379939.45136160689</v>
      </c>
      <c r="Z14" s="283">
        <f t="shared" si="19"/>
        <v>382788.99724681897</v>
      </c>
      <c r="AA14" s="283">
        <f t="shared" si="19"/>
        <v>385659.91472617013</v>
      </c>
      <c r="AB14" s="283">
        <f t="shared" si="19"/>
        <v>388552.36408661644</v>
      </c>
      <c r="AC14" s="283">
        <f t="shared" si="19"/>
        <v>391466.50681726605</v>
      </c>
      <c r="AD14" s="283"/>
    </row>
    <row r="15" spans="2:30">
      <c r="B15" s="437" t="s">
        <v>325</v>
      </c>
      <c r="C15" s="284">
        <v>7.4999999999999997E-3</v>
      </c>
      <c r="D15" s="17"/>
      <c r="E15" s="285">
        <f>C15</f>
        <v>7.4999999999999997E-3</v>
      </c>
      <c r="F15" s="285">
        <f t="shared" ref="F15:Q15" si="20">E15</f>
        <v>7.4999999999999997E-3</v>
      </c>
      <c r="G15" s="285">
        <f t="shared" si="20"/>
        <v>7.4999999999999997E-3</v>
      </c>
      <c r="H15" s="285">
        <f t="shared" si="20"/>
        <v>7.4999999999999997E-3</v>
      </c>
      <c r="I15" s="285">
        <f t="shared" si="20"/>
        <v>7.4999999999999997E-3</v>
      </c>
      <c r="J15" s="285">
        <f t="shared" si="20"/>
        <v>7.4999999999999997E-3</v>
      </c>
      <c r="K15" s="285">
        <f t="shared" si="20"/>
        <v>7.4999999999999997E-3</v>
      </c>
      <c r="L15" s="285">
        <f t="shared" si="20"/>
        <v>7.4999999999999997E-3</v>
      </c>
      <c r="M15" s="285">
        <f t="shared" si="20"/>
        <v>7.4999999999999997E-3</v>
      </c>
      <c r="N15" s="285">
        <f t="shared" si="20"/>
        <v>7.4999999999999997E-3</v>
      </c>
      <c r="O15" s="285">
        <f t="shared" si="20"/>
        <v>7.4999999999999997E-3</v>
      </c>
      <c r="P15" s="285">
        <f t="shared" si="20"/>
        <v>7.4999999999999997E-3</v>
      </c>
      <c r="Q15" s="285">
        <f t="shared" si="20"/>
        <v>7.4999999999999997E-3</v>
      </c>
      <c r="R15" s="285">
        <f>Q15</f>
        <v>7.4999999999999997E-3</v>
      </c>
      <c r="S15" s="285">
        <f>R15</f>
        <v>7.4999999999999997E-3</v>
      </c>
      <c r="T15" s="285">
        <f>S15</f>
        <v>7.4999999999999997E-3</v>
      </c>
      <c r="U15" s="285">
        <f t="shared" ref="U15:AC15" si="21">T15</f>
        <v>7.4999999999999997E-3</v>
      </c>
      <c r="V15" s="285">
        <f t="shared" si="21"/>
        <v>7.4999999999999997E-3</v>
      </c>
      <c r="W15" s="285">
        <f t="shared" si="21"/>
        <v>7.4999999999999997E-3</v>
      </c>
      <c r="X15" s="285">
        <f t="shared" si="21"/>
        <v>7.4999999999999997E-3</v>
      </c>
      <c r="Y15" s="285">
        <f t="shared" si="21"/>
        <v>7.4999999999999997E-3</v>
      </c>
      <c r="Z15" s="285">
        <f t="shared" si="21"/>
        <v>7.4999999999999997E-3</v>
      </c>
      <c r="AA15" s="285">
        <f t="shared" si="21"/>
        <v>7.4999999999999997E-3</v>
      </c>
      <c r="AB15" s="285">
        <f t="shared" si="21"/>
        <v>7.4999999999999997E-3</v>
      </c>
      <c r="AC15" s="285">
        <f t="shared" si="21"/>
        <v>7.4999999999999997E-3</v>
      </c>
      <c r="AD15" s="867"/>
    </row>
    <row r="16" spans="2:30" ht="5.0999999999999996" customHeight="1">
      <c r="B16" s="437"/>
      <c r="C16" s="438"/>
      <c r="D16" s="17"/>
      <c r="E16" s="285"/>
      <c r="F16" s="285"/>
      <c r="G16" s="285"/>
      <c r="H16" s="285"/>
      <c r="I16" s="285"/>
      <c r="J16" s="285"/>
      <c r="K16" s="285"/>
      <c r="L16" s="285"/>
      <c r="M16" s="285"/>
      <c r="N16" s="285"/>
      <c r="O16" s="285"/>
      <c r="P16" s="285"/>
      <c r="Q16" s="285"/>
      <c r="R16" s="285"/>
      <c r="S16" s="285"/>
      <c r="T16" s="285"/>
      <c r="U16" s="285"/>
      <c r="V16" s="285"/>
      <c r="W16" s="285"/>
      <c r="X16" s="285"/>
      <c r="Y16" s="285"/>
      <c r="Z16" s="285"/>
      <c r="AA16" s="285"/>
      <c r="AB16" s="285"/>
      <c r="AC16" s="285"/>
      <c r="AD16" s="867"/>
    </row>
    <row r="17" spans="2:30">
      <c r="B17" s="436" t="s">
        <v>404</v>
      </c>
      <c r="D17" s="17"/>
      <c r="E17" s="283">
        <f>E14*$C18</f>
        <v>7927.8566308243726</v>
      </c>
      <c r="F17" s="283">
        <f t="shared" ref="F17:Q17" si="22">F14*$C18</f>
        <v>7987.315555555555</v>
      </c>
      <c r="G17" s="283">
        <f t="shared" si="22"/>
        <v>8047.2204222222226</v>
      </c>
      <c r="H17" s="283">
        <f t="shared" si="22"/>
        <v>8107.5745753888896</v>
      </c>
      <c r="I17" s="283">
        <f t="shared" si="22"/>
        <v>8168.3813847043075</v>
      </c>
      <c r="J17" s="283">
        <f t="shared" si="22"/>
        <v>8229.6442450895902</v>
      </c>
      <c r="K17" s="283">
        <f t="shared" si="22"/>
        <v>8291.3665769277632</v>
      </c>
      <c r="L17" s="283">
        <f t="shared" si="22"/>
        <v>8353.551826254723</v>
      </c>
      <c r="M17" s="283">
        <f t="shared" si="22"/>
        <v>8416.2034649516336</v>
      </c>
      <c r="N17" s="283">
        <f t="shared" si="22"/>
        <v>8479.3249909387723</v>
      </c>
      <c r="O17" s="283">
        <f t="shared" si="22"/>
        <v>8542.9199283708131</v>
      </c>
      <c r="P17" s="283">
        <f t="shared" si="22"/>
        <v>8606.9918278335936</v>
      </c>
      <c r="Q17" s="283">
        <f t="shared" si="22"/>
        <v>8671.544266542347</v>
      </c>
      <c r="R17" s="283">
        <f>R14*$C18</f>
        <v>8736.5808485414145</v>
      </c>
      <c r="S17" s="283">
        <f>S14*$C18</f>
        <v>8802.1052049054761</v>
      </c>
      <c r="T17" s="283">
        <f>T14*$C18</f>
        <v>8868.1209939422679</v>
      </c>
      <c r="U17" s="283">
        <f t="shared" ref="U17:AC17" si="23">U14*$C18</f>
        <v>8934.631901396835</v>
      </c>
      <c r="V17" s="283">
        <f t="shared" si="23"/>
        <v>9001.6416406573117</v>
      </c>
      <c r="W17" s="283">
        <f t="shared" si="23"/>
        <v>9069.1539529622423</v>
      </c>
      <c r="X17" s="283">
        <f t="shared" si="23"/>
        <v>9137.1726076094601</v>
      </c>
      <c r="Y17" s="283">
        <f t="shared" si="23"/>
        <v>9205.7014021665327</v>
      </c>
      <c r="Z17" s="283">
        <f t="shared" si="23"/>
        <v>9274.7441626827822</v>
      </c>
      <c r="AA17" s="283">
        <f t="shared" si="23"/>
        <v>9344.3047439029033</v>
      </c>
      <c r="AB17" s="283">
        <f t="shared" si="23"/>
        <v>9414.3870294821754</v>
      </c>
      <c r="AC17" s="283">
        <f t="shared" si="23"/>
        <v>9484.9949322032917</v>
      </c>
      <c r="AD17" s="283"/>
    </row>
    <row r="18" spans="2:30">
      <c r="B18" s="437" t="s">
        <v>327</v>
      </c>
      <c r="C18" s="286">
        <f>1/31*0.2+1/45*0.8</f>
        <v>2.4229390681003583E-2</v>
      </c>
      <c r="D18" s="17"/>
      <c r="E18" s="285">
        <f>C18</f>
        <v>2.4229390681003583E-2</v>
      </c>
      <c r="F18" s="285">
        <f>C18</f>
        <v>2.4229390681003583E-2</v>
      </c>
      <c r="G18" s="285">
        <f t="shared" ref="G18:Q18" si="24">F18</f>
        <v>2.4229390681003583E-2</v>
      </c>
      <c r="H18" s="285">
        <f t="shared" si="24"/>
        <v>2.4229390681003583E-2</v>
      </c>
      <c r="I18" s="285">
        <f t="shared" si="24"/>
        <v>2.4229390681003583E-2</v>
      </c>
      <c r="J18" s="285">
        <f t="shared" si="24"/>
        <v>2.4229390681003583E-2</v>
      </c>
      <c r="K18" s="285">
        <f t="shared" si="24"/>
        <v>2.4229390681003583E-2</v>
      </c>
      <c r="L18" s="285">
        <f t="shared" si="24"/>
        <v>2.4229390681003583E-2</v>
      </c>
      <c r="M18" s="285">
        <f t="shared" si="24"/>
        <v>2.4229390681003583E-2</v>
      </c>
      <c r="N18" s="285">
        <f t="shared" si="24"/>
        <v>2.4229390681003583E-2</v>
      </c>
      <c r="O18" s="285">
        <f t="shared" si="24"/>
        <v>2.4229390681003583E-2</v>
      </c>
      <c r="P18" s="285">
        <f t="shared" si="24"/>
        <v>2.4229390681003583E-2</v>
      </c>
      <c r="Q18" s="285">
        <f t="shared" si="24"/>
        <v>2.4229390681003583E-2</v>
      </c>
      <c r="R18" s="285">
        <f>Q18</f>
        <v>2.4229390681003583E-2</v>
      </c>
      <c r="S18" s="285">
        <f>R18</f>
        <v>2.4229390681003583E-2</v>
      </c>
      <c r="T18" s="285">
        <f>S18</f>
        <v>2.4229390681003583E-2</v>
      </c>
      <c r="U18" s="285">
        <f t="shared" ref="U18:AC18" si="25">T18</f>
        <v>2.4229390681003583E-2</v>
      </c>
      <c r="V18" s="285">
        <f t="shared" si="25"/>
        <v>2.4229390681003583E-2</v>
      </c>
      <c r="W18" s="285">
        <f t="shared" si="25"/>
        <v>2.4229390681003583E-2</v>
      </c>
      <c r="X18" s="285">
        <f t="shared" si="25"/>
        <v>2.4229390681003583E-2</v>
      </c>
      <c r="Y18" s="285">
        <f t="shared" si="25"/>
        <v>2.4229390681003583E-2</v>
      </c>
      <c r="Z18" s="285">
        <f t="shared" si="25"/>
        <v>2.4229390681003583E-2</v>
      </c>
      <c r="AA18" s="285">
        <f t="shared" si="25"/>
        <v>2.4229390681003583E-2</v>
      </c>
      <c r="AB18" s="285">
        <f t="shared" si="25"/>
        <v>2.4229390681003583E-2</v>
      </c>
      <c r="AC18" s="285">
        <f t="shared" si="25"/>
        <v>2.4229390681003583E-2</v>
      </c>
      <c r="AD18" s="867"/>
    </row>
    <row r="19" spans="2:30" ht="6.95" customHeight="1">
      <c r="B19" s="437"/>
      <c r="C19" s="438"/>
      <c r="D19" s="17"/>
      <c r="E19" s="283"/>
      <c r="F19" s="285"/>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867"/>
    </row>
    <row r="20" spans="2:30">
      <c r="B20" s="436" t="s">
        <v>405</v>
      </c>
      <c r="C20" s="438"/>
      <c r="D20" s="17"/>
      <c r="E20" s="283">
        <f>E17*E21</f>
        <v>7135.0709677419354</v>
      </c>
      <c r="F20" s="283">
        <f t="shared" ref="F20:Q20" si="26">F17*F21</f>
        <v>7188.5839999999998</v>
      </c>
      <c r="G20" s="283">
        <f t="shared" si="26"/>
        <v>7242.4983800000009</v>
      </c>
      <c r="H20" s="283">
        <f t="shared" si="26"/>
        <v>7296.8171178500006</v>
      </c>
      <c r="I20" s="283">
        <f t="shared" si="26"/>
        <v>7351.5432462338767</v>
      </c>
      <c r="J20" s="283">
        <f t="shared" si="26"/>
        <v>7406.6798205806317</v>
      </c>
      <c r="K20" s="283">
        <f t="shared" si="26"/>
        <v>7462.2299192349874</v>
      </c>
      <c r="L20" s="283">
        <f t="shared" si="26"/>
        <v>7518.1966436292505</v>
      </c>
      <c r="M20" s="283">
        <f t="shared" si="26"/>
        <v>7574.5831184564704</v>
      </c>
      <c r="N20" s="283">
        <f t="shared" si="26"/>
        <v>7631.3924918448956</v>
      </c>
      <c r="O20" s="283">
        <f t="shared" si="26"/>
        <v>7688.6279355337319</v>
      </c>
      <c r="P20" s="283">
        <f t="shared" si="26"/>
        <v>7746.2926450502346</v>
      </c>
      <c r="Q20" s="283">
        <f t="shared" si="26"/>
        <v>7804.3898398881129</v>
      </c>
      <c r="R20" s="283">
        <f>R17*R21</f>
        <v>7862.9227636872729</v>
      </c>
      <c r="S20" s="283">
        <f>S17*S21</f>
        <v>7921.8946844149286</v>
      </c>
      <c r="T20" s="283">
        <f>T17*T21</f>
        <v>7981.3088945480413</v>
      </c>
      <c r="U20" s="283">
        <f t="shared" ref="U20:AC20" si="27">U17*U21</f>
        <v>8041.1687112571517</v>
      </c>
      <c r="V20" s="283">
        <f t="shared" si="27"/>
        <v>8101.4774765915809</v>
      </c>
      <c r="W20" s="283">
        <f t="shared" si="27"/>
        <v>8162.2385576660181</v>
      </c>
      <c r="X20" s="283">
        <f t="shared" si="27"/>
        <v>8223.4553468485137</v>
      </c>
      <c r="Y20" s="283">
        <f t="shared" si="27"/>
        <v>8285.1312619498804</v>
      </c>
      <c r="Z20" s="283">
        <f t="shared" si="27"/>
        <v>8347.269746414504</v>
      </c>
      <c r="AA20" s="283">
        <f t="shared" si="27"/>
        <v>8409.874269512613</v>
      </c>
      <c r="AB20" s="283">
        <f t="shared" si="27"/>
        <v>8472.9483265339586</v>
      </c>
      <c r="AC20" s="283">
        <f t="shared" si="27"/>
        <v>8536.4954389829636</v>
      </c>
      <c r="AD20" s="283"/>
    </row>
    <row r="21" spans="2:30">
      <c r="B21" s="437" t="s">
        <v>329</v>
      </c>
      <c r="C21" s="286">
        <v>0.9</v>
      </c>
      <c r="D21" s="17"/>
      <c r="E21" s="286">
        <f>C21</f>
        <v>0.9</v>
      </c>
      <c r="F21" s="286">
        <f>E21</f>
        <v>0.9</v>
      </c>
      <c r="G21" s="286">
        <f t="shared" ref="G21:Q21" si="28">F21</f>
        <v>0.9</v>
      </c>
      <c r="H21" s="286">
        <f t="shared" si="28"/>
        <v>0.9</v>
      </c>
      <c r="I21" s="286">
        <f t="shared" si="28"/>
        <v>0.9</v>
      </c>
      <c r="J21" s="286">
        <f t="shared" si="28"/>
        <v>0.9</v>
      </c>
      <c r="K21" s="286">
        <f t="shared" si="28"/>
        <v>0.9</v>
      </c>
      <c r="L21" s="286">
        <f t="shared" si="28"/>
        <v>0.9</v>
      </c>
      <c r="M21" s="286">
        <f t="shared" si="28"/>
        <v>0.9</v>
      </c>
      <c r="N21" s="286">
        <f t="shared" si="28"/>
        <v>0.9</v>
      </c>
      <c r="O21" s="286">
        <f t="shared" si="28"/>
        <v>0.9</v>
      </c>
      <c r="P21" s="286">
        <f t="shared" si="28"/>
        <v>0.9</v>
      </c>
      <c r="Q21" s="286">
        <f t="shared" si="28"/>
        <v>0.9</v>
      </c>
      <c r="R21" s="286">
        <f>Q21</f>
        <v>0.9</v>
      </c>
      <c r="S21" s="286">
        <f>R21</f>
        <v>0.9</v>
      </c>
      <c r="T21" s="286">
        <f>S21</f>
        <v>0.9</v>
      </c>
      <c r="U21" s="286">
        <f t="shared" ref="U21:AC21" si="29">T21</f>
        <v>0.9</v>
      </c>
      <c r="V21" s="286">
        <f t="shared" si="29"/>
        <v>0.9</v>
      </c>
      <c r="W21" s="286">
        <f t="shared" si="29"/>
        <v>0.9</v>
      </c>
      <c r="X21" s="286">
        <f t="shared" si="29"/>
        <v>0.9</v>
      </c>
      <c r="Y21" s="286">
        <f t="shared" si="29"/>
        <v>0.9</v>
      </c>
      <c r="Z21" s="286">
        <f t="shared" si="29"/>
        <v>0.9</v>
      </c>
      <c r="AA21" s="286">
        <f t="shared" si="29"/>
        <v>0.9</v>
      </c>
      <c r="AB21" s="286">
        <f t="shared" si="29"/>
        <v>0.9</v>
      </c>
      <c r="AC21" s="286">
        <f t="shared" si="29"/>
        <v>0.9</v>
      </c>
      <c r="AD21" s="868"/>
    </row>
    <row r="22" spans="2:30" ht="5.0999999999999996" customHeight="1">
      <c r="B22" s="437"/>
      <c r="C22" s="438"/>
      <c r="D22" s="17"/>
      <c r="E22" s="286"/>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868"/>
    </row>
    <row r="23" spans="2:30">
      <c r="B23" s="436" t="s">
        <v>406</v>
      </c>
      <c r="C23" s="438"/>
      <c r="D23" s="17"/>
      <c r="E23" s="283">
        <f>E20*(1-E24)</f>
        <v>3317.8080000000004</v>
      </c>
      <c r="F23" s="283">
        <f t="shared" ref="F23:Q23" si="30">F20*(1-F24)</f>
        <v>3342.6915600000007</v>
      </c>
      <c r="G23" s="283">
        <f t="shared" si="30"/>
        <v>3367.7617467000009</v>
      </c>
      <c r="H23" s="283">
        <f t="shared" si="30"/>
        <v>3393.0199598002509</v>
      </c>
      <c r="I23" s="283">
        <f t="shared" si="30"/>
        <v>3418.4676094987531</v>
      </c>
      <c r="J23" s="283">
        <f t="shared" si="30"/>
        <v>3444.1061165699944</v>
      </c>
      <c r="K23" s="283">
        <f t="shared" si="30"/>
        <v>3469.9369124442696</v>
      </c>
      <c r="L23" s="283">
        <f t="shared" si="30"/>
        <v>3495.9614392876019</v>
      </c>
      <c r="M23" s="283">
        <f t="shared" si="30"/>
        <v>3522.1811500822591</v>
      </c>
      <c r="N23" s="283">
        <f t="shared" si="30"/>
        <v>3548.5975087078773</v>
      </c>
      <c r="O23" s="283">
        <f t="shared" si="30"/>
        <v>3575.211990023186</v>
      </c>
      <c r="P23" s="283">
        <f t="shared" si="30"/>
        <v>3602.0260799483599</v>
      </c>
      <c r="Q23" s="283">
        <f t="shared" si="30"/>
        <v>3629.0412755479733</v>
      </c>
      <c r="R23" s="283">
        <f>R20*(1-R24)</f>
        <v>3656.2590851145824</v>
      </c>
      <c r="S23" s="283">
        <f>S20*(1-S24)</f>
        <v>3683.6810282529423</v>
      </c>
      <c r="T23" s="283">
        <f>T20*(1-T24)</f>
        <v>3711.3086359648401</v>
      </c>
      <c r="U23" s="283">
        <f t="shared" ref="U23:AC23" si="31">U20*(1-U24)</f>
        <v>3739.1434507345762</v>
      </c>
      <c r="V23" s="283">
        <f t="shared" si="31"/>
        <v>3767.1870266150859</v>
      </c>
      <c r="W23" s="283">
        <f t="shared" si="31"/>
        <v>3795.4409293146991</v>
      </c>
      <c r="X23" s="283">
        <f t="shared" si="31"/>
        <v>3823.9067362845594</v>
      </c>
      <c r="Y23" s="283">
        <f t="shared" si="31"/>
        <v>3852.5860368066951</v>
      </c>
      <c r="Z23" s="283">
        <f t="shared" si="31"/>
        <v>3881.4804320827452</v>
      </c>
      <c r="AA23" s="283">
        <f t="shared" si="31"/>
        <v>3910.5915353233659</v>
      </c>
      <c r="AB23" s="283">
        <f t="shared" si="31"/>
        <v>3939.9209718382913</v>
      </c>
      <c r="AC23" s="283">
        <f t="shared" si="31"/>
        <v>3969.4703791270786</v>
      </c>
      <c r="AD23" s="283"/>
    </row>
    <row r="24" spans="2:30">
      <c r="B24" s="437" t="s">
        <v>331</v>
      </c>
      <c r="C24" s="286">
        <f>1-AVERAGE(25%,68%)</f>
        <v>0.53499999999999992</v>
      </c>
      <c r="D24" s="17"/>
      <c r="E24" s="285">
        <f>C24</f>
        <v>0.53499999999999992</v>
      </c>
      <c r="F24" s="285">
        <f>C24</f>
        <v>0.53499999999999992</v>
      </c>
      <c r="G24" s="285">
        <f t="shared" ref="G24:Q24" si="32">F24</f>
        <v>0.53499999999999992</v>
      </c>
      <c r="H24" s="285">
        <f t="shared" si="32"/>
        <v>0.53499999999999992</v>
      </c>
      <c r="I24" s="285">
        <f t="shared" si="32"/>
        <v>0.53499999999999992</v>
      </c>
      <c r="J24" s="285">
        <f t="shared" si="32"/>
        <v>0.53499999999999992</v>
      </c>
      <c r="K24" s="285">
        <f t="shared" si="32"/>
        <v>0.53499999999999992</v>
      </c>
      <c r="L24" s="285">
        <f t="shared" si="32"/>
        <v>0.53499999999999992</v>
      </c>
      <c r="M24" s="285">
        <f t="shared" si="32"/>
        <v>0.53499999999999992</v>
      </c>
      <c r="N24" s="285">
        <f t="shared" si="32"/>
        <v>0.53499999999999992</v>
      </c>
      <c r="O24" s="285">
        <f t="shared" si="32"/>
        <v>0.53499999999999992</v>
      </c>
      <c r="P24" s="285">
        <f t="shared" si="32"/>
        <v>0.53499999999999992</v>
      </c>
      <c r="Q24" s="285">
        <f t="shared" si="32"/>
        <v>0.53499999999999992</v>
      </c>
      <c r="R24" s="285">
        <f>Q24</f>
        <v>0.53499999999999992</v>
      </c>
      <c r="S24" s="285">
        <f>R24</f>
        <v>0.53499999999999992</v>
      </c>
      <c r="T24" s="285">
        <f>S24</f>
        <v>0.53499999999999992</v>
      </c>
      <c r="U24" s="285">
        <f t="shared" ref="U24:AC24" si="33">T24</f>
        <v>0.53499999999999992</v>
      </c>
      <c r="V24" s="285">
        <f t="shared" si="33"/>
        <v>0.53499999999999992</v>
      </c>
      <c r="W24" s="285">
        <f t="shared" si="33"/>
        <v>0.53499999999999992</v>
      </c>
      <c r="X24" s="285">
        <f t="shared" si="33"/>
        <v>0.53499999999999992</v>
      </c>
      <c r="Y24" s="285">
        <f t="shared" si="33"/>
        <v>0.53499999999999992</v>
      </c>
      <c r="Z24" s="285">
        <f t="shared" si="33"/>
        <v>0.53499999999999992</v>
      </c>
      <c r="AA24" s="285">
        <f t="shared" si="33"/>
        <v>0.53499999999999992</v>
      </c>
      <c r="AB24" s="285">
        <f t="shared" si="33"/>
        <v>0.53499999999999992</v>
      </c>
      <c r="AC24" s="285">
        <f t="shared" si="33"/>
        <v>0.53499999999999992</v>
      </c>
      <c r="AD24" s="867"/>
    </row>
    <row r="25" spans="2:30" ht="5.0999999999999996" customHeight="1">
      <c r="B25" s="437"/>
      <c r="C25" s="438"/>
      <c r="D25" s="17"/>
      <c r="E25" s="286"/>
      <c r="F25" s="286"/>
      <c r="G25" s="286"/>
      <c r="H25" s="286"/>
      <c r="I25" s="286"/>
      <c r="J25" s="286"/>
      <c r="K25" s="286"/>
      <c r="L25" s="286"/>
      <c r="M25" s="286"/>
      <c r="N25" s="286"/>
      <c r="O25" s="286"/>
      <c r="P25" s="286"/>
      <c r="Q25" s="286"/>
      <c r="R25" s="286"/>
      <c r="S25" s="286"/>
      <c r="T25" s="286"/>
      <c r="U25" s="286"/>
      <c r="V25" s="286"/>
      <c r="W25" s="286"/>
      <c r="X25" s="286"/>
      <c r="Y25" s="286"/>
      <c r="Z25" s="286"/>
      <c r="AA25" s="286"/>
      <c r="AB25" s="286"/>
      <c r="AC25" s="286"/>
      <c r="AD25" s="868"/>
    </row>
    <row r="26" spans="2:30">
      <c r="B26" s="436" t="s">
        <v>332</v>
      </c>
      <c r="C26" s="438"/>
      <c r="D26" s="17"/>
      <c r="E26" s="283">
        <f>E23*(E27)*1000</f>
        <v>1658904.0000000002</v>
      </c>
      <c r="F26" s="283">
        <f t="shared" ref="F26:Q26" si="34">F23*(F27)*1000</f>
        <v>1671345.7800000003</v>
      </c>
      <c r="G26" s="283">
        <f t="shared" si="34"/>
        <v>1683880.8733500005</v>
      </c>
      <c r="H26" s="283">
        <f t="shared" si="34"/>
        <v>1696509.9799001254</v>
      </c>
      <c r="I26" s="283">
        <f t="shared" si="34"/>
        <v>1709233.8047493766</v>
      </c>
      <c r="J26" s="283">
        <f t="shared" si="34"/>
        <v>1722053.0582849972</v>
      </c>
      <c r="K26" s="283">
        <f t="shared" si="34"/>
        <v>1734968.4562221349</v>
      </c>
      <c r="L26" s="283">
        <f t="shared" si="34"/>
        <v>1747980.719643801</v>
      </c>
      <c r="M26" s="283">
        <f t="shared" si="34"/>
        <v>1761090.5750411295</v>
      </c>
      <c r="N26" s="283">
        <f t="shared" si="34"/>
        <v>1774298.7543539386</v>
      </c>
      <c r="O26" s="283">
        <f t="shared" si="34"/>
        <v>1787605.995011593</v>
      </c>
      <c r="P26" s="283">
        <f t="shared" si="34"/>
        <v>1801013.0399741801</v>
      </c>
      <c r="Q26" s="283">
        <f t="shared" si="34"/>
        <v>1814520.6377739867</v>
      </c>
      <c r="R26" s="283">
        <f>R23*(R27)*1000</f>
        <v>1828129.5425572912</v>
      </c>
      <c r="S26" s="283">
        <f>S23*(S27)*1000</f>
        <v>1841840.5141264712</v>
      </c>
      <c r="T26" s="283">
        <f>T23*(T27)*1000</f>
        <v>1855654.3179824201</v>
      </c>
      <c r="U26" s="283">
        <f t="shared" ref="U26:AC26" si="35">U23*(U27)*1000</f>
        <v>1869571.7253672881</v>
      </c>
      <c r="V26" s="283">
        <f t="shared" si="35"/>
        <v>1883593.513307543</v>
      </c>
      <c r="W26" s="283">
        <f t="shared" si="35"/>
        <v>1897720.4646573495</v>
      </c>
      <c r="X26" s="283">
        <f t="shared" si="35"/>
        <v>1911953.3681422798</v>
      </c>
      <c r="Y26" s="283">
        <f t="shared" si="35"/>
        <v>1926293.0184033476</v>
      </c>
      <c r="Z26" s="283">
        <f t="shared" si="35"/>
        <v>1940740.2160413726</v>
      </c>
      <c r="AA26" s="283">
        <f t="shared" si="35"/>
        <v>1955295.767661683</v>
      </c>
      <c r="AB26" s="283">
        <f t="shared" si="35"/>
        <v>1969960.4859191456</v>
      </c>
      <c r="AC26" s="283">
        <f t="shared" si="35"/>
        <v>1984735.1895635393</v>
      </c>
      <c r="AD26" s="283"/>
    </row>
    <row r="27" spans="2:30">
      <c r="B27" s="437" t="s">
        <v>327</v>
      </c>
      <c r="C27" s="286">
        <v>0.5</v>
      </c>
      <c r="D27" s="17"/>
      <c r="E27" s="285">
        <f>C27</f>
        <v>0.5</v>
      </c>
      <c r="F27" s="285">
        <f>C27</f>
        <v>0.5</v>
      </c>
      <c r="G27" s="285">
        <f t="shared" ref="G27:Q27" si="36">F27</f>
        <v>0.5</v>
      </c>
      <c r="H27" s="285">
        <f t="shared" si="36"/>
        <v>0.5</v>
      </c>
      <c r="I27" s="285">
        <f t="shared" si="36"/>
        <v>0.5</v>
      </c>
      <c r="J27" s="285">
        <f t="shared" si="36"/>
        <v>0.5</v>
      </c>
      <c r="K27" s="285">
        <f t="shared" si="36"/>
        <v>0.5</v>
      </c>
      <c r="L27" s="285">
        <f t="shared" si="36"/>
        <v>0.5</v>
      </c>
      <c r="M27" s="285">
        <f t="shared" si="36"/>
        <v>0.5</v>
      </c>
      <c r="N27" s="285">
        <f t="shared" si="36"/>
        <v>0.5</v>
      </c>
      <c r="O27" s="285">
        <f t="shared" si="36"/>
        <v>0.5</v>
      </c>
      <c r="P27" s="285">
        <f t="shared" si="36"/>
        <v>0.5</v>
      </c>
      <c r="Q27" s="285">
        <f t="shared" si="36"/>
        <v>0.5</v>
      </c>
      <c r="R27" s="285">
        <f>Q27</f>
        <v>0.5</v>
      </c>
      <c r="S27" s="285">
        <f>R27</f>
        <v>0.5</v>
      </c>
      <c r="T27" s="285">
        <f>S27</f>
        <v>0.5</v>
      </c>
      <c r="U27" s="285">
        <f t="shared" ref="U27:AC27" si="37">T27</f>
        <v>0.5</v>
      </c>
      <c r="V27" s="285">
        <f t="shared" si="37"/>
        <v>0.5</v>
      </c>
      <c r="W27" s="285">
        <f t="shared" si="37"/>
        <v>0.5</v>
      </c>
      <c r="X27" s="285">
        <f t="shared" si="37"/>
        <v>0.5</v>
      </c>
      <c r="Y27" s="285">
        <f t="shared" si="37"/>
        <v>0.5</v>
      </c>
      <c r="Z27" s="285">
        <f t="shared" si="37"/>
        <v>0.5</v>
      </c>
      <c r="AA27" s="285">
        <f t="shared" si="37"/>
        <v>0.5</v>
      </c>
      <c r="AB27" s="285">
        <f t="shared" si="37"/>
        <v>0.5</v>
      </c>
      <c r="AC27" s="285">
        <f t="shared" si="37"/>
        <v>0.5</v>
      </c>
      <c r="AD27" s="867"/>
    </row>
    <row r="28" spans="2:30" ht="5.0999999999999996" customHeight="1">
      <c r="B28" s="437"/>
      <c r="C28" s="286"/>
      <c r="D28" s="17"/>
      <c r="E28" s="285"/>
      <c r="F28" s="285"/>
      <c r="G28" s="285"/>
      <c r="H28" s="285"/>
      <c r="I28" s="285"/>
      <c r="J28" s="285"/>
      <c r="K28" s="285"/>
      <c r="L28" s="285"/>
      <c r="M28" s="285"/>
      <c r="N28" s="285"/>
      <c r="O28" s="285"/>
      <c r="P28" s="285"/>
      <c r="Q28" s="285"/>
      <c r="R28" s="285"/>
      <c r="S28" s="285"/>
      <c r="T28" s="285"/>
      <c r="U28" s="285"/>
      <c r="V28" s="285"/>
      <c r="W28" s="285"/>
      <c r="X28" s="285"/>
      <c r="Y28" s="285"/>
      <c r="Z28" s="285"/>
      <c r="AA28" s="285"/>
      <c r="AB28" s="285"/>
      <c r="AC28" s="285"/>
      <c r="AD28" s="867"/>
    </row>
    <row r="29" spans="2:30">
      <c r="B29" s="436" t="s">
        <v>407</v>
      </c>
      <c r="C29" s="288"/>
      <c r="D29" s="288"/>
      <c r="E29" s="283">
        <f>E30*E26</f>
        <v>0</v>
      </c>
      <c r="F29" s="283">
        <f t="shared" ref="F29" si="38">F30*F26</f>
        <v>0</v>
      </c>
      <c r="G29" s="283">
        <f t="shared" ref="G29:R29" si="39">G30*G26</f>
        <v>0</v>
      </c>
      <c r="H29" s="283">
        <f t="shared" si="39"/>
        <v>0</v>
      </c>
      <c r="I29" s="283">
        <f t="shared" si="39"/>
        <v>0</v>
      </c>
      <c r="J29" s="283">
        <f t="shared" si="39"/>
        <v>0</v>
      </c>
      <c r="K29" s="283">
        <f t="shared" si="39"/>
        <v>0</v>
      </c>
      <c r="L29" s="283">
        <f t="shared" si="39"/>
        <v>0</v>
      </c>
      <c r="M29" s="283">
        <f t="shared" si="39"/>
        <v>0</v>
      </c>
      <c r="N29" s="283">
        <f t="shared" si="39"/>
        <v>0</v>
      </c>
      <c r="O29" s="283">
        <f t="shared" si="39"/>
        <v>0</v>
      </c>
      <c r="P29" s="283">
        <f t="shared" si="39"/>
        <v>0</v>
      </c>
      <c r="Q29" s="283">
        <f t="shared" si="39"/>
        <v>0</v>
      </c>
      <c r="R29" s="283">
        <f t="shared" si="39"/>
        <v>0</v>
      </c>
      <c r="S29" s="283">
        <f>S30*S26</f>
        <v>2762.7607711897067</v>
      </c>
      <c r="T29" s="283">
        <f>T30*T26</f>
        <v>8350.444430920892</v>
      </c>
      <c r="U29" s="283">
        <f t="shared" ref="U29:AC29" si="40">U30*U26</f>
        <v>14021.787940254662</v>
      </c>
      <c r="V29" s="283">
        <f t="shared" si="40"/>
        <v>19777.731889729203</v>
      </c>
      <c r="W29" s="283">
        <f t="shared" si="40"/>
        <v>25619.226272874221</v>
      </c>
      <c r="X29" s="283">
        <f t="shared" si="40"/>
        <v>31547.230574347617</v>
      </c>
      <c r="Y29" s="283">
        <f t="shared" si="40"/>
        <v>37562.713858865274</v>
      </c>
      <c r="Z29" s="283">
        <f t="shared" si="40"/>
        <v>43666.654860930881</v>
      </c>
      <c r="AA29" s="283">
        <f t="shared" si="40"/>
        <v>49860.042075372912</v>
      </c>
      <c r="AB29" s="283">
        <f t="shared" si="40"/>
        <v>56143.873848695643</v>
      </c>
      <c r="AC29" s="283">
        <f t="shared" si="40"/>
        <v>62519.158471251489</v>
      </c>
      <c r="AD29" s="283"/>
    </row>
    <row r="30" spans="2:30">
      <c r="B30" s="437" t="s">
        <v>334</v>
      </c>
      <c r="C30" s="289"/>
      <c r="D30" s="288"/>
      <c r="E30" s="286">
        <f>C30</f>
        <v>0</v>
      </c>
      <c r="F30" s="286">
        <v>0</v>
      </c>
      <c r="G30" s="286">
        <v>0</v>
      </c>
      <c r="H30" s="286">
        <v>0</v>
      </c>
      <c r="I30" s="286">
        <v>0</v>
      </c>
      <c r="J30" s="286">
        <v>0</v>
      </c>
      <c r="K30" s="286">
        <v>0</v>
      </c>
      <c r="L30" s="286">
        <v>0</v>
      </c>
      <c r="M30" s="286">
        <v>0</v>
      </c>
      <c r="N30" s="286">
        <v>0</v>
      </c>
      <c r="O30" s="286">
        <v>0</v>
      </c>
      <c r="P30" s="286">
        <v>0</v>
      </c>
      <c r="Q30" s="286">
        <v>0</v>
      </c>
      <c r="R30" s="286">
        <v>0</v>
      </c>
      <c r="S30" s="286">
        <v>1.5E-3</v>
      </c>
      <c r="T30" s="286">
        <f>S30+0.3%</f>
        <v>4.5000000000000005E-3</v>
      </c>
      <c r="U30" s="286">
        <f t="shared" ref="U30:AC30" si="41">T30+0.3%</f>
        <v>7.5000000000000006E-3</v>
      </c>
      <c r="V30" s="286">
        <f t="shared" si="41"/>
        <v>1.0500000000000001E-2</v>
      </c>
      <c r="W30" s="286">
        <f t="shared" si="41"/>
        <v>1.3500000000000002E-2</v>
      </c>
      <c r="X30" s="286">
        <f t="shared" si="41"/>
        <v>1.6500000000000001E-2</v>
      </c>
      <c r="Y30" s="286">
        <f t="shared" si="41"/>
        <v>1.95E-2</v>
      </c>
      <c r="Z30" s="286">
        <f t="shared" si="41"/>
        <v>2.2499999999999999E-2</v>
      </c>
      <c r="AA30" s="286">
        <f t="shared" si="41"/>
        <v>2.5499999999999998E-2</v>
      </c>
      <c r="AB30" s="286">
        <f t="shared" si="41"/>
        <v>2.8499999999999998E-2</v>
      </c>
      <c r="AC30" s="286">
        <f t="shared" si="41"/>
        <v>3.15E-2</v>
      </c>
      <c r="AD30" s="868"/>
    </row>
    <row r="31" spans="2:30" ht="5.0999999999999996" customHeight="1">
      <c r="B31" s="287"/>
      <c r="C31" s="288"/>
      <c r="D31" s="288"/>
      <c r="E31" s="288"/>
      <c r="F31" s="288"/>
      <c r="G31" s="288"/>
      <c r="H31" s="288"/>
      <c r="I31" s="288"/>
      <c r="J31" s="288"/>
      <c r="K31" s="288"/>
      <c r="L31" s="288"/>
      <c r="M31" s="288"/>
      <c r="N31" s="288"/>
      <c r="O31" s="288"/>
      <c r="P31" s="288"/>
      <c r="Q31" s="288"/>
      <c r="R31" s="288"/>
      <c r="S31" s="288"/>
      <c r="T31" s="288"/>
      <c r="U31" s="288"/>
      <c r="V31" s="288"/>
      <c r="W31" s="288"/>
      <c r="X31" s="288"/>
      <c r="Y31" s="288"/>
      <c r="Z31" s="288"/>
      <c r="AA31" s="288"/>
      <c r="AB31" s="288"/>
      <c r="AC31" s="288"/>
      <c r="AD31" s="288"/>
    </row>
    <row r="32" spans="2:30">
      <c r="B32" s="436" t="s">
        <v>335</v>
      </c>
      <c r="C32" s="290">
        <v>19000</v>
      </c>
      <c r="D32" s="17"/>
      <c r="E32" s="283">
        <v>0</v>
      </c>
      <c r="F32" s="283">
        <v>0</v>
      </c>
      <c r="G32" s="283">
        <v>0</v>
      </c>
      <c r="H32" s="283">
        <v>0</v>
      </c>
      <c r="I32" s="283">
        <v>0</v>
      </c>
      <c r="J32" s="283">
        <v>0</v>
      </c>
      <c r="K32" s="283">
        <v>0</v>
      </c>
      <c r="L32" s="283">
        <v>0</v>
      </c>
      <c r="M32" s="283">
        <v>0</v>
      </c>
      <c r="N32" s="283">
        <v>0</v>
      </c>
      <c r="O32" s="283">
        <v>0</v>
      </c>
      <c r="P32" s="283">
        <v>0</v>
      </c>
      <c r="Q32" s="283">
        <v>0</v>
      </c>
      <c r="R32" s="283">
        <v>0</v>
      </c>
      <c r="S32" s="291">
        <f>C32</f>
        <v>19000</v>
      </c>
      <c r="T32" s="291">
        <f>S32*(1+T33)</f>
        <v>19000</v>
      </c>
      <c r="U32" s="291">
        <f t="shared" ref="U32:AC32" si="42">T32*(1+U33)</f>
        <v>19000</v>
      </c>
      <c r="V32" s="291">
        <f t="shared" si="42"/>
        <v>19000</v>
      </c>
      <c r="W32" s="291">
        <f t="shared" si="42"/>
        <v>19000</v>
      </c>
      <c r="X32" s="291">
        <f t="shared" si="42"/>
        <v>19000</v>
      </c>
      <c r="Y32" s="291">
        <f t="shared" si="42"/>
        <v>19000</v>
      </c>
      <c r="Z32" s="291">
        <f t="shared" si="42"/>
        <v>19000</v>
      </c>
      <c r="AA32" s="291">
        <f t="shared" si="42"/>
        <v>19000</v>
      </c>
      <c r="AB32" s="291">
        <f t="shared" si="42"/>
        <v>19000</v>
      </c>
      <c r="AC32" s="291">
        <f t="shared" si="42"/>
        <v>19000</v>
      </c>
      <c r="AD32" s="291"/>
    </row>
    <row r="33" spans="2:30">
      <c r="B33" s="437" t="s">
        <v>336</v>
      </c>
      <c r="C33" s="292"/>
      <c r="D33" s="293"/>
      <c r="E33" s="288"/>
      <c r="F33" s="588"/>
      <c r="G33" s="588"/>
      <c r="H33" s="588"/>
      <c r="I33" s="588"/>
      <c r="J33" s="588"/>
      <c r="K33" s="588"/>
      <c r="L33" s="588"/>
      <c r="M33" s="588"/>
      <c r="N33" s="588"/>
      <c r="O33" s="588"/>
      <c r="P33" s="588"/>
      <c r="Q33" s="588"/>
      <c r="R33" s="588"/>
      <c r="S33" s="289">
        <v>0</v>
      </c>
      <c r="T33" s="289">
        <v>0</v>
      </c>
      <c r="U33" s="289">
        <v>0</v>
      </c>
      <c r="V33" s="289">
        <v>0</v>
      </c>
      <c r="W33" s="289">
        <v>0</v>
      </c>
      <c r="X33" s="289">
        <v>0</v>
      </c>
      <c r="Y33" s="289">
        <v>0</v>
      </c>
      <c r="Z33" s="289">
        <v>0</v>
      </c>
      <c r="AA33" s="289">
        <v>0</v>
      </c>
      <c r="AB33" s="289">
        <v>0</v>
      </c>
      <c r="AC33" s="289">
        <v>0</v>
      </c>
      <c r="AD33" s="289"/>
    </row>
    <row r="34" spans="2:30">
      <c r="B34" s="436" t="s">
        <v>337</v>
      </c>
      <c r="C34" s="294"/>
      <c r="D34" s="293"/>
      <c r="E34" s="283">
        <v>0</v>
      </c>
      <c r="F34" s="291">
        <f>F32*(1-F35)</f>
        <v>0</v>
      </c>
      <c r="G34" s="291">
        <f t="shared" ref="G34:R34" si="43">G32*(1-G35)</f>
        <v>0</v>
      </c>
      <c r="H34" s="291">
        <f t="shared" si="43"/>
        <v>0</v>
      </c>
      <c r="I34" s="291">
        <f t="shared" si="43"/>
        <v>0</v>
      </c>
      <c r="J34" s="291">
        <f t="shared" si="43"/>
        <v>0</v>
      </c>
      <c r="K34" s="291">
        <f t="shared" si="43"/>
        <v>0</v>
      </c>
      <c r="L34" s="291">
        <f t="shared" si="43"/>
        <v>0</v>
      </c>
      <c r="M34" s="291">
        <f t="shared" si="43"/>
        <v>0</v>
      </c>
      <c r="N34" s="291">
        <f t="shared" si="43"/>
        <v>0</v>
      </c>
      <c r="O34" s="291">
        <f t="shared" si="43"/>
        <v>0</v>
      </c>
      <c r="P34" s="291">
        <f t="shared" si="43"/>
        <v>0</v>
      </c>
      <c r="Q34" s="291">
        <f t="shared" si="43"/>
        <v>0</v>
      </c>
      <c r="R34" s="291">
        <f t="shared" si="43"/>
        <v>0</v>
      </c>
      <c r="S34" s="291">
        <f>S32*(1-S35)</f>
        <v>14250</v>
      </c>
      <c r="T34" s="291">
        <f>T32*(1-T35)</f>
        <v>14250</v>
      </c>
      <c r="U34" s="291">
        <f t="shared" ref="U34:AC34" si="44">U32*(1-U35)</f>
        <v>14250</v>
      </c>
      <c r="V34" s="291">
        <f t="shared" si="44"/>
        <v>14250</v>
      </c>
      <c r="W34" s="291">
        <f t="shared" si="44"/>
        <v>14250</v>
      </c>
      <c r="X34" s="291">
        <f t="shared" si="44"/>
        <v>14250</v>
      </c>
      <c r="Y34" s="291">
        <f t="shared" si="44"/>
        <v>14250</v>
      </c>
      <c r="Z34" s="291">
        <f t="shared" si="44"/>
        <v>14250</v>
      </c>
      <c r="AA34" s="291">
        <f t="shared" si="44"/>
        <v>14250</v>
      </c>
      <c r="AB34" s="291">
        <f t="shared" si="44"/>
        <v>14250</v>
      </c>
      <c r="AC34" s="291">
        <f t="shared" si="44"/>
        <v>14250</v>
      </c>
      <c r="AD34" s="291"/>
    </row>
    <row r="35" spans="2:30">
      <c r="B35" s="437" t="s">
        <v>338</v>
      </c>
      <c r="C35" s="292">
        <v>0.25</v>
      </c>
      <c r="D35" s="288"/>
      <c r="E35" s="589"/>
      <c r="F35" s="589"/>
      <c r="G35" s="589"/>
      <c r="H35" s="589"/>
      <c r="I35" s="589"/>
      <c r="J35" s="589"/>
      <c r="K35" s="589"/>
      <c r="L35" s="589"/>
      <c r="M35" s="589"/>
      <c r="N35" s="589"/>
      <c r="O35" s="589"/>
      <c r="P35" s="589"/>
      <c r="Q35" s="589"/>
      <c r="R35" s="589"/>
      <c r="S35" s="289">
        <f>C35</f>
        <v>0.25</v>
      </c>
      <c r="T35" s="289">
        <f>S35</f>
        <v>0.25</v>
      </c>
      <c r="U35" s="289">
        <f t="shared" ref="U35:AC35" si="45">T35</f>
        <v>0.25</v>
      </c>
      <c r="V35" s="289">
        <f t="shared" si="45"/>
        <v>0.25</v>
      </c>
      <c r="W35" s="289">
        <f t="shared" si="45"/>
        <v>0.25</v>
      </c>
      <c r="X35" s="289">
        <f t="shared" si="45"/>
        <v>0.25</v>
      </c>
      <c r="Y35" s="289">
        <f t="shared" si="45"/>
        <v>0.25</v>
      </c>
      <c r="Z35" s="289">
        <f t="shared" si="45"/>
        <v>0.25</v>
      </c>
      <c r="AA35" s="289">
        <f t="shared" si="45"/>
        <v>0.25</v>
      </c>
      <c r="AB35" s="289">
        <f t="shared" si="45"/>
        <v>0.25</v>
      </c>
      <c r="AC35" s="289">
        <f t="shared" si="45"/>
        <v>0.25</v>
      </c>
      <c r="AD35" s="289"/>
    </row>
    <row r="36" spans="2:30">
      <c r="B36" s="590" t="s">
        <v>339</v>
      </c>
      <c r="C36" s="295"/>
      <c r="D36" s="295"/>
      <c r="E36" s="296">
        <f t="shared" ref="E36:F36" si="46">E29*E34/1000000</f>
        <v>0</v>
      </c>
      <c r="F36" s="296">
        <f t="shared" si="46"/>
        <v>0</v>
      </c>
      <c r="G36" s="296">
        <f t="shared" ref="G36:R36" si="47">G29*G34/1000000</f>
        <v>0</v>
      </c>
      <c r="H36" s="296">
        <f t="shared" si="47"/>
        <v>0</v>
      </c>
      <c r="I36" s="296">
        <f t="shared" si="47"/>
        <v>0</v>
      </c>
      <c r="J36" s="296">
        <f t="shared" si="47"/>
        <v>0</v>
      </c>
      <c r="K36" s="296">
        <f t="shared" si="47"/>
        <v>0</v>
      </c>
      <c r="L36" s="296">
        <f t="shared" si="47"/>
        <v>0</v>
      </c>
      <c r="M36" s="296">
        <f t="shared" si="47"/>
        <v>0</v>
      </c>
      <c r="N36" s="296">
        <f t="shared" si="47"/>
        <v>0</v>
      </c>
      <c r="O36" s="296">
        <f t="shared" si="47"/>
        <v>0</v>
      </c>
      <c r="P36" s="296">
        <f t="shared" si="47"/>
        <v>0</v>
      </c>
      <c r="Q36" s="296">
        <f t="shared" si="47"/>
        <v>0</v>
      </c>
      <c r="R36" s="296">
        <f t="shared" si="47"/>
        <v>0</v>
      </c>
      <c r="S36" s="296">
        <f>S29*S34/1000000</f>
        <v>39.36934098945332</v>
      </c>
      <c r="T36" s="296">
        <f>T29*T34/1000000</f>
        <v>118.99383314062271</v>
      </c>
      <c r="U36" s="296">
        <f t="shared" ref="U36:AC36" si="48">U29*U34/1000000</f>
        <v>199.81047814862896</v>
      </c>
      <c r="V36" s="296">
        <f t="shared" si="48"/>
        <v>281.83267942864114</v>
      </c>
      <c r="W36" s="296">
        <f t="shared" si="48"/>
        <v>365.07397438845766</v>
      </c>
      <c r="X36" s="296">
        <f t="shared" si="48"/>
        <v>449.54803568445357</v>
      </c>
      <c r="Y36" s="296">
        <f t="shared" si="48"/>
        <v>535.26867248883013</v>
      </c>
      <c r="Z36" s="296">
        <f t="shared" si="48"/>
        <v>622.24983176826504</v>
      </c>
      <c r="AA36" s="296">
        <f t="shared" si="48"/>
        <v>710.50559957406404</v>
      </c>
      <c r="AB36" s="296">
        <f t="shared" si="48"/>
        <v>800.05020234391293</v>
      </c>
      <c r="AC36" s="296">
        <f t="shared" si="48"/>
        <v>890.89800821533368</v>
      </c>
      <c r="AD36" s="291"/>
    </row>
    <row r="37" spans="2:30">
      <c r="B37" s="32" t="s">
        <v>340</v>
      </c>
      <c r="E37" s="297"/>
      <c r="F37" s="297"/>
      <c r="G37" s="297"/>
      <c r="H37" s="297"/>
      <c r="I37" s="297"/>
      <c r="J37" s="297">
        <f>IS!D13</f>
        <v>0</v>
      </c>
      <c r="K37" s="297">
        <f>IS!I13</f>
        <v>0</v>
      </c>
      <c r="L37" s="297">
        <f>IS!N13</f>
        <v>0</v>
      </c>
      <c r="M37" s="297">
        <f>IS!S13</f>
        <v>0</v>
      </c>
      <c r="N37" s="297">
        <f>IS!T13</f>
        <v>0</v>
      </c>
      <c r="O37" s="297">
        <f>IS!U13</f>
        <v>0</v>
      </c>
      <c r="P37" s="297">
        <f>IS!V13</f>
        <v>0</v>
      </c>
      <c r="Q37" s="297">
        <f>IS!W13</f>
        <v>0</v>
      </c>
      <c r="R37" s="297"/>
      <c r="S37" s="297"/>
      <c r="T37" s="297"/>
      <c r="U37" s="297"/>
      <c r="V37" s="297"/>
      <c r="W37" s="297"/>
      <c r="X37" s="297"/>
      <c r="Y37" s="297"/>
      <c r="Z37" s="297"/>
      <c r="AA37" s="297"/>
      <c r="AB37" s="297"/>
      <c r="AC37" s="297"/>
      <c r="AD37" s="297"/>
    </row>
    <row r="39" spans="2:30">
      <c r="B39" s="277" t="s">
        <v>408</v>
      </c>
      <c r="C39" s="278"/>
      <c r="D39" s="279"/>
      <c r="E39" s="587">
        <v>2018</v>
      </c>
      <c r="F39" s="617">
        <f t="shared" ref="F39:Q39" si="49">E39+1</f>
        <v>2019</v>
      </c>
      <c r="G39" s="617">
        <f t="shared" si="49"/>
        <v>2020</v>
      </c>
      <c r="H39" s="617">
        <f t="shared" si="49"/>
        <v>2021</v>
      </c>
      <c r="I39" s="617">
        <f t="shared" si="49"/>
        <v>2022</v>
      </c>
      <c r="J39" s="617">
        <f t="shared" si="49"/>
        <v>2023</v>
      </c>
      <c r="K39" s="617">
        <f t="shared" si="49"/>
        <v>2024</v>
      </c>
      <c r="L39" s="280">
        <f t="shared" si="49"/>
        <v>2025</v>
      </c>
      <c r="M39" s="280">
        <f t="shared" si="49"/>
        <v>2026</v>
      </c>
      <c r="N39" s="280">
        <f t="shared" si="49"/>
        <v>2027</v>
      </c>
      <c r="O39" s="280">
        <f t="shared" si="49"/>
        <v>2028</v>
      </c>
      <c r="P39" s="280">
        <f t="shared" si="49"/>
        <v>2029</v>
      </c>
      <c r="Q39" s="280">
        <f t="shared" si="49"/>
        <v>2030</v>
      </c>
      <c r="R39" s="280">
        <f>Q39+1</f>
        <v>2031</v>
      </c>
      <c r="S39" s="280">
        <f>R39+1</f>
        <v>2032</v>
      </c>
      <c r="T39" s="280">
        <f>S39+1</f>
        <v>2033</v>
      </c>
      <c r="U39" s="280">
        <f t="shared" ref="U39:AC39" si="50">T39+1</f>
        <v>2034</v>
      </c>
      <c r="V39" s="280">
        <f t="shared" si="50"/>
        <v>2035</v>
      </c>
      <c r="W39" s="280">
        <f t="shared" si="50"/>
        <v>2036</v>
      </c>
      <c r="X39" s="280">
        <f t="shared" si="50"/>
        <v>2037</v>
      </c>
      <c r="Y39" s="280">
        <f t="shared" si="50"/>
        <v>2038</v>
      </c>
      <c r="Z39" s="280">
        <f t="shared" si="50"/>
        <v>2039</v>
      </c>
      <c r="AA39" s="280">
        <f t="shared" si="50"/>
        <v>2040</v>
      </c>
      <c r="AB39" s="280">
        <f t="shared" si="50"/>
        <v>2041</v>
      </c>
      <c r="AC39" s="280">
        <f t="shared" si="50"/>
        <v>2042</v>
      </c>
      <c r="AD39" s="864"/>
    </row>
    <row r="40" spans="2:30">
      <c r="B40" s="436" t="s">
        <v>342</v>
      </c>
      <c r="C40" s="281"/>
      <c r="D40" s="17"/>
      <c r="E40" s="282">
        <v>320549.94952980994</v>
      </c>
      <c r="F40" s="283">
        <f t="shared" ref="F40:Q40" si="51">E40*(1+F$15)</f>
        <v>322954.07415128354</v>
      </c>
      <c r="G40" s="283">
        <f t="shared" si="51"/>
        <v>325376.22970741818</v>
      </c>
      <c r="H40" s="283">
        <f t="shared" si="51"/>
        <v>327816.55143022386</v>
      </c>
      <c r="I40" s="283">
        <f t="shared" si="51"/>
        <v>330275.17556595057</v>
      </c>
      <c r="J40" s="283">
        <f t="shared" si="51"/>
        <v>332752.23938269523</v>
      </c>
      <c r="K40" s="283">
        <f t="shared" si="51"/>
        <v>335247.88117806549</v>
      </c>
      <c r="L40" s="283">
        <f t="shared" si="51"/>
        <v>337762.24028690101</v>
      </c>
      <c r="M40" s="283">
        <f t="shared" si="51"/>
        <v>340295.45708905277</v>
      </c>
      <c r="N40" s="283">
        <f t="shared" si="51"/>
        <v>342847.67301722069</v>
      </c>
      <c r="O40" s="283">
        <f t="shared" si="51"/>
        <v>345419.03056484985</v>
      </c>
      <c r="P40" s="283">
        <f t="shared" si="51"/>
        <v>348009.67329408624</v>
      </c>
      <c r="Q40" s="283">
        <f t="shared" si="51"/>
        <v>350619.74584379193</v>
      </c>
      <c r="R40" s="283">
        <f>Q40*(1+R$15)</f>
        <v>353249.39393762039</v>
      </c>
      <c r="S40" s="283">
        <f>R40*(1+S$15)</f>
        <v>355898.76439215255</v>
      </c>
      <c r="T40" s="283">
        <f>S40*(1+T$15)</f>
        <v>358568.00512509374</v>
      </c>
      <c r="U40" s="283">
        <f t="shared" ref="U40:AC40" si="52">T40*(1+U$15)</f>
        <v>361257.26516353199</v>
      </c>
      <c r="V40" s="283">
        <f t="shared" si="52"/>
        <v>363966.69465225848</v>
      </c>
      <c r="W40" s="283">
        <f t="shared" si="52"/>
        <v>366696.44486215041</v>
      </c>
      <c r="X40" s="283">
        <f t="shared" si="52"/>
        <v>369446.66819861653</v>
      </c>
      <c r="Y40" s="283">
        <f t="shared" si="52"/>
        <v>372217.51821010618</v>
      </c>
      <c r="Z40" s="283">
        <f t="shared" si="52"/>
        <v>375009.14959668199</v>
      </c>
      <c r="AA40" s="283">
        <f t="shared" si="52"/>
        <v>377821.71821865713</v>
      </c>
      <c r="AB40" s="283">
        <f t="shared" si="52"/>
        <v>380655.38110529707</v>
      </c>
      <c r="AC40" s="283">
        <f t="shared" si="52"/>
        <v>383510.2964635868</v>
      </c>
      <c r="AD40" s="283"/>
    </row>
    <row r="41" spans="2:30">
      <c r="B41" s="437" t="s">
        <v>325</v>
      </c>
      <c r="C41" s="284">
        <v>1E-3</v>
      </c>
      <c r="D41" s="17"/>
      <c r="E41" s="285">
        <f>C41</f>
        <v>1E-3</v>
      </c>
      <c r="F41" s="285">
        <f t="shared" ref="F41:Q41" si="53">E41</f>
        <v>1E-3</v>
      </c>
      <c r="G41" s="285">
        <f t="shared" si="53"/>
        <v>1E-3</v>
      </c>
      <c r="H41" s="285">
        <f t="shared" si="53"/>
        <v>1E-3</v>
      </c>
      <c r="I41" s="285">
        <f t="shared" si="53"/>
        <v>1E-3</v>
      </c>
      <c r="J41" s="285">
        <f t="shared" si="53"/>
        <v>1E-3</v>
      </c>
      <c r="K41" s="285">
        <f t="shared" si="53"/>
        <v>1E-3</v>
      </c>
      <c r="L41" s="285">
        <f t="shared" si="53"/>
        <v>1E-3</v>
      </c>
      <c r="M41" s="285">
        <f t="shared" si="53"/>
        <v>1E-3</v>
      </c>
      <c r="N41" s="285">
        <f t="shared" si="53"/>
        <v>1E-3</v>
      </c>
      <c r="O41" s="285">
        <f t="shared" si="53"/>
        <v>1E-3</v>
      </c>
      <c r="P41" s="285">
        <f t="shared" si="53"/>
        <v>1E-3</v>
      </c>
      <c r="Q41" s="285">
        <f t="shared" si="53"/>
        <v>1E-3</v>
      </c>
      <c r="R41" s="285">
        <f>Q41</f>
        <v>1E-3</v>
      </c>
      <c r="S41" s="285">
        <f>R41</f>
        <v>1E-3</v>
      </c>
      <c r="T41" s="285">
        <f>S41</f>
        <v>1E-3</v>
      </c>
      <c r="U41" s="285">
        <f t="shared" ref="U41:AC41" si="54">T41</f>
        <v>1E-3</v>
      </c>
      <c r="V41" s="285">
        <f t="shared" si="54"/>
        <v>1E-3</v>
      </c>
      <c r="W41" s="285">
        <f t="shared" si="54"/>
        <v>1E-3</v>
      </c>
      <c r="X41" s="285">
        <f t="shared" si="54"/>
        <v>1E-3</v>
      </c>
      <c r="Y41" s="285">
        <f t="shared" si="54"/>
        <v>1E-3</v>
      </c>
      <c r="Z41" s="285">
        <f t="shared" si="54"/>
        <v>1E-3</v>
      </c>
      <c r="AA41" s="285">
        <f t="shared" si="54"/>
        <v>1E-3</v>
      </c>
      <c r="AB41" s="285">
        <f t="shared" si="54"/>
        <v>1E-3</v>
      </c>
      <c r="AC41" s="285">
        <f t="shared" si="54"/>
        <v>1E-3</v>
      </c>
      <c r="AD41" s="867"/>
    </row>
    <row r="42" spans="2:30" ht="5.0999999999999996" customHeight="1">
      <c r="B42" s="437"/>
      <c r="C42" s="438"/>
      <c r="D42" s="17"/>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867"/>
    </row>
    <row r="43" spans="2:30">
      <c r="B43" s="436" t="s">
        <v>409</v>
      </c>
      <c r="D43" s="17"/>
      <c r="E43" s="283">
        <f t="shared" ref="E43:Q43" si="55">E40*$C44</f>
        <v>7766.7299599337457</v>
      </c>
      <c r="F43" s="283">
        <f t="shared" si="55"/>
        <v>7824.9804346332494</v>
      </c>
      <c r="G43" s="283">
        <f t="shared" si="55"/>
        <v>7883.6677878929995</v>
      </c>
      <c r="H43" s="283">
        <f t="shared" si="55"/>
        <v>7942.795296302198</v>
      </c>
      <c r="I43" s="283">
        <f t="shared" si="55"/>
        <v>8002.3662610244655</v>
      </c>
      <c r="J43" s="283">
        <f t="shared" si="55"/>
        <v>8062.3840079821493</v>
      </c>
      <c r="K43" s="283">
        <f t="shared" si="55"/>
        <v>8122.851888042017</v>
      </c>
      <c r="L43" s="283">
        <f t="shared" si="55"/>
        <v>8183.7732772023328</v>
      </c>
      <c r="M43" s="283">
        <f t="shared" si="55"/>
        <v>8245.1515767813507</v>
      </c>
      <c r="N43" s="283">
        <f t="shared" si="55"/>
        <v>8306.9902136072105</v>
      </c>
      <c r="O43" s="283">
        <f t="shared" si="55"/>
        <v>8369.2926402092653</v>
      </c>
      <c r="P43" s="283">
        <f t="shared" si="55"/>
        <v>8432.0623350108344</v>
      </c>
      <c r="Q43" s="283">
        <f t="shared" si="55"/>
        <v>8495.3028025234162</v>
      </c>
      <c r="R43" s="283">
        <f>R40*$C44</f>
        <v>8559.0175735423436</v>
      </c>
      <c r="S43" s="283">
        <f>S40*$C44</f>
        <v>8623.2102053439103</v>
      </c>
      <c r="T43" s="283">
        <f>T40*$C44</f>
        <v>8687.8842818839912</v>
      </c>
      <c r="U43" s="283">
        <f t="shared" ref="U43:AC43" si="56">U40*$C44</f>
        <v>8753.0434139981226</v>
      </c>
      <c r="V43" s="283">
        <f t="shared" si="56"/>
        <v>8818.6912396031075</v>
      </c>
      <c r="W43" s="283">
        <f t="shared" si="56"/>
        <v>8884.831423900132</v>
      </c>
      <c r="X43" s="283">
        <f t="shared" si="56"/>
        <v>8951.4676595793826</v>
      </c>
      <c r="Y43" s="283">
        <f t="shared" si="56"/>
        <v>9018.6036670262274</v>
      </c>
      <c r="Z43" s="283">
        <f t="shared" si="56"/>
        <v>9086.2431945289245</v>
      </c>
      <c r="AA43" s="283">
        <f t="shared" si="56"/>
        <v>9154.390018487893</v>
      </c>
      <c r="AB43" s="283">
        <f t="shared" si="56"/>
        <v>9223.0479436265523</v>
      </c>
      <c r="AC43" s="283">
        <f t="shared" si="56"/>
        <v>9292.2208032037506</v>
      </c>
      <c r="AD43" s="283"/>
    </row>
    <row r="44" spans="2:30">
      <c r="B44" s="437" t="s">
        <v>327</v>
      </c>
      <c r="C44" s="286">
        <f>C18</f>
        <v>2.4229390681003583E-2</v>
      </c>
      <c r="D44" s="17"/>
      <c r="E44" s="285">
        <f>C44</f>
        <v>2.4229390681003583E-2</v>
      </c>
      <c r="F44" s="285">
        <f>C44</f>
        <v>2.4229390681003583E-2</v>
      </c>
      <c r="G44" s="285">
        <f t="shared" ref="G44:Q44" si="57">F44</f>
        <v>2.4229390681003583E-2</v>
      </c>
      <c r="H44" s="285">
        <f t="shared" si="57"/>
        <v>2.4229390681003583E-2</v>
      </c>
      <c r="I44" s="285">
        <f t="shared" si="57"/>
        <v>2.4229390681003583E-2</v>
      </c>
      <c r="J44" s="285">
        <f t="shared" si="57"/>
        <v>2.4229390681003583E-2</v>
      </c>
      <c r="K44" s="285">
        <f t="shared" si="57"/>
        <v>2.4229390681003583E-2</v>
      </c>
      <c r="L44" s="285">
        <f t="shared" si="57"/>
        <v>2.4229390681003583E-2</v>
      </c>
      <c r="M44" s="285">
        <f t="shared" si="57"/>
        <v>2.4229390681003583E-2</v>
      </c>
      <c r="N44" s="285">
        <f t="shared" si="57"/>
        <v>2.4229390681003583E-2</v>
      </c>
      <c r="O44" s="285">
        <f t="shared" si="57"/>
        <v>2.4229390681003583E-2</v>
      </c>
      <c r="P44" s="285">
        <f t="shared" si="57"/>
        <v>2.4229390681003583E-2</v>
      </c>
      <c r="Q44" s="285">
        <f t="shared" si="57"/>
        <v>2.4229390681003583E-2</v>
      </c>
      <c r="R44" s="285">
        <f>Q44</f>
        <v>2.4229390681003583E-2</v>
      </c>
      <c r="S44" s="285">
        <f>R44</f>
        <v>2.4229390681003583E-2</v>
      </c>
      <c r="T44" s="285">
        <f>S44</f>
        <v>2.4229390681003583E-2</v>
      </c>
      <c r="U44" s="285">
        <f t="shared" ref="U44:AC44" si="58">T44</f>
        <v>2.4229390681003583E-2</v>
      </c>
      <c r="V44" s="285">
        <f t="shared" si="58"/>
        <v>2.4229390681003583E-2</v>
      </c>
      <c r="W44" s="285">
        <f t="shared" si="58"/>
        <v>2.4229390681003583E-2</v>
      </c>
      <c r="X44" s="285">
        <f t="shared" si="58"/>
        <v>2.4229390681003583E-2</v>
      </c>
      <c r="Y44" s="285">
        <f t="shared" si="58"/>
        <v>2.4229390681003583E-2</v>
      </c>
      <c r="Z44" s="285">
        <f t="shared" si="58"/>
        <v>2.4229390681003583E-2</v>
      </c>
      <c r="AA44" s="285">
        <f t="shared" si="58"/>
        <v>2.4229390681003583E-2</v>
      </c>
      <c r="AB44" s="285">
        <f t="shared" si="58"/>
        <v>2.4229390681003583E-2</v>
      </c>
      <c r="AC44" s="285">
        <f t="shared" si="58"/>
        <v>2.4229390681003583E-2</v>
      </c>
      <c r="AD44" s="867"/>
    </row>
    <row r="45" spans="2:30" ht="5.0999999999999996" customHeight="1">
      <c r="B45" s="437"/>
      <c r="C45" s="438"/>
      <c r="D45" s="17"/>
      <c r="E45" s="283"/>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867"/>
    </row>
    <row r="46" spans="2:30">
      <c r="B46" s="436" t="s">
        <v>405</v>
      </c>
      <c r="C46" s="438"/>
      <c r="D46" s="17"/>
      <c r="E46" s="283">
        <f>E43*E47</f>
        <v>6990.0569639403711</v>
      </c>
      <c r="F46" s="283">
        <f t="shared" ref="F46:Q46" si="59">F43*F47</f>
        <v>7042.482391169925</v>
      </c>
      <c r="G46" s="283">
        <f t="shared" si="59"/>
        <v>7095.3010091036995</v>
      </c>
      <c r="H46" s="283">
        <f t="shared" si="59"/>
        <v>7148.5157666719788</v>
      </c>
      <c r="I46" s="283">
        <f t="shared" si="59"/>
        <v>7202.1296349220192</v>
      </c>
      <c r="J46" s="283">
        <f t="shared" si="59"/>
        <v>7256.1456071839348</v>
      </c>
      <c r="K46" s="283">
        <f t="shared" si="59"/>
        <v>7310.5666992378156</v>
      </c>
      <c r="L46" s="283">
        <f t="shared" si="59"/>
        <v>7365.3959494820992</v>
      </c>
      <c r="M46" s="283">
        <f t="shared" si="59"/>
        <v>7420.6364191032162</v>
      </c>
      <c r="N46" s="283">
        <f t="shared" si="59"/>
        <v>7476.29119224649</v>
      </c>
      <c r="O46" s="283">
        <f t="shared" si="59"/>
        <v>7532.3633761883393</v>
      </c>
      <c r="P46" s="283">
        <f t="shared" si="59"/>
        <v>7588.8561015097512</v>
      </c>
      <c r="Q46" s="283">
        <f t="shared" si="59"/>
        <v>7645.7725222710751</v>
      </c>
      <c r="R46" s="283">
        <f>R43*R47</f>
        <v>7703.1158161881094</v>
      </c>
      <c r="S46" s="283">
        <f>S43*S47</f>
        <v>7760.8891848095191</v>
      </c>
      <c r="T46" s="283">
        <f>T43*T47</f>
        <v>7819.0958536955923</v>
      </c>
      <c r="U46" s="283">
        <f t="shared" ref="U46:AC46" si="60">U43*U47</f>
        <v>7877.7390725983105</v>
      </c>
      <c r="V46" s="283">
        <f t="shared" si="60"/>
        <v>7936.8221156427971</v>
      </c>
      <c r="W46" s="283">
        <f t="shared" si="60"/>
        <v>7996.3482815101188</v>
      </c>
      <c r="X46" s="283">
        <f t="shared" si="60"/>
        <v>8056.3208936214442</v>
      </c>
      <c r="Y46" s="283">
        <f t="shared" si="60"/>
        <v>8116.7433003236047</v>
      </c>
      <c r="Z46" s="283">
        <f t="shared" si="60"/>
        <v>8177.6188750760321</v>
      </c>
      <c r="AA46" s="283">
        <f t="shared" si="60"/>
        <v>8238.9510166391046</v>
      </c>
      <c r="AB46" s="283">
        <f t="shared" si="60"/>
        <v>8300.7431492638971</v>
      </c>
      <c r="AC46" s="283">
        <f t="shared" si="60"/>
        <v>8362.9987228833761</v>
      </c>
      <c r="AD46" s="283"/>
    </row>
    <row r="47" spans="2:30">
      <c r="B47" s="437" t="s">
        <v>329</v>
      </c>
      <c r="C47" s="286">
        <f>C21</f>
        <v>0.9</v>
      </c>
      <c r="D47" s="17"/>
      <c r="E47" s="286">
        <f>C47</f>
        <v>0.9</v>
      </c>
      <c r="F47" s="286">
        <f>E47</f>
        <v>0.9</v>
      </c>
      <c r="G47" s="286">
        <f t="shared" ref="G47:Q47" si="61">F47</f>
        <v>0.9</v>
      </c>
      <c r="H47" s="286">
        <f t="shared" si="61"/>
        <v>0.9</v>
      </c>
      <c r="I47" s="286">
        <f t="shared" si="61"/>
        <v>0.9</v>
      </c>
      <c r="J47" s="286">
        <f t="shared" si="61"/>
        <v>0.9</v>
      </c>
      <c r="K47" s="286">
        <f t="shared" si="61"/>
        <v>0.9</v>
      </c>
      <c r="L47" s="286">
        <f t="shared" si="61"/>
        <v>0.9</v>
      </c>
      <c r="M47" s="286">
        <f t="shared" si="61"/>
        <v>0.9</v>
      </c>
      <c r="N47" s="286">
        <f t="shared" si="61"/>
        <v>0.9</v>
      </c>
      <c r="O47" s="286">
        <f t="shared" si="61"/>
        <v>0.9</v>
      </c>
      <c r="P47" s="286">
        <f t="shared" si="61"/>
        <v>0.9</v>
      </c>
      <c r="Q47" s="286">
        <f t="shared" si="61"/>
        <v>0.9</v>
      </c>
      <c r="R47" s="286">
        <f>Q47</f>
        <v>0.9</v>
      </c>
      <c r="S47" s="286">
        <f>R47</f>
        <v>0.9</v>
      </c>
      <c r="T47" s="286">
        <f>S47</f>
        <v>0.9</v>
      </c>
      <c r="U47" s="286">
        <f t="shared" ref="U47:AC47" si="62">T47</f>
        <v>0.9</v>
      </c>
      <c r="V47" s="286">
        <f t="shared" si="62"/>
        <v>0.9</v>
      </c>
      <c r="W47" s="286">
        <f t="shared" si="62"/>
        <v>0.9</v>
      </c>
      <c r="X47" s="286">
        <f t="shared" si="62"/>
        <v>0.9</v>
      </c>
      <c r="Y47" s="286">
        <f t="shared" si="62"/>
        <v>0.9</v>
      </c>
      <c r="Z47" s="286">
        <f t="shared" si="62"/>
        <v>0.9</v>
      </c>
      <c r="AA47" s="286">
        <f t="shared" si="62"/>
        <v>0.9</v>
      </c>
      <c r="AB47" s="286">
        <f t="shared" si="62"/>
        <v>0.9</v>
      </c>
      <c r="AC47" s="286">
        <f t="shared" si="62"/>
        <v>0.9</v>
      </c>
      <c r="AD47" s="868"/>
    </row>
    <row r="48" spans="2:30" ht="5.0999999999999996" customHeight="1">
      <c r="B48" s="437"/>
      <c r="C48" s="438"/>
      <c r="D48" s="17"/>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868"/>
    </row>
    <row r="49" spans="2:30">
      <c r="B49" s="436" t="s">
        <v>330</v>
      </c>
      <c r="C49" s="438"/>
      <c r="D49" s="17"/>
      <c r="E49" s="283">
        <f t="shared" ref="E49:Q49" si="63">E46*(1-E50)</f>
        <v>3250.376488232273</v>
      </c>
      <c r="F49" s="283">
        <f t="shared" si="63"/>
        <v>3274.7543118940157</v>
      </c>
      <c r="G49" s="283">
        <f t="shared" si="63"/>
        <v>3299.3149692332208</v>
      </c>
      <c r="H49" s="283">
        <f t="shared" si="63"/>
        <v>3324.0598315024708</v>
      </c>
      <c r="I49" s="283">
        <f t="shared" si="63"/>
        <v>3348.9902802387396</v>
      </c>
      <c r="J49" s="283">
        <f t="shared" si="63"/>
        <v>3374.1077073405304</v>
      </c>
      <c r="K49" s="283">
        <f t="shared" si="63"/>
        <v>3399.4135151455848</v>
      </c>
      <c r="L49" s="283">
        <f t="shared" si="63"/>
        <v>3424.9091165091768</v>
      </c>
      <c r="M49" s="283">
        <f t="shared" si="63"/>
        <v>3450.5959348829961</v>
      </c>
      <c r="N49" s="283">
        <f t="shared" si="63"/>
        <v>3476.4754043946186</v>
      </c>
      <c r="O49" s="283">
        <f t="shared" si="63"/>
        <v>3502.5489699275786</v>
      </c>
      <c r="P49" s="283">
        <f t="shared" si="63"/>
        <v>3528.8180872020348</v>
      </c>
      <c r="Q49" s="283">
        <f t="shared" si="63"/>
        <v>3555.2842228560507</v>
      </c>
      <c r="R49" s="283">
        <f>R46*(1-R50)</f>
        <v>3581.9488545274717</v>
      </c>
      <c r="S49" s="283">
        <f>S46*(1-S50)</f>
        <v>3608.8134709364272</v>
      </c>
      <c r="T49" s="283">
        <f>T46*(1-T50)</f>
        <v>3635.8795719684508</v>
      </c>
      <c r="U49" s="283">
        <f t="shared" ref="U49:AC49" si="64">U46*(1-U50)</f>
        <v>3663.1486687582151</v>
      </c>
      <c r="V49" s="283">
        <f t="shared" si="64"/>
        <v>3690.6222837739015</v>
      </c>
      <c r="W49" s="283">
        <f t="shared" si="64"/>
        <v>3718.301950902206</v>
      </c>
      <c r="X49" s="283">
        <f t="shared" si="64"/>
        <v>3746.1892155339724</v>
      </c>
      <c r="Y49" s="283">
        <f t="shared" si="64"/>
        <v>3774.2856346504768</v>
      </c>
      <c r="Z49" s="283">
        <f t="shared" si="64"/>
        <v>3802.5927769103555</v>
      </c>
      <c r="AA49" s="283">
        <f t="shared" si="64"/>
        <v>3831.1122227371843</v>
      </c>
      <c r="AB49" s="283">
        <f t="shared" si="64"/>
        <v>3859.8455644077126</v>
      </c>
      <c r="AC49" s="283">
        <f t="shared" si="64"/>
        <v>3888.7944061407707</v>
      </c>
      <c r="AD49" s="283"/>
    </row>
    <row r="50" spans="2:30">
      <c r="B50" s="437" t="s">
        <v>331</v>
      </c>
      <c r="C50" s="286">
        <f>C24</f>
        <v>0.53499999999999992</v>
      </c>
      <c r="D50" s="17"/>
      <c r="E50" s="285">
        <f>C50</f>
        <v>0.53499999999999992</v>
      </c>
      <c r="F50" s="285">
        <f>C50</f>
        <v>0.53499999999999992</v>
      </c>
      <c r="G50" s="285">
        <f t="shared" ref="G50:Q50" si="65">F50</f>
        <v>0.53499999999999992</v>
      </c>
      <c r="H50" s="285">
        <f t="shared" si="65"/>
        <v>0.53499999999999992</v>
      </c>
      <c r="I50" s="285">
        <f t="shared" si="65"/>
        <v>0.53499999999999992</v>
      </c>
      <c r="J50" s="285">
        <f t="shared" si="65"/>
        <v>0.53499999999999992</v>
      </c>
      <c r="K50" s="285">
        <f t="shared" si="65"/>
        <v>0.53499999999999992</v>
      </c>
      <c r="L50" s="285">
        <f t="shared" si="65"/>
        <v>0.53499999999999992</v>
      </c>
      <c r="M50" s="285">
        <f t="shared" si="65"/>
        <v>0.53499999999999992</v>
      </c>
      <c r="N50" s="285">
        <f t="shared" si="65"/>
        <v>0.53499999999999992</v>
      </c>
      <c r="O50" s="285">
        <f t="shared" si="65"/>
        <v>0.53499999999999992</v>
      </c>
      <c r="P50" s="285">
        <f t="shared" si="65"/>
        <v>0.53499999999999992</v>
      </c>
      <c r="Q50" s="285">
        <f t="shared" si="65"/>
        <v>0.53499999999999992</v>
      </c>
      <c r="R50" s="285">
        <f>Q50</f>
        <v>0.53499999999999992</v>
      </c>
      <c r="S50" s="285">
        <f>R50</f>
        <v>0.53499999999999992</v>
      </c>
      <c r="T50" s="285">
        <f>S50</f>
        <v>0.53499999999999992</v>
      </c>
      <c r="U50" s="285">
        <f t="shared" ref="U50:AC50" si="66">T50</f>
        <v>0.53499999999999992</v>
      </c>
      <c r="V50" s="285">
        <f t="shared" si="66"/>
        <v>0.53499999999999992</v>
      </c>
      <c r="W50" s="285">
        <f t="shared" si="66"/>
        <v>0.53499999999999992</v>
      </c>
      <c r="X50" s="285">
        <f t="shared" si="66"/>
        <v>0.53499999999999992</v>
      </c>
      <c r="Y50" s="285">
        <f t="shared" si="66"/>
        <v>0.53499999999999992</v>
      </c>
      <c r="Z50" s="285">
        <f t="shared" si="66"/>
        <v>0.53499999999999992</v>
      </c>
      <c r="AA50" s="285">
        <f t="shared" si="66"/>
        <v>0.53499999999999992</v>
      </c>
      <c r="AB50" s="285">
        <f t="shared" si="66"/>
        <v>0.53499999999999992</v>
      </c>
      <c r="AC50" s="285">
        <f t="shared" si="66"/>
        <v>0.53499999999999992</v>
      </c>
      <c r="AD50" s="867"/>
    </row>
    <row r="51" spans="2:30" ht="5.0999999999999996" customHeight="1">
      <c r="B51" s="437"/>
      <c r="C51" s="438"/>
      <c r="D51" s="17"/>
      <c r="E51" s="286"/>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868"/>
    </row>
    <row r="52" spans="2:30">
      <c r="B52" s="436" t="s">
        <v>343</v>
      </c>
      <c r="C52" s="438"/>
      <c r="D52" s="17"/>
      <c r="E52" s="283">
        <f t="shared" ref="E52:Q52" si="67">E49*(E53)*1000</f>
        <v>1625188.2441161366</v>
      </c>
      <c r="F52" s="283">
        <f t="shared" si="67"/>
        <v>1637377.1559470079</v>
      </c>
      <c r="G52" s="283">
        <f t="shared" si="67"/>
        <v>1649657.4846166105</v>
      </c>
      <c r="H52" s="283">
        <f t="shared" si="67"/>
        <v>1662029.9157512353</v>
      </c>
      <c r="I52" s="283">
        <f t="shared" si="67"/>
        <v>1674495.1401193698</v>
      </c>
      <c r="J52" s="283">
        <f t="shared" si="67"/>
        <v>1687053.8536702653</v>
      </c>
      <c r="K52" s="283">
        <f t="shared" si="67"/>
        <v>1699706.7575727925</v>
      </c>
      <c r="L52" s="283">
        <f t="shared" si="67"/>
        <v>1712454.5582545884</v>
      </c>
      <c r="M52" s="283">
        <f t="shared" si="67"/>
        <v>1725297.9674414981</v>
      </c>
      <c r="N52" s="283">
        <f t="shared" si="67"/>
        <v>1738237.7021973094</v>
      </c>
      <c r="O52" s="283">
        <f t="shared" si="67"/>
        <v>1751274.4849637893</v>
      </c>
      <c r="P52" s="283">
        <f t="shared" si="67"/>
        <v>1764409.0436010174</v>
      </c>
      <c r="Q52" s="283">
        <f t="shared" si="67"/>
        <v>1777642.1114280254</v>
      </c>
      <c r="R52" s="283">
        <f>R49*(R53)*1000</f>
        <v>1790974.4272637358</v>
      </c>
      <c r="S52" s="283">
        <f>S49*(S53)*1000</f>
        <v>1804406.7354682137</v>
      </c>
      <c r="T52" s="283">
        <f>T49*(T53)*1000</f>
        <v>1817939.7859842253</v>
      </c>
      <c r="U52" s="283">
        <f t="shared" ref="U52:AC52" si="68">U49*(U53)*1000</f>
        <v>1831574.3343791075</v>
      </c>
      <c r="V52" s="283">
        <f t="shared" si="68"/>
        <v>1845311.1418869507</v>
      </c>
      <c r="W52" s="283">
        <f t="shared" si="68"/>
        <v>1859150.9754511029</v>
      </c>
      <c r="X52" s="283">
        <f t="shared" si="68"/>
        <v>1873094.6077669861</v>
      </c>
      <c r="Y52" s="283">
        <f t="shared" si="68"/>
        <v>1887142.8173252384</v>
      </c>
      <c r="Z52" s="283">
        <f t="shared" si="68"/>
        <v>1901296.3884551777</v>
      </c>
      <c r="AA52" s="283">
        <f t="shared" si="68"/>
        <v>1915556.1113685921</v>
      </c>
      <c r="AB52" s="283">
        <f t="shared" si="68"/>
        <v>1929922.7822038564</v>
      </c>
      <c r="AC52" s="283">
        <f t="shared" si="68"/>
        <v>1944397.2030703854</v>
      </c>
      <c r="AD52" s="283"/>
    </row>
    <row r="53" spans="2:30">
      <c r="B53" s="437" t="s">
        <v>327</v>
      </c>
      <c r="C53" s="286">
        <f>C27</f>
        <v>0.5</v>
      </c>
      <c r="D53" s="17"/>
      <c r="E53" s="285">
        <f>C53</f>
        <v>0.5</v>
      </c>
      <c r="F53" s="285">
        <f>C53</f>
        <v>0.5</v>
      </c>
      <c r="G53" s="285">
        <f t="shared" ref="G53:Q53" si="69">F53</f>
        <v>0.5</v>
      </c>
      <c r="H53" s="285">
        <f t="shared" si="69"/>
        <v>0.5</v>
      </c>
      <c r="I53" s="285">
        <f t="shared" si="69"/>
        <v>0.5</v>
      </c>
      <c r="J53" s="285">
        <f t="shared" si="69"/>
        <v>0.5</v>
      </c>
      <c r="K53" s="285">
        <f t="shared" si="69"/>
        <v>0.5</v>
      </c>
      <c r="L53" s="285">
        <f t="shared" si="69"/>
        <v>0.5</v>
      </c>
      <c r="M53" s="285">
        <f t="shared" si="69"/>
        <v>0.5</v>
      </c>
      <c r="N53" s="285">
        <f t="shared" si="69"/>
        <v>0.5</v>
      </c>
      <c r="O53" s="285">
        <f t="shared" si="69"/>
        <v>0.5</v>
      </c>
      <c r="P53" s="285">
        <f t="shared" si="69"/>
        <v>0.5</v>
      </c>
      <c r="Q53" s="285">
        <f t="shared" si="69"/>
        <v>0.5</v>
      </c>
      <c r="R53" s="285">
        <f>Q53</f>
        <v>0.5</v>
      </c>
      <c r="S53" s="285">
        <f>R53</f>
        <v>0.5</v>
      </c>
      <c r="T53" s="285">
        <f>S53</f>
        <v>0.5</v>
      </c>
      <c r="U53" s="285">
        <f t="shared" ref="U53:AC53" si="70">T53</f>
        <v>0.5</v>
      </c>
      <c r="V53" s="285">
        <f t="shared" si="70"/>
        <v>0.5</v>
      </c>
      <c r="W53" s="285">
        <f t="shared" si="70"/>
        <v>0.5</v>
      </c>
      <c r="X53" s="285">
        <f t="shared" si="70"/>
        <v>0.5</v>
      </c>
      <c r="Y53" s="285">
        <f t="shared" si="70"/>
        <v>0.5</v>
      </c>
      <c r="Z53" s="285">
        <f t="shared" si="70"/>
        <v>0.5</v>
      </c>
      <c r="AA53" s="285">
        <f t="shared" si="70"/>
        <v>0.5</v>
      </c>
      <c r="AB53" s="285">
        <f t="shared" si="70"/>
        <v>0.5</v>
      </c>
      <c r="AC53" s="285">
        <f t="shared" si="70"/>
        <v>0.5</v>
      </c>
      <c r="AD53" s="867"/>
    </row>
    <row r="54" spans="2:30" ht="5.0999999999999996" customHeight="1">
      <c r="B54" s="437"/>
      <c r="C54" s="286"/>
      <c r="D54" s="17"/>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c r="AC54" s="285"/>
      <c r="AD54" s="867"/>
    </row>
    <row r="55" spans="2:30">
      <c r="B55" s="436" t="s">
        <v>407</v>
      </c>
      <c r="C55" s="288"/>
      <c r="D55" s="288"/>
      <c r="E55" s="283">
        <f t="shared" ref="E55:Q55" si="71">E56*E52</f>
        <v>0</v>
      </c>
      <c r="F55" s="283">
        <f t="shared" si="71"/>
        <v>0</v>
      </c>
      <c r="G55" s="283">
        <f t="shared" si="71"/>
        <v>0</v>
      </c>
      <c r="H55" s="283">
        <f t="shared" si="71"/>
        <v>0</v>
      </c>
      <c r="I55" s="283">
        <f t="shared" si="71"/>
        <v>0</v>
      </c>
      <c r="J55" s="283">
        <f t="shared" si="71"/>
        <v>0</v>
      </c>
      <c r="K55" s="283">
        <f t="shared" si="71"/>
        <v>0</v>
      </c>
      <c r="L55" s="283">
        <f t="shared" si="71"/>
        <v>0</v>
      </c>
      <c r="M55" s="283">
        <f t="shared" si="71"/>
        <v>0</v>
      </c>
      <c r="N55" s="283">
        <f t="shared" si="71"/>
        <v>0</v>
      </c>
      <c r="O55" s="283">
        <f t="shared" si="71"/>
        <v>0</v>
      </c>
      <c r="P55" s="283">
        <f t="shared" si="71"/>
        <v>0</v>
      </c>
      <c r="Q55" s="283">
        <f t="shared" si="71"/>
        <v>0</v>
      </c>
      <c r="R55" s="283">
        <f>R56*R52</f>
        <v>0</v>
      </c>
      <c r="S55" s="283">
        <f>S56*S52</f>
        <v>0</v>
      </c>
      <c r="T55" s="283">
        <f>T56*T52</f>
        <v>0</v>
      </c>
      <c r="U55" s="283">
        <f t="shared" ref="U55:AC55" si="72">U56*U52</f>
        <v>0</v>
      </c>
      <c r="V55" s="283">
        <f t="shared" si="72"/>
        <v>0</v>
      </c>
      <c r="W55" s="283">
        <f t="shared" si="72"/>
        <v>0</v>
      </c>
      <c r="X55" s="283">
        <f t="shared" si="72"/>
        <v>0</v>
      </c>
      <c r="Y55" s="283">
        <f t="shared" si="72"/>
        <v>0</v>
      </c>
      <c r="Z55" s="283">
        <f t="shared" si="72"/>
        <v>0</v>
      </c>
      <c r="AA55" s="283">
        <f t="shared" si="72"/>
        <v>0</v>
      </c>
      <c r="AB55" s="283">
        <f t="shared" si="72"/>
        <v>0</v>
      </c>
      <c r="AC55" s="283">
        <f t="shared" si="72"/>
        <v>0</v>
      </c>
      <c r="AD55" s="283"/>
    </row>
    <row r="56" spans="2:30">
      <c r="B56" s="437" t="s">
        <v>334</v>
      </c>
      <c r="C56" s="289"/>
      <c r="D56" s="288"/>
      <c r="E56" s="286">
        <f>C56</f>
        <v>0</v>
      </c>
      <c r="F56" s="286">
        <f>E56</f>
        <v>0</v>
      </c>
      <c r="G56" s="286">
        <v>0</v>
      </c>
      <c r="H56" s="286">
        <v>0</v>
      </c>
      <c r="I56" s="286">
        <f>H56</f>
        <v>0</v>
      </c>
      <c r="J56" s="286">
        <v>0</v>
      </c>
      <c r="K56" s="286">
        <v>0</v>
      </c>
      <c r="L56" s="286">
        <v>0</v>
      </c>
      <c r="M56" s="286">
        <v>0</v>
      </c>
      <c r="N56" s="286">
        <v>0</v>
      </c>
      <c r="O56" s="286">
        <v>0</v>
      </c>
      <c r="P56" s="286">
        <v>0</v>
      </c>
      <c r="Q56" s="286">
        <v>0</v>
      </c>
      <c r="R56" s="286">
        <v>0</v>
      </c>
      <c r="S56" s="286">
        <v>0</v>
      </c>
      <c r="T56" s="286">
        <v>0</v>
      </c>
      <c r="U56" s="286">
        <v>0</v>
      </c>
      <c r="V56" s="286">
        <v>0</v>
      </c>
      <c r="W56" s="286">
        <v>0</v>
      </c>
      <c r="X56" s="286">
        <v>0</v>
      </c>
      <c r="Y56" s="286">
        <v>0</v>
      </c>
      <c r="Z56" s="286">
        <v>0</v>
      </c>
      <c r="AA56" s="286">
        <v>0</v>
      </c>
      <c r="AB56" s="286">
        <v>0</v>
      </c>
      <c r="AC56" s="286">
        <v>0</v>
      </c>
      <c r="AD56" s="868"/>
    </row>
    <row r="57" spans="2:30" ht="5.0999999999999996" customHeight="1">
      <c r="B57" s="287"/>
      <c r="C57" s="288"/>
      <c r="D57" s="288"/>
      <c r="E57" s="288"/>
      <c r="F57" s="288"/>
      <c r="G57" s="288"/>
      <c r="H57" s="288"/>
      <c r="I57" s="288"/>
      <c r="J57" s="288"/>
      <c r="K57" s="288"/>
      <c r="L57" s="288"/>
      <c r="M57" s="288"/>
      <c r="N57" s="288"/>
      <c r="O57" s="288"/>
      <c r="P57" s="288"/>
      <c r="Q57" s="288"/>
      <c r="R57" s="288"/>
      <c r="S57" s="288"/>
      <c r="T57" s="288"/>
      <c r="U57" s="288"/>
      <c r="V57" s="288"/>
      <c r="W57" s="288"/>
      <c r="X57" s="288"/>
      <c r="Y57" s="288"/>
      <c r="Z57" s="288"/>
      <c r="AA57" s="288"/>
      <c r="AB57" s="288"/>
      <c r="AC57" s="288"/>
      <c r="AD57" s="288"/>
    </row>
    <row r="58" spans="2:30">
      <c r="B58" s="436" t="s">
        <v>335</v>
      </c>
      <c r="C58" s="290">
        <f>C32*66%</f>
        <v>12540</v>
      </c>
      <c r="D58" s="17"/>
      <c r="E58" s="283">
        <v>0</v>
      </c>
      <c r="F58" s="283">
        <v>0</v>
      </c>
      <c r="G58" s="283">
        <v>0</v>
      </c>
      <c r="H58" s="283">
        <v>0</v>
      </c>
      <c r="I58" s="283">
        <v>0</v>
      </c>
      <c r="J58" s="283">
        <v>0</v>
      </c>
      <c r="K58" s="283">
        <v>0</v>
      </c>
      <c r="L58" s="283">
        <v>0</v>
      </c>
      <c r="M58" s="283">
        <v>0</v>
      </c>
      <c r="N58" s="283">
        <v>0</v>
      </c>
      <c r="O58" s="283">
        <v>0</v>
      </c>
      <c r="P58" s="283">
        <v>0</v>
      </c>
      <c r="Q58" s="283">
        <v>0</v>
      </c>
      <c r="R58" s="283">
        <v>0</v>
      </c>
      <c r="S58" s="291">
        <f>C58</f>
        <v>12540</v>
      </c>
      <c r="T58" s="291">
        <f t="shared" ref="T58:AC58" si="73">S58*(1+T59)</f>
        <v>12540</v>
      </c>
      <c r="U58" s="291">
        <f t="shared" si="73"/>
        <v>12540</v>
      </c>
      <c r="V58" s="291">
        <f t="shared" si="73"/>
        <v>12540</v>
      </c>
      <c r="W58" s="291">
        <f t="shared" si="73"/>
        <v>12540</v>
      </c>
      <c r="X58" s="291">
        <f t="shared" si="73"/>
        <v>12540</v>
      </c>
      <c r="Y58" s="291">
        <f t="shared" si="73"/>
        <v>12540</v>
      </c>
      <c r="Z58" s="291">
        <f t="shared" si="73"/>
        <v>12540</v>
      </c>
      <c r="AA58" s="291">
        <f t="shared" si="73"/>
        <v>12540</v>
      </c>
      <c r="AB58" s="291">
        <f t="shared" si="73"/>
        <v>12540</v>
      </c>
      <c r="AC58" s="291">
        <f t="shared" si="73"/>
        <v>12540</v>
      </c>
      <c r="AD58" s="291"/>
    </row>
    <row r="59" spans="2:30">
      <c r="B59" s="437" t="s">
        <v>336</v>
      </c>
      <c r="C59" s="292">
        <v>0</v>
      </c>
      <c r="D59" s="293"/>
      <c r="E59" s="288"/>
      <c r="F59" s="588"/>
      <c r="G59" s="289"/>
      <c r="H59" s="289"/>
      <c r="I59" s="289"/>
      <c r="J59" s="289"/>
      <c r="K59" s="289"/>
      <c r="L59" s="289"/>
      <c r="M59" s="289"/>
      <c r="N59" s="289"/>
      <c r="O59" s="289"/>
      <c r="P59" s="289"/>
      <c r="Q59" s="289"/>
      <c r="R59" s="289"/>
      <c r="S59" s="289">
        <f t="shared" ref="S59:AC63" si="74">$C59</f>
        <v>0</v>
      </c>
      <c r="T59" s="289">
        <f t="shared" si="74"/>
        <v>0</v>
      </c>
      <c r="U59" s="289">
        <f t="shared" si="74"/>
        <v>0</v>
      </c>
      <c r="V59" s="289">
        <f t="shared" si="74"/>
        <v>0</v>
      </c>
      <c r="W59" s="289">
        <f t="shared" si="74"/>
        <v>0</v>
      </c>
      <c r="X59" s="289">
        <f t="shared" si="74"/>
        <v>0</v>
      </c>
      <c r="Y59" s="289">
        <f t="shared" si="74"/>
        <v>0</v>
      </c>
      <c r="Z59" s="289">
        <f t="shared" si="74"/>
        <v>0</v>
      </c>
      <c r="AA59" s="289">
        <f t="shared" si="74"/>
        <v>0</v>
      </c>
      <c r="AB59" s="289">
        <f t="shared" si="74"/>
        <v>0</v>
      </c>
      <c r="AC59" s="289">
        <f t="shared" si="74"/>
        <v>0</v>
      </c>
      <c r="AD59" s="289"/>
    </row>
    <row r="60" spans="2:30">
      <c r="B60" s="436" t="s">
        <v>337</v>
      </c>
      <c r="C60" s="294"/>
      <c r="D60" s="293"/>
      <c r="E60" s="283">
        <v>0</v>
      </c>
      <c r="F60" s="283">
        <v>0</v>
      </c>
      <c r="G60" s="283">
        <v>0</v>
      </c>
      <c r="H60" s="283">
        <v>0</v>
      </c>
      <c r="I60" s="283">
        <v>0</v>
      </c>
      <c r="J60" s="291">
        <f t="shared" ref="J60" si="75">J58*(1-J61)</f>
        <v>0</v>
      </c>
      <c r="K60" s="291">
        <f>K58*(1-K61)</f>
        <v>0</v>
      </c>
      <c r="L60" s="291">
        <f>L58*(1-L61)</f>
        <v>0</v>
      </c>
      <c r="M60" s="291">
        <f>M58*(1-M61)</f>
        <v>0</v>
      </c>
      <c r="N60" s="291">
        <f t="shared" ref="N60:R60" si="76">N58*(1-N61)</f>
        <v>0</v>
      </c>
      <c r="O60" s="291">
        <f t="shared" si="76"/>
        <v>0</v>
      </c>
      <c r="P60" s="291">
        <f t="shared" si="76"/>
        <v>0</v>
      </c>
      <c r="Q60" s="291">
        <f t="shared" si="76"/>
        <v>0</v>
      </c>
      <c r="R60" s="291">
        <f t="shared" si="76"/>
        <v>0</v>
      </c>
      <c r="S60" s="291">
        <f>S58*(1-S61)</f>
        <v>12540</v>
      </c>
      <c r="T60" s="291">
        <f>T58*(1-T61)</f>
        <v>12540</v>
      </c>
      <c r="U60" s="291">
        <f t="shared" ref="U60:AC60" si="77">U58*(1-U61)</f>
        <v>12540</v>
      </c>
      <c r="V60" s="291">
        <f t="shared" si="77"/>
        <v>12540</v>
      </c>
      <c r="W60" s="291">
        <f t="shared" si="77"/>
        <v>12540</v>
      </c>
      <c r="X60" s="291">
        <f t="shared" si="77"/>
        <v>12540</v>
      </c>
      <c r="Y60" s="291">
        <f t="shared" si="77"/>
        <v>12540</v>
      </c>
      <c r="Z60" s="291">
        <f t="shared" si="77"/>
        <v>12540</v>
      </c>
      <c r="AA60" s="291">
        <f t="shared" si="77"/>
        <v>12540</v>
      </c>
      <c r="AB60" s="291">
        <f t="shared" si="77"/>
        <v>12540</v>
      </c>
      <c r="AC60" s="291">
        <f t="shared" si="77"/>
        <v>12540</v>
      </c>
      <c r="AD60" s="291"/>
    </row>
    <row r="61" spans="2:30">
      <c r="B61" s="437" t="s">
        <v>338</v>
      </c>
      <c r="C61" s="292">
        <v>0</v>
      </c>
      <c r="D61" s="288"/>
      <c r="E61" s="283">
        <v>0</v>
      </c>
      <c r="F61" s="283">
        <v>0</v>
      </c>
      <c r="G61" s="283">
        <v>0</v>
      </c>
      <c r="H61" s="283">
        <v>0</v>
      </c>
      <c r="I61" s="283">
        <v>0</v>
      </c>
      <c r="J61" s="283">
        <v>0</v>
      </c>
      <c r="K61" s="283">
        <v>0</v>
      </c>
      <c r="L61" s="283">
        <v>0</v>
      </c>
      <c r="M61" s="283">
        <v>0</v>
      </c>
      <c r="N61" s="283">
        <v>0</v>
      </c>
      <c r="O61" s="283">
        <v>0</v>
      </c>
      <c r="P61" s="283">
        <v>0</v>
      </c>
      <c r="Q61" s="283">
        <v>0</v>
      </c>
      <c r="R61" s="283">
        <v>0</v>
      </c>
      <c r="S61" s="289">
        <f>C61</f>
        <v>0</v>
      </c>
      <c r="T61" s="289">
        <f>S61</f>
        <v>0</v>
      </c>
      <c r="U61" s="289">
        <f t="shared" ref="U61:AC61" si="78">T61</f>
        <v>0</v>
      </c>
      <c r="V61" s="289">
        <f t="shared" si="78"/>
        <v>0</v>
      </c>
      <c r="W61" s="289">
        <f t="shared" si="78"/>
        <v>0</v>
      </c>
      <c r="X61" s="289">
        <f t="shared" si="78"/>
        <v>0</v>
      </c>
      <c r="Y61" s="289">
        <f t="shared" si="78"/>
        <v>0</v>
      </c>
      <c r="Z61" s="289">
        <f t="shared" si="78"/>
        <v>0</v>
      </c>
      <c r="AA61" s="289">
        <f t="shared" si="78"/>
        <v>0</v>
      </c>
      <c r="AB61" s="289">
        <f t="shared" si="78"/>
        <v>0</v>
      </c>
      <c r="AC61" s="289">
        <f t="shared" si="78"/>
        <v>0</v>
      </c>
      <c r="AD61" s="289"/>
    </row>
    <row r="62" spans="2:30">
      <c r="B62" s="436" t="s">
        <v>344</v>
      </c>
      <c r="C62" s="17"/>
      <c r="D62" s="17"/>
      <c r="E62" s="291">
        <f t="shared" ref="E62:J62" si="79">E55*E60/1000000</f>
        <v>0</v>
      </c>
      <c r="F62" s="291">
        <f t="shared" si="79"/>
        <v>0</v>
      </c>
      <c r="G62" s="291">
        <f t="shared" si="79"/>
        <v>0</v>
      </c>
      <c r="H62" s="291">
        <f>H55*H60/1000000</f>
        <v>0</v>
      </c>
      <c r="I62" s="291">
        <f>I55*I60/1000000</f>
        <v>0</v>
      </c>
      <c r="J62" s="291">
        <f t="shared" si="79"/>
        <v>0</v>
      </c>
      <c r="K62" s="291">
        <f>K55*K60/1000000</f>
        <v>0</v>
      </c>
      <c r="L62" s="291">
        <f>L55*L60/1000000</f>
        <v>0</v>
      </c>
      <c r="M62" s="291">
        <f>M55*M60/1000000</f>
        <v>0</v>
      </c>
      <c r="N62" s="291">
        <f t="shared" ref="N62:R62" si="80">N55*N60/1000000</f>
        <v>0</v>
      </c>
      <c r="O62" s="291">
        <f t="shared" si="80"/>
        <v>0</v>
      </c>
      <c r="P62" s="291">
        <f t="shared" si="80"/>
        <v>0</v>
      </c>
      <c r="Q62" s="291">
        <f t="shared" si="80"/>
        <v>0</v>
      </c>
      <c r="R62" s="291">
        <f t="shared" si="80"/>
        <v>0</v>
      </c>
      <c r="S62" s="291">
        <f>S55*S60/1000000</f>
        <v>0</v>
      </c>
      <c r="T62" s="291">
        <f>T55*T60/1000000</f>
        <v>0</v>
      </c>
      <c r="U62" s="291">
        <f t="shared" ref="U62:AC62" si="81">U55*U60/1000000</f>
        <v>0</v>
      </c>
      <c r="V62" s="291">
        <f t="shared" si="81"/>
        <v>0</v>
      </c>
      <c r="W62" s="291">
        <f t="shared" si="81"/>
        <v>0</v>
      </c>
      <c r="X62" s="291">
        <f t="shared" si="81"/>
        <v>0</v>
      </c>
      <c r="Y62" s="291">
        <f t="shared" si="81"/>
        <v>0</v>
      </c>
      <c r="Z62" s="291">
        <f t="shared" si="81"/>
        <v>0</v>
      </c>
      <c r="AA62" s="291">
        <f t="shared" si="81"/>
        <v>0</v>
      </c>
      <c r="AB62" s="291">
        <f t="shared" si="81"/>
        <v>0</v>
      </c>
      <c r="AC62" s="291">
        <f t="shared" si="81"/>
        <v>0</v>
      </c>
      <c r="AD62" s="291"/>
    </row>
    <row r="63" spans="2:30">
      <c r="B63" s="591" t="s">
        <v>345</v>
      </c>
      <c r="C63" s="292">
        <v>0.25</v>
      </c>
      <c r="E63" s="283">
        <v>0</v>
      </c>
      <c r="F63" s="283">
        <v>0</v>
      </c>
      <c r="G63" s="283">
        <v>0</v>
      </c>
      <c r="H63" s="283">
        <v>0</v>
      </c>
      <c r="I63" s="283">
        <v>0</v>
      </c>
      <c r="J63" s="283">
        <v>0</v>
      </c>
      <c r="K63" s="283">
        <v>0</v>
      </c>
      <c r="L63" s="283">
        <v>0</v>
      </c>
      <c r="M63" s="283">
        <v>0</v>
      </c>
      <c r="N63" s="283">
        <v>0</v>
      </c>
      <c r="O63" s="283">
        <v>0</v>
      </c>
      <c r="P63" s="283">
        <v>0</v>
      </c>
      <c r="Q63" s="283">
        <v>0</v>
      </c>
      <c r="R63" s="283">
        <v>0</v>
      </c>
      <c r="S63" s="289">
        <f t="shared" si="74"/>
        <v>0.25</v>
      </c>
      <c r="T63" s="289">
        <f t="shared" si="74"/>
        <v>0.25</v>
      </c>
      <c r="U63" s="289">
        <f t="shared" si="74"/>
        <v>0.25</v>
      </c>
      <c r="V63" s="289">
        <f t="shared" si="74"/>
        <v>0.25</v>
      </c>
      <c r="W63" s="289">
        <f t="shared" si="74"/>
        <v>0.25</v>
      </c>
      <c r="X63" s="289">
        <f t="shared" si="74"/>
        <v>0.25</v>
      </c>
      <c r="Y63" s="289">
        <f t="shared" si="74"/>
        <v>0.25</v>
      </c>
      <c r="Z63" s="289">
        <f t="shared" si="74"/>
        <v>0.25</v>
      </c>
      <c r="AA63" s="289">
        <f t="shared" si="74"/>
        <v>0.25</v>
      </c>
      <c r="AB63" s="289">
        <f t="shared" si="74"/>
        <v>0.25</v>
      </c>
      <c r="AC63" s="289">
        <f t="shared" si="74"/>
        <v>0.25</v>
      </c>
      <c r="AD63" s="289"/>
    </row>
    <row r="64" spans="2:30">
      <c r="B64" s="590" t="s">
        <v>346</v>
      </c>
      <c r="C64" s="295"/>
      <c r="D64" s="295"/>
      <c r="E64" s="296">
        <f>E62*E63</f>
        <v>0</v>
      </c>
      <c r="F64" s="296">
        <f t="shared" ref="F64:M64" si="82">F62*F63</f>
        <v>0</v>
      </c>
      <c r="G64" s="296">
        <f t="shared" si="82"/>
        <v>0</v>
      </c>
      <c r="H64" s="296">
        <f t="shared" si="82"/>
        <v>0</v>
      </c>
      <c r="I64" s="296">
        <f t="shared" si="82"/>
        <v>0</v>
      </c>
      <c r="J64" s="296">
        <f t="shared" si="82"/>
        <v>0</v>
      </c>
      <c r="K64" s="296">
        <f t="shared" si="82"/>
        <v>0</v>
      </c>
      <c r="L64" s="296">
        <f t="shared" si="82"/>
        <v>0</v>
      </c>
      <c r="M64" s="296">
        <f t="shared" si="82"/>
        <v>0</v>
      </c>
      <c r="N64" s="296">
        <f t="shared" ref="N64:R64" si="83">N62*N63</f>
        <v>0</v>
      </c>
      <c r="O64" s="296">
        <f t="shared" si="83"/>
        <v>0</v>
      </c>
      <c r="P64" s="296">
        <f t="shared" si="83"/>
        <v>0</v>
      </c>
      <c r="Q64" s="296">
        <f t="shared" si="83"/>
        <v>0</v>
      </c>
      <c r="R64" s="296">
        <f t="shared" si="83"/>
        <v>0</v>
      </c>
      <c r="S64" s="296">
        <f>S62*S63</f>
        <v>0</v>
      </c>
      <c r="T64" s="296">
        <f>T62*T63</f>
        <v>0</v>
      </c>
      <c r="U64" s="296">
        <f t="shared" ref="U64:AC64" si="84">U62*U63</f>
        <v>0</v>
      </c>
      <c r="V64" s="296">
        <f t="shared" si="84"/>
        <v>0</v>
      </c>
      <c r="W64" s="296">
        <f t="shared" si="84"/>
        <v>0</v>
      </c>
      <c r="X64" s="296">
        <f t="shared" si="84"/>
        <v>0</v>
      </c>
      <c r="Y64" s="296">
        <f t="shared" si="84"/>
        <v>0</v>
      </c>
      <c r="Z64" s="296">
        <f t="shared" si="84"/>
        <v>0</v>
      </c>
      <c r="AA64" s="296">
        <f t="shared" si="84"/>
        <v>0</v>
      </c>
      <c r="AB64" s="296">
        <f t="shared" si="84"/>
        <v>0</v>
      </c>
      <c r="AC64" s="296">
        <f t="shared" si="84"/>
        <v>0</v>
      </c>
      <c r="AD64" s="291"/>
    </row>
    <row r="65" spans="2:30">
      <c r="B65" s="32" t="s">
        <v>340</v>
      </c>
      <c r="E65" s="297">
        <v>0</v>
      </c>
      <c r="F65" s="297">
        <v>0</v>
      </c>
      <c r="G65" s="297">
        <v>0</v>
      </c>
      <c r="H65" s="297">
        <v>0</v>
      </c>
      <c r="I65" s="297">
        <v>0</v>
      </c>
      <c r="J65" s="297"/>
      <c r="K65" s="297"/>
      <c r="L65" s="297"/>
      <c r="M65" s="297"/>
      <c r="N65" s="297"/>
      <c r="O65" s="297"/>
      <c r="P65" s="297"/>
      <c r="Q65" s="297"/>
      <c r="R65" s="297"/>
      <c r="S65" s="297"/>
      <c r="T65" s="297"/>
      <c r="U65" s="297"/>
      <c r="V65" s="297"/>
      <c r="W65" s="297"/>
      <c r="X65" s="297"/>
      <c r="Y65" s="297"/>
      <c r="Z65" s="297"/>
      <c r="AA65" s="297"/>
      <c r="AB65" s="297"/>
      <c r="AC65" s="297"/>
      <c r="AD65" s="297"/>
    </row>
    <row r="66" spans="2:30">
      <c r="B66" s="32"/>
      <c r="E66" s="297"/>
      <c r="F66" s="297"/>
      <c r="G66" s="297"/>
      <c r="H66" s="297"/>
      <c r="I66" s="297"/>
      <c r="J66" s="297"/>
      <c r="K66" s="297"/>
      <c r="L66" s="297"/>
      <c r="M66" s="297"/>
      <c r="N66" s="297"/>
      <c r="O66" s="297"/>
      <c r="P66" s="297"/>
      <c r="Q66" s="297"/>
      <c r="R66" s="297"/>
      <c r="S66" s="297"/>
      <c r="T66" s="297"/>
    </row>
    <row r="67" spans="2:30" ht="18">
      <c r="B67" s="298" t="s">
        <v>347</v>
      </c>
    </row>
    <row r="68" spans="2:30">
      <c r="B68" s="396" t="s">
        <v>348</v>
      </c>
      <c r="C68" s="397"/>
      <c r="D68" s="397"/>
      <c r="E68" s="592">
        <v>2018</v>
      </c>
      <c r="F68" s="618">
        <f>E68+1</f>
        <v>2019</v>
      </c>
      <c r="G68" s="618">
        <f t="shared" ref="G68:Q68" si="85">F68+1</f>
        <v>2020</v>
      </c>
      <c r="H68" s="618">
        <f t="shared" si="85"/>
        <v>2021</v>
      </c>
      <c r="I68" s="618">
        <f t="shared" si="85"/>
        <v>2022</v>
      </c>
      <c r="J68" s="618">
        <f t="shared" si="85"/>
        <v>2023</v>
      </c>
      <c r="K68" s="618">
        <f t="shared" si="85"/>
        <v>2024</v>
      </c>
      <c r="L68" s="398">
        <f t="shared" si="85"/>
        <v>2025</v>
      </c>
      <c r="M68" s="398">
        <f t="shared" si="85"/>
        <v>2026</v>
      </c>
      <c r="N68" s="398">
        <f t="shared" si="85"/>
        <v>2027</v>
      </c>
      <c r="O68" s="398">
        <f t="shared" si="85"/>
        <v>2028</v>
      </c>
      <c r="P68" s="398">
        <f t="shared" si="85"/>
        <v>2029</v>
      </c>
      <c r="Q68" s="398">
        <f t="shared" si="85"/>
        <v>2030</v>
      </c>
      <c r="R68" s="398">
        <f>Q68+1</f>
        <v>2031</v>
      </c>
      <c r="S68" s="398">
        <f>R68+1</f>
        <v>2032</v>
      </c>
      <c r="T68" s="398">
        <f>S68+1</f>
        <v>2033</v>
      </c>
      <c r="U68" s="398">
        <f t="shared" ref="U68:AC68" si="86">T68+1</f>
        <v>2034</v>
      </c>
      <c r="V68" s="398">
        <f t="shared" si="86"/>
        <v>2035</v>
      </c>
      <c r="W68" s="398">
        <f t="shared" si="86"/>
        <v>2036</v>
      </c>
      <c r="X68" s="398">
        <f t="shared" si="86"/>
        <v>2037</v>
      </c>
      <c r="Y68" s="398">
        <f t="shared" si="86"/>
        <v>2038</v>
      </c>
      <c r="Z68" s="398">
        <f t="shared" si="86"/>
        <v>2039</v>
      </c>
      <c r="AA68" s="398">
        <f t="shared" si="86"/>
        <v>2040</v>
      </c>
      <c r="AB68" s="398">
        <f t="shared" si="86"/>
        <v>2041</v>
      </c>
      <c r="AC68" s="398">
        <f t="shared" si="86"/>
        <v>2042</v>
      </c>
      <c r="AD68" s="593"/>
    </row>
    <row r="69" spans="2:30">
      <c r="B69" s="299" t="s">
        <v>349</v>
      </c>
      <c r="C69" s="300"/>
      <c r="D69" s="300"/>
      <c r="E69" s="300">
        <f t="shared" ref="E69:Q69" si="87">SUM(E70,E71)</f>
        <v>0</v>
      </c>
      <c r="F69" s="300">
        <f t="shared" si="87"/>
        <v>0</v>
      </c>
      <c r="G69" s="300">
        <f t="shared" si="87"/>
        <v>0</v>
      </c>
      <c r="H69" s="300">
        <f t="shared" si="87"/>
        <v>0</v>
      </c>
      <c r="I69" s="300">
        <f t="shared" si="87"/>
        <v>0</v>
      </c>
      <c r="J69" s="300">
        <f t="shared" si="87"/>
        <v>0</v>
      </c>
      <c r="K69" s="300">
        <f t="shared" si="87"/>
        <v>0</v>
      </c>
      <c r="L69" s="300">
        <f t="shared" si="87"/>
        <v>0</v>
      </c>
      <c r="M69" s="300">
        <f t="shared" si="87"/>
        <v>0</v>
      </c>
      <c r="N69" s="300">
        <f t="shared" si="87"/>
        <v>0</v>
      </c>
      <c r="O69" s="300">
        <f t="shared" si="87"/>
        <v>0</v>
      </c>
      <c r="P69" s="300">
        <f t="shared" si="87"/>
        <v>0</v>
      </c>
      <c r="Q69" s="300">
        <f t="shared" si="87"/>
        <v>0</v>
      </c>
      <c r="R69" s="300">
        <f>SUM(R70,R71)</f>
        <v>0</v>
      </c>
      <c r="S69" s="300">
        <f>SUM(S70,S71)</f>
        <v>39.36934098945332</v>
      </c>
      <c r="T69" s="300">
        <f>SUM(T70,T71)</f>
        <v>118.99383314062271</v>
      </c>
      <c r="U69" s="300">
        <f t="shared" ref="U69:AC69" si="88">SUM(U70,U71)</f>
        <v>199.81047814862896</v>
      </c>
      <c r="V69" s="300">
        <f t="shared" si="88"/>
        <v>281.83267942864114</v>
      </c>
      <c r="W69" s="300">
        <f t="shared" si="88"/>
        <v>365.07397438845766</v>
      </c>
      <c r="X69" s="300">
        <f t="shared" si="88"/>
        <v>449.54803568445357</v>
      </c>
      <c r="Y69" s="300">
        <f t="shared" si="88"/>
        <v>535.26867248883013</v>
      </c>
      <c r="Z69" s="300">
        <f t="shared" si="88"/>
        <v>622.24983176826504</v>
      </c>
      <c r="AA69" s="300">
        <f t="shared" si="88"/>
        <v>710.50559957406404</v>
      </c>
      <c r="AB69" s="300">
        <f t="shared" si="88"/>
        <v>800.05020234391293</v>
      </c>
      <c r="AC69" s="300">
        <f t="shared" si="88"/>
        <v>890.89800821533368</v>
      </c>
      <c r="AD69" s="301"/>
    </row>
    <row r="70" spans="2:30">
      <c r="B70" s="302" t="s">
        <v>317</v>
      </c>
      <c r="C70" s="303"/>
      <c r="D70" s="303"/>
      <c r="E70" s="303">
        <f t="shared" ref="E70:Q70" si="89">E36</f>
        <v>0</v>
      </c>
      <c r="F70" s="303">
        <f t="shared" si="89"/>
        <v>0</v>
      </c>
      <c r="G70" s="303">
        <f t="shared" si="89"/>
        <v>0</v>
      </c>
      <c r="H70" s="303">
        <f t="shared" si="89"/>
        <v>0</v>
      </c>
      <c r="I70" s="303">
        <f t="shared" si="89"/>
        <v>0</v>
      </c>
      <c r="J70" s="303">
        <f t="shared" si="89"/>
        <v>0</v>
      </c>
      <c r="K70" s="303">
        <f t="shared" si="89"/>
        <v>0</v>
      </c>
      <c r="L70" s="303">
        <f t="shared" si="89"/>
        <v>0</v>
      </c>
      <c r="M70" s="303">
        <f t="shared" si="89"/>
        <v>0</v>
      </c>
      <c r="N70" s="303">
        <f t="shared" si="89"/>
        <v>0</v>
      </c>
      <c r="O70" s="303">
        <f t="shared" si="89"/>
        <v>0</v>
      </c>
      <c r="P70" s="303">
        <f t="shared" si="89"/>
        <v>0</v>
      </c>
      <c r="Q70" s="303">
        <f t="shared" si="89"/>
        <v>0</v>
      </c>
      <c r="R70" s="303">
        <f>R36</f>
        <v>0</v>
      </c>
      <c r="S70" s="303">
        <f>S36</f>
        <v>39.36934098945332</v>
      </c>
      <c r="T70" s="303">
        <f>T36</f>
        <v>118.99383314062271</v>
      </c>
      <c r="U70" s="303">
        <f t="shared" ref="U70:AC70" si="90">U36</f>
        <v>199.81047814862896</v>
      </c>
      <c r="V70" s="303">
        <f t="shared" si="90"/>
        <v>281.83267942864114</v>
      </c>
      <c r="W70" s="303">
        <f t="shared" si="90"/>
        <v>365.07397438845766</v>
      </c>
      <c r="X70" s="303">
        <f t="shared" si="90"/>
        <v>449.54803568445357</v>
      </c>
      <c r="Y70" s="303">
        <f t="shared" si="90"/>
        <v>535.26867248883013</v>
      </c>
      <c r="Z70" s="303">
        <f t="shared" si="90"/>
        <v>622.24983176826504</v>
      </c>
      <c r="AA70" s="303">
        <f t="shared" si="90"/>
        <v>710.50559957406404</v>
      </c>
      <c r="AB70" s="303">
        <f t="shared" si="90"/>
        <v>800.05020234391293</v>
      </c>
      <c r="AC70" s="303">
        <f t="shared" si="90"/>
        <v>890.89800821533368</v>
      </c>
      <c r="AD70" s="301"/>
    </row>
    <row r="71" spans="2:30">
      <c r="B71" s="302" t="s">
        <v>321</v>
      </c>
      <c r="C71" s="495"/>
      <c r="D71" s="495"/>
      <c r="E71" s="300">
        <f t="shared" ref="E71:Q71" si="91">E64</f>
        <v>0</v>
      </c>
      <c r="F71" s="300">
        <f t="shared" si="91"/>
        <v>0</v>
      </c>
      <c r="G71" s="495">
        <f t="shared" si="91"/>
        <v>0</v>
      </c>
      <c r="H71" s="495">
        <f t="shared" si="91"/>
        <v>0</v>
      </c>
      <c r="I71" s="495">
        <f t="shared" si="91"/>
        <v>0</v>
      </c>
      <c r="J71" s="495">
        <f t="shared" si="91"/>
        <v>0</v>
      </c>
      <c r="K71" s="495">
        <f t="shared" si="91"/>
        <v>0</v>
      </c>
      <c r="L71" s="495">
        <f t="shared" si="91"/>
        <v>0</v>
      </c>
      <c r="M71" s="495">
        <f t="shared" si="91"/>
        <v>0</v>
      </c>
      <c r="N71" s="495">
        <f t="shared" si="91"/>
        <v>0</v>
      </c>
      <c r="O71" s="495">
        <f t="shared" si="91"/>
        <v>0</v>
      </c>
      <c r="P71" s="495">
        <f t="shared" si="91"/>
        <v>0</v>
      </c>
      <c r="Q71" s="495">
        <f t="shared" si="91"/>
        <v>0</v>
      </c>
      <c r="R71" s="495">
        <f>R64</f>
        <v>0</v>
      </c>
      <c r="S71" s="495">
        <f>S64</f>
        <v>0</v>
      </c>
      <c r="T71" s="495">
        <f>T64</f>
        <v>0</v>
      </c>
      <c r="U71" s="495">
        <f t="shared" ref="U71:AC71" si="92">U64</f>
        <v>0</v>
      </c>
      <c r="V71" s="495">
        <f t="shared" si="92"/>
        <v>0</v>
      </c>
      <c r="W71" s="495">
        <f t="shared" si="92"/>
        <v>0</v>
      </c>
      <c r="X71" s="495">
        <f t="shared" si="92"/>
        <v>0</v>
      </c>
      <c r="Y71" s="495">
        <f t="shared" si="92"/>
        <v>0</v>
      </c>
      <c r="Z71" s="495">
        <f t="shared" si="92"/>
        <v>0</v>
      </c>
      <c r="AA71" s="495">
        <f t="shared" si="92"/>
        <v>0</v>
      </c>
      <c r="AB71" s="495">
        <f t="shared" si="92"/>
        <v>0</v>
      </c>
      <c r="AC71" s="495">
        <f t="shared" si="92"/>
        <v>0</v>
      </c>
      <c r="AD71" s="301"/>
    </row>
    <row r="72" spans="2:30">
      <c r="B72" s="299" t="s">
        <v>350</v>
      </c>
      <c r="C72" s="304"/>
      <c r="D72" s="304"/>
      <c r="E72" s="303">
        <v>0</v>
      </c>
      <c r="F72" s="303">
        <v>0</v>
      </c>
      <c r="G72" s="304">
        <v>0</v>
      </c>
      <c r="H72" s="304">
        <v>0</v>
      </c>
      <c r="I72" s="304">
        <v>0</v>
      </c>
      <c r="J72" s="620">
        <v>0</v>
      </c>
      <c r="K72" s="620">
        <v>0</v>
      </c>
      <c r="L72" s="620">
        <v>0</v>
      </c>
      <c r="M72" s="620">
        <v>0</v>
      </c>
      <c r="N72" s="620">
        <v>0</v>
      </c>
      <c r="O72" s="620">
        <v>0</v>
      </c>
      <c r="P72" s="620">
        <v>0</v>
      </c>
      <c r="Q72" s="620">
        <v>0</v>
      </c>
      <c r="R72" s="621">
        <v>0</v>
      </c>
      <c r="S72" s="621">
        <v>0</v>
      </c>
      <c r="T72" s="620">
        <v>0</v>
      </c>
      <c r="U72" s="620">
        <v>0</v>
      </c>
      <c r="V72" s="620">
        <v>0</v>
      </c>
      <c r="W72" s="620">
        <v>0</v>
      </c>
      <c r="X72" s="620">
        <v>0</v>
      </c>
      <c r="Y72" s="620">
        <v>0</v>
      </c>
      <c r="Z72" s="620">
        <v>0</v>
      </c>
      <c r="AA72" s="620">
        <v>0</v>
      </c>
      <c r="AB72" s="620">
        <v>0</v>
      </c>
      <c r="AC72" s="620">
        <v>0</v>
      </c>
      <c r="AD72" s="301"/>
    </row>
    <row r="73" spans="2:30">
      <c r="B73" s="299" t="s">
        <v>351</v>
      </c>
      <c r="C73" s="594">
        <v>0</v>
      </c>
      <c r="D73" s="304"/>
      <c r="E73" s="300">
        <f>E69*$C73</f>
        <v>0</v>
      </c>
      <c r="F73" s="300">
        <f>F69*$C73</f>
        <v>0</v>
      </c>
      <c r="G73" s="304">
        <f>G69*$C73</f>
        <v>0</v>
      </c>
      <c r="H73" s="304">
        <f t="shared" ref="H73:Q73" si="93">H69*$C73</f>
        <v>0</v>
      </c>
      <c r="I73" s="304">
        <f t="shared" si="93"/>
        <v>0</v>
      </c>
      <c r="J73" s="620">
        <f t="shared" si="93"/>
        <v>0</v>
      </c>
      <c r="K73" s="620">
        <f t="shared" si="93"/>
        <v>0</v>
      </c>
      <c r="L73" s="620">
        <f t="shared" si="93"/>
        <v>0</v>
      </c>
      <c r="M73" s="620">
        <f t="shared" si="93"/>
        <v>0</v>
      </c>
      <c r="N73" s="620">
        <f t="shared" si="93"/>
        <v>0</v>
      </c>
      <c r="O73" s="620">
        <f t="shared" si="93"/>
        <v>0</v>
      </c>
      <c r="P73" s="620">
        <f t="shared" si="93"/>
        <v>0</v>
      </c>
      <c r="Q73" s="620">
        <f t="shared" si="93"/>
        <v>0</v>
      </c>
      <c r="R73" s="621">
        <f>R69*$C73</f>
        <v>0</v>
      </c>
      <c r="S73" s="621">
        <f>S69*$C73</f>
        <v>0</v>
      </c>
      <c r="T73" s="620">
        <f>T69*$C73</f>
        <v>0</v>
      </c>
      <c r="U73" s="620">
        <f t="shared" ref="U73:AC73" si="94">U69*$C73</f>
        <v>0</v>
      </c>
      <c r="V73" s="620">
        <f t="shared" si="94"/>
        <v>0</v>
      </c>
      <c r="W73" s="620">
        <f t="shared" si="94"/>
        <v>0</v>
      </c>
      <c r="X73" s="620">
        <f t="shared" si="94"/>
        <v>0</v>
      </c>
      <c r="Y73" s="620">
        <f t="shared" si="94"/>
        <v>0</v>
      </c>
      <c r="Z73" s="620">
        <f t="shared" si="94"/>
        <v>0</v>
      </c>
      <c r="AA73" s="620">
        <f t="shared" si="94"/>
        <v>0</v>
      </c>
      <c r="AB73" s="620">
        <f t="shared" si="94"/>
        <v>0</v>
      </c>
      <c r="AC73" s="620">
        <f t="shared" si="94"/>
        <v>0</v>
      </c>
      <c r="AD73" s="301"/>
    </row>
    <row r="74" spans="2:30">
      <c r="B74" s="299" t="s">
        <v>352</v>
      </c>
      <c r="C74" s="305"/>
      <c r="D74" s="305"/>
      <c r="E74" s="303">
        <v>0</v>
      </c>
      <c r="F74" s="303">
        <f t="shared" ref="F74:Q74" si="95">F69*F75</f>
        <v>0</v>
      </c>
      <c r="G74" s="305">
        <f t="shared" si="95"/>
        <v>0</v>
      </c>
      <c r="H74" s="305">
        <f t="shared" si="95"/>
        <v>0</v>
      </c>
      <c r="I74" s="305">
        <f t="shared" si="95"/>
        <v>0</v>
      </c>
      <c r="J74" s="622">
        <f t="shared" si="95"/>
        <v>0</v>
      </c>
      <c r="K74" s="622">
        <f t="shared" si="95"/>
        <v>0</v>
      </c>
      <c r="L74" s="622">
        <f t="shared" si="95"/>
        <v>0</v>
      </c>
      <c r="M74" s="622">
        <f t="shared" si="95"/>
        <v>0</v>
      </c>
      <c r="N74" s="622">
        <f t="shared" si="95"/>
        <v>0</v>
      </c>
      <c r="O74" s="622">
        <f t="shared" si="95"/>
        <v>0</v>
      </c>
      <c r="P74" s="622">
        <f t="shared" si="95"/>
        <v>0</v>
      </c>
      <c r="Q74" s="622">
        <f t="shared" si="95"/>
        <v>0</v>
      </c>
      <c r="R74" s="623">
        <f>R69*R75</f>
        <v>0</v>
      </c>
      <c r="S74" s="623">
        <f>S69*S75</f>
        <v>1.9684670494726662</v>
      </c>
      <c r="T74" s="622">
        <f>T69*T75</f>
        <v>5.9496916570311358</v>
      </c>
      <c r="U74" s="622">
        <f t="shared" ref="U74:AC74" si="96">U69*U75</f>
        <v>9.9905239074314487</v>
      </c>
      <c r="V74" s="622">
        <f t="shared" si="96"/>
        <v>14.091633971432058</v>
      </c>
      <c r="W74" s="622">
        <f t="shared" si="96"/>
        <v>18.253698719422882</v>
      </c>
      <c r="X74" s="622">
        <f t="shared" si="96"/>
        <v>22.477401784222678</v>
      </c>
      <c r="Y74" s="622">
        <f t="shared" si="96"/>
        <v>26.763433624441507</v>
      </c>
      <c r="Z74" s="622">
        <f t="shared" si="96"/>
        <v>31.112491588413253</v>
      </c>
      <c r="AA74" s="622">
        <f t="shared" si="96"/>
        <v>35.525279978703203</v>
      </c>
      <c r="AB74" s="622">
        <f t="shared" si="96"/>
        <v>40.002510117195648</v>
      </c>
      <c r="AC74" s="622">
        <f t="shared" si="96"/>
        <v>44.544900410766687</v>
      </c>
      <c r="AD74" s="306"/>
    </row>
    <row r="75" spans="2:30">
      <c r="B75" s="302" t="s">
        <v>353</v>
      </c>
      <c r="C75" s="307"/>
      <c r="D75" s="307"/>
      <c r="E75" s="300">
        <f>IF(E69=0,0,5%)</f>
        <v>0</v>
      </c>
      <c r="F75" s="300">
        <f>IF(F69=0,0,5%)</f>
        <v>0</v>
      </c>
      <c r="G75" s="289">
        <f>IF(G69=0,0,5%)</f>
        <v>0</v>
      </c>
      <c r="H75" s="289">
        <f t="shared" ref="H75:Q75" si="97">IF(H69=0,0,5%)</f>
        <v>0</v>
      </c>
      <c r="I75" s="289">
        <f t="shared" si="97"/>
        <v>0</v>
      </c>
      <c r="J75" s="289">
        <f t="shared" si="97"/>
        <v>0</v>
      </c>
      <c r="K75" s="289">
        <f t="shared" si="97"/>
        <v>0</v>
      </c>
      <c r="L75" s="289">
        <f>IF(L69=0,0,5%)</f>
        <v>0</v>
      </c>
      <c r="M75" s="289">
        <f t="shared" si="97"/>
        <v>0</v>
      </c>
      <c r="N75" s="289">
        <f t="shared" si="97"/>
        <v>0</v>
      </c>
      <c r="O75" s="289">
        <f t="shared" si="97"/>
        <v>0</v>
      </c>
      <c r="P75" s="289">
        <f t="shared" si="97"/>
        <v>0</v>
      </c>
      <c r="Q75" s="289">
        <f t="shared" si="97"/>
        <v>0</v>
      </c>
      <c r="R75" s="289">
        <f>IF(R69=0,0,5%)</f>
        <v>0</v>
      </c>
      <c r="S75" s="289">
        <f>IF(S69=0,0,5%)</f>
        <v>0.05</v>
      </c>
      <c r="T75" s="289">
        <f>IF(T69=0,0,5%)</f>
        <v>0.05</v>
      </c>
      <c r="U75" s="289">
        <f t="shared" ref="U75:AC75" si="98">IF(U69=0,0,5%)</f>
        <v>0.05</v>
      </c>
      <c r="V75" s="289">
        <f t="shared" si="98"/>
        <v>0.05</v>
      </c>
      <c r="W75" s="289">
        <f t="shared" si="98"/>
        <v>0.05</v>
      </c>
      <c r="X75" s="289">
        <f t="shared" si="98"/>
        <v>0.05</v>
      </c>
      <c r="Y75" s="289">
        <f t="shared" si="98"/>
        <v>0.05</v>
      </c>
      <c r="Z75" s="289">
        <f t="shared" si="98"/>
        <v>0.05</v>
      </c>
      <c r="AA75" s="289">
        <f t="shared" si="98"/>
        <v>0.05</v>
      </c>
      <c r="AB75" s="289">
        <f t="shared" si="98"/>
        <v>0.05</v>
      </c>
      <c r="AC75" s="289">
        <f t="shared" si="98"/>
        <v>0.05</v>
      </c>
      <c r="AD75" s="306"/>
    </row>
    <row r="76" spans="2:30">
      <c r="B76" s="299" t="s">
        <v>354</v>
      </c>
      <c r="C76" s="304"/>
      <c r="D76" s="304"/>
      <c r="E76" s="303">
        <v>0</v>
      </c>
      <c r="F76" s="303">
        <v>0</v>
      </c>
      <c r="G76" s="496">
        <v>0</v>
      </c>
      <c r="H76" s="496">
        <v>0</v>
      </c>
      <c r="I76" s="595">
        <v>0</v>
      </c>
      <c r="J76" s="625">
        <f>IS!D23*0.15</f>
        <v>7.451249999999999</v>
      </c>
      <c r="K76" s="625">
        <f>IS!I23*0.15</f>
        <v>10.278449999999999</v>
      </c>
      <c r="L76" s="625">
        <f>IS!N23*0.15</f>
        <v>16.159050000000001</v>
      </c>
      <c r="M76" s="625">
        <f>IS!S23*0.15</f>
        <v>27</v>
      </c>
      <c r="N76" s="625">
        <f>IS!T23*0.15</f>
        <v>40.785000000000004</v>
      </c>
      <c r="O76" s="625">
        <f>IS!U23*0.15</f>
        <v>45.77774999999999</v>
      </c>
      <c r="P76" s="625">
        <f>IS!V23*0.15</f>
        <v>51.406912500000004</v>
      </c>
      <c r="Q76" s="620">
        <v>35</v>
      </c>
      <c r="R76" s="621">
        <v>35</v>
      </c>
      <c r="S76" s="621">
        <v>20</v>
      </c>
      <c r="T76" s="620">
        <v>10</v>
      </c>
      <c r="U76" s="620">
        <v>10</v>
      </c>
      <c r="V76" s="620">
        <v>10</v>
      </c>
      <c r="W76" s="620">
        <v>10</v>
      </c>
      <c r="X76" s="620">
        <v>10</v>
      </c>
      <c r="Y76" s="620">
        <v>10</v>
      </c>
      <c r="Z76" s="620">
        <v>10</v>
      </c>
      <c r="AA76" s="620">
        <v>10</v>
      </c>
      <c r="AB76" s="620">
        <v>10</v>
      </c>
      <c r="AC76" s="620">
        <v>10</v>
      </c>
      <c r="AD76" s="306"/>
    </row>
    <row r="77" spans="2:30">
      <c r="B77" s="302" t="s">
        <v>353</v>
      </c>
      <c r="C77" s="307"/>
      <c r="D77" s="307"/>
      <c r="E77" s="303" t="str">
        <f t="shared" ref="E77:Q77" si="99">IFERROR(E76/E69,"-")</f>
        <v>-</v>
      </c>
      <c r="F77" s="303" t="str">
        <f t="shared" si="99"/>
        <v>-</v>
      </c>
      <c r="G77" s="493" t="str">
        <f t="shared" si="99"/>
        <v>-</v>
      </c>
      <c r="H77" s="493" t="str">
        <f t="shared" si="99"/>
        <v>-</v>
      </c>
      <c r="I77" s="493" t="str">
        <f t="shared" si="99"/>
        <v>-</v>
      </c>
      <c r="J77" s="495"/>
      <c r="K77" s="495"/>
      <c r="L77" s="495"/>
      <c r="M77" s="495"/>
      <c r="N77" s="495"/>
      <c r="O77" s="495"/>
      <c r="P77" s="493" t="str">
        <f t="shared" si="99"/>
        <v>-</v>
      </c>
      <c r="Q77" s="493" t="str">
        <f t="shared" si="99"/>
        <v>-</v>
      </c>
      <c r="R77" s="493" t="str">
        <f>IFERROR(R76/R69,"-")</f>
        <v>-</v>
      </c>
      <c r="S77" s="493">
        <f>IFERROR(S76/S69,"-")</f>
        <v>0.508009519523271</v>
      </c>
      <c r="T77" s="493">
        <f>IFERROR(T76/T69,"-")</f>
        <v>8.4037968490201953E-2</v>
      </c>
      <c r="U77" s="493">
        <f t="shared" ref="U77:AC77" si="100">IFERROR(U76/U69,"-")</f>
        <v>5.0047425403594213E-2</v>
      </c>
      <c r="V77" s="493">
        <f t="shared" si="100"/>
        <v>3.5482045660116424E-2</v>
      </c>
      <c r="W77" s="493">
        <f t="shared" si="100"/>
        <v>2.7391708808471461E-2</v>
      </c>
      <c r="X77" s="493">
        <f t="shared" si="100"/>
        <v>2.2244563886870575E-2</v>
      </c>
      <c r="Y77" s="493">
        <f t="shared" si="100"/>
        <v>1.8682206738352837E-2</v>
      </c>
      <c r="Z77" s="493">
        <f t="shared" si="100"/>
        <v>1.6070715473851901E-2</v>
      </c>
      <c r="AA77" s="493">
        <f t="shared" si="100"/>
        <v>1.4074484431924012E-2</v>
      </c>
      <c r="AB77" s="493">
        <f t="shared" si="100"/>
        <v>1.24992156375974E-2</v>
      </c>
      <c r="AC77" s="493">
        <f t="shared" si="100"/>
        <v>1.1224629427595442E-2</v>
      </c>
      <c r="AD77" s="308"/>
    </row>
    <row r="78" spans="2:30">
      <c r="B78" s="299" t="s">
        <v>355</v>
      </c>
      <c r="C78" s="304"/>
      <c r="D78" s="304"/>
      <c r="E78" s="303">
        <v>0</v>
      </c>
      <c r="F78" s="303">
        <v>0</v>
      </c>
      <c r="G78" s="496">
        <v>0</v>
      </c>
      <c r="H78" s="496">
        <v>0</v>
      </c>
      <c r="I78" s="496">
        <v>0</v>
      </c>
      <c r="J78" s="624">
        <f>IS!D24*0.15</f>
        <v>1.1410499999999999</v>
      </c>
      <c r="K78" s="625">
        <f>IS!I24*0.15</f>
        <v>2.1634500000000001</v>
      </c>
      <c r="L78" s="625">
        <f>IS!N24*0.15</f>
        <v>2.5165500000000001</v>
      </c>
      <c r="M78" s="625">
        <f>IS!S24*0.15</f>
        <v>3.78</v>
      </c>
      <c r="N78" s="625">
        <f>IS!T24*0.15</f>
        <v>4.5194999999999999</v>
      </c>
      <c r="O78" s="625">
        <f>IS!U24*0.15</f>
        <v>5.4044249999999998</v>
      </c>
      <c r="P78" s="625">
        <f>IS!V24*0.15</f>
        <v>6.4634887499999989</v>
      </c>
      <c r="Q78" s="620">
        <v>20</v>
      </c>
      <c r="R78" s="621">
        <v>50</v>
      </c>
      <c r="S78" s="621">
        <v>100</v>
      </c>
      <c r="T78" s="620">
        <v>100</v>
      </c>
      <c r="U78" s="620">
        <v>100</v>
      </c>
      <c r="V78" s="620">
        <v>100</v>
      </c>
      <c r="W78" s="620">
        <v>100</v>
      </c>
      <c r="X78" s="620">
        <v>100</v>
      </c>
      <c r="Y78" s="620">
        <v>100</v>
      </c>
      <c r="Z78" s="620">
        <v>100</v>
      </c>
      <c r="AA78" s="620">
        <v>100</v>
      </c>
      <c r="AB78" s="620">
        <v>100</v>
      </c>
      <c r="AC78" s="620">
        <v>100</v>
      </c>
      <c r="AD78" s="306"/>
    </row>
    <row r="79" spans="2:30">
      <c r="B79" s="302" t="s">
        <v>353</v>
      </c>
      <c r="C79" s="307"/>
      <c r="D79" s="307"/>
      <c r="E79" s="300" t="str">
        <f t="shared" ref="E79:Q79" si="101">IFERROR(E78/E69,"-")</f>
        <v>-</v>
      </c>
      <c r="F79" s="300" t="str">
        <f t="shared" si="101"/>
        <v>-</v>
      </c>
      <c r="G79" s="493" t="str">
        <f t="shared" si="101"/>
        <v>-</v>
      </c>
      <c r="H79" s="493" t="str">
        <f t="shared" si="101"/>
        <v>-</v>
      </c>
      <c r="I79" s="493" t="str">
        <f t="shared" si="101"/>
        <v>-</v>
      </c>
      <c r="J79" s="493"/>
      <c r="K79" s="493"/>
      <c r="L79" s="493"/>
      <c r="M79" s="493"/>
      <c r="N79" s="493"/>
      <c r="O79" s="493"/>
      <c r="P79" s="493" t="str">
        <f t="shared" si="101"/>
        <v>-</v>
      </c>
      <c r="Q79" s="493" t="str">
        <f t="shared" si="101"/>
        <v>-</v>
      </c>
      <c r="R79" s="493" t="str">
        <f>IFERROR(R78/R69,"-")</f>
        <v>-</v>
      </c>
      <c r="S79" s="493">
        <f>IFERROR(S78/S69,"-")</f>
        <v>2.540047597616355</v>
      </c>
      <c r="T79" s="493">
        <f>IFERROR(T78/T69,"-")</f>
        <v>0.84037968490201953</v>
      </c>
      <c r="U79" s="493">
        <f t="shared" ref="U79:AC79" si="102">IFERROR(U78/U69,"-")</f>
        <v>0.50047425403594215</v>
      </c>
      <c r="V79" s="493">
        <f t="shared" si="102"/>
        <v>0.35482045660116424</v>
      </c>
      <c r="W79" s="493">
        <f t="shared" si="102"/>
        <v>0.2739170880847146</v>
      </c>
      <c r="X79" s="493">
        <f t="shared" si="102"/>
        <v>0.22244563886870575</v>
      </c>
      <c r="Y79" s="493">
        <f t="shared" si="102"/>
        <v>0.18682206738352836</v>
      </c>
      <c r="Z79" s="493">
        <f t="shared" si="102"/>
        <v>0.16070715473851901</v>
      </c>
      <c r="AA79" s="493">
        <f t="shared" si="102"/>
        <v>0.14074484431924011</v>
      </c>
      <c r="AB79" s="493">
        <f t="shared" si="102"/>
        <v>0.124992156375974</v>
      </c>
      <c r="AC79" s="493">
        <f t="shared" si="102"/>
        <v>0.11224629427595442</v>
      </c>
      <c r="AD79" s="308"/>
    </row>
    <row r="80" spans="2:30">
      <c r="B80" s="309" t="s">
        <v>356</v>
      </c>
      <c r="C80" s="310"/>
      <c r="D80" s="310"/>
      <c r="E80" s="310">
        <f t="shared" ref="E80:Q80" si="103">E69-E74-E76-E78-E72</f>
        <v>0</v>
      </c>
      <c r="F80" s="310">
        <f t="shared" si="103"/>
        <v>0</v>
      </c>
      <c r="G80" s="310">
        <f t="shared" si="103"/>
        <v>0</v>
      </c>
      <c r="H80" s="310">
        <f t="shared" si="103"/>
        <v>0</v>
      </c>
      <c r="I80" s="310">
        <f t="shared" si="103"/>
        <v>0</v>
      </c>
      <c r="J80" s="310">
        <f t="shared" si="103"/>
        <v>-8.5922999999999981</v>
      </c>
      <c r="K80" s="310">
        <f t="shared" si="103"/>
        <v>-12.4419</v>
      </c>
      <c r="L80" s="310">
        <f t="shared" si="103"/>
        <v>-18.675599999999999</v>
      </c>
      <c r="M80" s="310">
        <f t="shared" si="103"/>
        <v>-30.78</v>
      </c>
      <c r="N80" s="310">
        <f t="shared" si="103"/>
        <v>-45.304500000000004</v>
      </c>
      <c r="O80" s="310">
        <f t="shared" si="103"/>
        <v>-51.182174999999987</v>
      </c>
      <c r="P80" s="310">
        <f t="shared" si="103"/>
        <v>-57.87040125</v>
      </c>
      <c r="Q80" s="310">
        <f t="shared" si="103"/>
        <v>-55</v>
      </c>
      <c r="R80" s="310">
        <f>R69-R74-R76-R78-R72</f>
        <v>-85</v>
      </c>
      <c r="S80" s="310">
        <f>S69-S74-S76-S78-S72</f>
        <v>-82.599126060019344</v>
      </c>
      <c r="T80" s="310">
        <f>T69-T74-T76-T78-T72</f>
        <v>3.0441414835915737</v>
      </c>
      <c r="U80" s="310">
        <f t="shared" ref="U80:AC80" si="104">U69-U74-U76-U78-U72</f>
        <v>79.819954241197507</v>
      </c>
      <c r="V80" s="310">
        <f t="shared" si="104"/>
        <v>157.74104545720911</v>
      </c>
      <c r="W80" s="310">
        <f t="shared" si="104"/>
        <v>236.8202756690348</v>
      </c>
      <c r="X80" s="310">
        <f t="shared" si="104"/>
        <v>317.07063390023086</v>
      </c>
      <c r="Y80" s="310">
        <f t="shared" si="104"/>
        <v>398.50523886438862</v>
      </c>
      <c r="Z80" s="310">
        <f t="shared" si="104"/>
        <v>481.13734017985178</v>
      </c>
      <c r="AA80" s="310">
        <f t="shared" si="104"/>
        <v>564.98031959536081</v>
      </c>
      <c r="AB80" s="310">
        <f t="shared" si="104"/>
        <v>650.04769222671723</v>
      </c>
      <c r="AC80" s="310">
        <f t="shared" si="104"/>
        <v>736.353107804567</v>
      </c>
      <c r="AD80" s="596"/>
    </row>
    <row r="81" spans="2:30">
      <c r="B81" s="311" t="s">
        <v>56</v>
      </c>
      <c r="C81" s="311"/>
      <c r="D81" s="311"/>
      <c r="E81" s="289">
        <f>IF(E80&gt;0, 15%, 0%)</f>
        <v>0</v>
      </c>
      <c r="F81" s="289">
        <f t="shared" ref="F81:AC81" si="105">IF(F80&gt;0, 15%, 0%)</f>
        <v>0</v>
      </c>
      <c r="G81" s="289">
        <f t="shared" si="105"/>
        <v>0</v>
      </c>
      <c r="H81" s="289">
        <f t="shared" si="105"/>
        <v>0</v>
      </c>
      <c r="I81" s="289">
        <f t="shared" si="105"/>
        <v>0</v>
      </c>
      <c r="J81" s="289">
        <f t="shared" si="105"/>
        <v>0</v>
      </c>
      <c r="K81" s="289">
        <f t="shared" si="105"/>
        <v>0</v>
      </c>
      <c r="L81" s="289">
        <f t="shared" si="105"/>
        <v>0</v>
      </c>
      <c r="M81" s="289">
        <f t="shared" si="105"/>
        <v>0</v>
      </c>
      <c r="N81" s="289">
        <f t="shared" si="105"/>
        <v>0</v>
      </c>
      <c r="O81" s="289">
        <f t="shared" si="105"/>
        <v>0</v>
      </c>
      <c r="P81" s="289">
        <f t="shared" si="105"/>
        <v>0</v>
      </c>
      <c r="Q81" s="289">
        <f t="shared" si="105"/>
        <v>0</v>
      </c>
      <c r="R81" s="289">
        <f t="shared" si="105"/>
        <v>0</v>
      </c>
      <c r="S81" s="289">
        <f t="shared" si="105"/>
        <v>0</v>
      </c>
      <c r="T81" s="289">
        <f t="shared" si="105"/>
        <v>0.15</v>
      </c>
      <c r="U81" s="289">
        <f t="shared" si="105"/>
        <v>0.15</v>
      </c>
      <c r="V81" s="289">
        <f t="shared" si="105"/>
        <v>0.15</v>
      </c>
      <c r="W81" s="289">
        <f t="shared" si="105"/>
        <v>0.15</v>
      </c>
      <c r="X81" s="289">
        <f t="shared" si="105"/>
        <v>0.15</v>
      </c>
      <c r="Y81" s="289">
        <f t="shared" si="105"/>
        <v>0.15</v>
      </c>
      <c r="Z81" s="289">
        <f t="shared" si="105"/>
        <v>0.15</v>
      </c>
      <c r="AA81" s="289">
        <f t="shared" si="105"/>
        <v>0.15</v>
      </c>
      <c r="AB81" s="289">
        <f t="shared" si="105"/>
        <v>0.15</v>
      </c>
      <c r="AC81" s="289">
        <f t="shared" si="105"/>
        <v>0.15</v>
      </c>
      <c r="AD81" s="312"/>
    </row>
    <row r="82" spans="2:30">
      <c r="B82" s="311" t="s">
        <v>357</v>
      </c>
      <c r="C82" s="313"/>
      <c r="D82" s="313"/>
      <c r="E82" s="497">
        <f t="shared" ref="E82:Q82" si="106">E80*(1-E81)</f>
        <v>0</v>
      </c>
      <c r="F82" s="497">
        <f t="shared" si="106"/>
        <v>0</v>
      </c>
      <c r="G82" s="497">
        <f t="shared" si="106"/>
        <v>0</v>
      </c>
      <c r="H82" s="497">
        <f t="shared" si="106"/>
        <v>0</v>
      </c>
      <c r="I82" s="497">
        <f t="shared" si="106"/>
        <v>0</v>
      </c>
      <c r="J82" s="497">
        <f t="shared" si="106"/>
        <v>-8.5922999999999981</v>
      </c>
      <c r="K82" s="497">
        <f t="shared" si="106"/>
        <v>-12.4419</v>
      </c>
      <c r="L82" s="497">
        <f t="shared" si="106"/>
        <v>-18.675599999999999</v>
      </c>
      <c r="M82" s="497">
        <f t="shared" si="106"/>
        <v>-30.78</v>
      </c>
      <c r="N82" s="497">
        <f t="shared" si="106"/>
        <v>-45.304500000000004</v>
      </c>
      <c r="O82" s="497">
        <f t="shared" si="106"/>
        <v>-51.182174999999987</v>
      </c>
      <c r="P82" s="497">
        <f t="shared" si="106"/>
        <v>-57.87040125</v>
      </c>
      <c r="Q82" s="497">
        <f t="shared" si="106"/>
        <v>-55</v>
      </c>
      <c r="R82" s="497">
        <f>R80*(1-R81)</f>
        <v>-85</v>
      </c>
      <c r="S82" s="497">
        <f>S80*(1-S81)</f>
        <v>-82.599126060019344</v>
      </c>
      <c r="T82" s="497">
        <f>T80*(1-T81)</f>
        <v>2.5875202610528376</v>
      </c>
      <c r="U82" s="497">
        <f t="shared" ref="U82:AC82" si="107">U80*(1-U81)</f>
        <v>67.846961105017883</v>
      </c>
      <c r="V82" s="497">
        <f t="shared" si="107"/>
        <v>134.07988863862775</v>
      </c>
      <c r="W82" s="497">
        <f t="shared" si="107"/>
        <v>201.29723431867959</v>
      </c>
      <c r="X82" s="497">
        <f t="shared" si="107"/>
        <v>269.5100388151962</v>
      </c>
      <c r="Y82" s="497">
        <f t="shared" si="107"/>
        <v>338.72945303473034</v>
      </c>
      <c r="Z82" s="497">
        <f t="shared" si="107"/>
        <v>408.96673915287403</v>
      </c>
      <c r="AA82" s="497">
        <f t="shared" si="107"/>
        <v>480.23327165605667</v>
      </c>
      <c r="AB82" s="497">
        <f t="shared" si="107"/>
        <v>552.54053839270966</v>
      </c>
      <c r="AC82" s="497">
        <f t="shared" si="107"/>
        <v>625.90014163388196</v>
      </c>
      <c r="AD82" s="314"/>
    </row>
    <row r="83" spans="2:30">
      <c r="B83" s="299"/>
      <c r="C83" s="315"/>
      <c r="D83" s="315"/>
      <c r="E83" s="315"/>
      <c r="F83" s="315"/>
      <c r="G83" s="315"/>
      <c r="H83" s="315"/>
      <c r="I83" s="315"/>
      <c r="J83" s="315"/>
      <c r="K83" s="315"/>
      <c r="L83" s="315"/>
      <c r="M83" s="315"/>
      <c r="N83" s="315"/>
      <c r="O83" s="315"/>
      <c r="P83" s="315"/>
      <c r="Q83" s="315"/>
      <c r="R83" s="315"/>
      <c r="S83" s="315"/>
      <c r="T83" s="315"/>
      <c r="U83" s="315"/>
      <c r="V83" s="315"/>
      <c r="W83" s="315"/>
      <c r="X83" s="315"/>
      <c r="Y83" s="315"/>
      <c r="Z83" s="315"/>
      <c r="AA83" s="315"/>
      <c r="AB83" s="315"/>
      <c r="AC83" s="315"/>
      <c r="AD83" s="301"/>
    </row>
    <row r="84" spans="2:30">
      <c r="B84" s="311" t="s">
        <v>358</v>
      </c>
      <c r="C84" s="435"/>
      <c r="D84" s="435"/>
      <c r="E84" s="498">
        <v>0</v>
      </c>
      <c r="F84" s="498">
        <v>0</v>
      </c>
      <c r="G84" s="498">
        <v>0</v>
      </c>
      <c r="H84" s="498">
        <v>0</v>
      </c>
      <c r="I84" s="498">
        <v>0</v>
      </c>
      <c r="J84" s="498">
        <v>0</v>
      </c>
      <c r="K84" s="435">
        <f t="shared" ref="K84:Q84" si="108">J84</f>
        <v>0</v>
      </c>
      <c r="L84" s="435">
        <f t="shared" si="108"/>
        <v>0</v>
      </c>
      <c r="M84" s="435">
        <f t="shared" si="108"/>
        <v>0</v>
      </c>
      <c r="N84" s="435">
        <f t="shared" si="108"/>
        <v>0</v>
      </c>
      <c r="O84" s="435">
        <f t="shared" si="108"/>
        <v>0</v>
      </c>
      <c r="P84" s="435">
        <f t="shared" si="108"/>
        <v>0</v>
      </c>
      <c r="Q84" s="435">
        <f t="shared" si="108"/>
        <v>0</v>
      </c>
      <c r="R84" s="435">
        <f>Q84</f>
        <v>0</v>
      </c>
      <c r="S84" s="435">
        <f>R84</f>
        <v>0</v>
      </c>
      <c r="T84" s="435">
        <f>S84</f>
        <v>0</v>
      </c>
      <c r="U84" s="435">
        <f t="shared" ref="U84:AC84" si="109">T84</f>
        <v>0</v>
      </c>
      <c r="V84" s="435">
        <f t="shared" si="109"/>
        <v>0</v>
      </c>
      <c r="W84" s="435">
        <f t="shared" si="109"/>
        <v>0</v>
      </c>
      <c r="X84" s="435">
        <f t="shared" si="109"/>
        <v>0</v>
      </c>
      <c r="Y84" s="435">
        <f t="shared" si="109"/>
        <v>0</v>
      </c>
      <c r="Z84" s="435">
        <f t="shared" si="109"/>
        <v>0</v>
      </c>
      <c r="AA84" s="435">
        <f t="shared" si="109"/>
        <v>0</v>
      </c>
      <c r="AB84" s="435">
        <f t="shared" si="109"/>
        <v>0</v>
      </c>
      <c r="AC84" s="435">
        <f t="shared" si="109"/>
        <v>0</v>
      </c>
      <c r="AD84" s="316"/>
    </row>
    <row r="85" spans="2:30">
      <c r="B85" s="311" t="s">
        <v>359</v>
      </c>
      <c r="C85" s="498"/>
      <c r="D85" s="498"/>
      <c r="E85" s="498">
        <v>0</v>
      </c>
      <c r="F85" s="498">
        <v>0</v>
      </c>
      <c r="G85" s="498">
        <v>0</v>
      </c>
      <c r="H85" s="498">
        <v>0</v>
      </c>
      <c r="I85" s="498">
        <v>0</v>
      </c>
      <c r="J85" s="498">
        <v>0</v>
      </c>
      <c r="K85" s="435">
        <f>K78*20%</f>
        <v>0.43269000000000002</v>
      </c>
      <c r="L85" s="435">
        <f t="shared" ref="L85:Q85" si="110">L78*20%</f>
        <v>0.50331000000000004</v>
      </c>
      <c r="M85" s="435">
        <f t="shared" si="110"/>
        <v>0.75600000000000001</v>
      </c>
      <c r="N85" s="435">
        <f t="shared" si="110"/>
        <v>0.90390000000000004</v>
      </c>
      <c r="O85" s="435">
        <f t="shared" si="110"/>
        <v>1.0808850000000001</v>
      </c>
      <c r="P85" s="435">
        <f t="shared" si="110"/>
        <v>1.2926977499999999</v>
      </c>
      <c r="Q85" s="435">
        <f t="shared" si="110"/>
        <v>4</v>
      </c>
      <c r="R85" s="435">
        <f>R78*20%</f>
        <v>10</v>
      </c>
      <c r="S85" s="435">
        <f>S78*20%</f>
        <v>20</v>
      </c>
      <c r="T85" s="435">
        <f>T78*20%</f>
        <v>20</v>
      </c>
      <c r="U85" s="435">
        <f t="shared" ref="U85:AC85" si="111">U78*20%</f>
        <v>20</v>
      </c>
      <c r="V85" s="435">
        <f t="shared" si="111"/>
        <v>20</v>
      </c>
      <c r="W85" s="435">
        <f t="shared" si="111"/>
        <v>20</v>
      </c>
      <c r="X85" s="435">
        <f t="shared" si="111"/>
        <v>20</v>
      </c>
      <c r="Y85" s="435">
        <f t="shared" si="111"/>
        <v>20</v>
      </c>
      <c r="Z85" s="435">
        <f t="shared" si="111"/>
        <v>20</v>
      </c>
      <c r="AA85" s="435">
        <f t="shared" si="111"/>
        <v>20</v>
      </c>
      <c r="AB85" s="435">
        <f t="shared" si="111"/>
        <v>20</v>
      </c>
      <c r="AC85" s="435">
        <f t="shared" si="111"/>
        <v>20</v>
      </c>
      <c r="AD85" s="316"/>
    </row>
    <row r="86" spans="2:30">
      <c r="B86" s="311" t="s">
        <v>360</v>
      </c>
      <c r="C86" s="435"/>
      <c r="D86" s="435"/>
      <c r="E86" s="498">
        <v>0</v>
      </c>
      <c r="F86" s="498">
        <v>0</v>
      </c>
      <c r="G86" s="498">
        <v>0</v>
      </c>
      <c r="H86" s="498">
        <v>0</v>
      </c>
      <c r="I86" s="498">
        <v>0</v>
      </c>
      <c r="J86" s="498">
        <v>0</v>
      </c>
      <c r="K86" s="435">
        <f t="shared" ref="K86:Z87" si="112">J86</f>
        <v>0</v>
      </c>
      <c r="L86" s="435">
        <f t="shared" si="112"/>
        <v>0</v>
      </c>
      <c r="M86" s="435">
        <f t="shared" si="112"/>
        <v>0</v>
      </c>
      <c r="N86" s="435">
        <f t="shared" si="112"/>
        <v>0</v>
      </c>
      <c r="O86" s="435">
        <f t="shared" si="112"/>
        <v>0</v>
      </c>
      <c r="P86" s="435">
        <f t="shared" si="112"/>
        <v>0</v>
      </c>
      <c r="Q86" s="435">
        <f t="shared" si="112"/>
        <v>0</v>
      </c>
      <c r="R86" s="435">
        <f t="shared" si="112"/>
        <v>0</v>
      </c>
      <c r="S86" s="435">
        <f t="shared" si="112"/>
        <v>0</v>
      </c>
      <c r="T86" s="435">
        <f t="shared" si="112"/>
        <v>0</v>
      </c>
      <c r="U86" s="435">
        <f t="shared" si="112"/>
        <v>0</v>
      </c>
      <c r="V86" s="435">
        <f t="shared" si="112"/>
        <v>0</v>
      </c>
      <c r="W86" s="435">
        <f t="shared" si="112"/>
        <v>0</v>
      </c>
      <c r="X86" s="435">
        <f t="shared" si="112"/>
        <v>0</v>
      </c>
      <c r="Y86" s="435">
        <f t="shared" si="112"/>
        <v>0</v>
      </c>
      <c r="Z86" s="435">
        <f t="shared" si="112"/>
        <v>0</v>
      </c>
      <c r="AA86" s="435">
        <f t="shared" ref="AA86:AC87" si="113">Z86</f>
        <v>0</v>
      </c>
      <c r="AB86" s="435">
        <f t="shared" si="113"/>
        <v>0</v>
      </c>
      <c r="AC86" s="435">
        <f t="shared" si="113"/>
        <v>0</v>
      </c>
      <c r="AD86" s="317"/>
    </row>
    <row r="87" spans="2:30">
      <c r="B87" s="311" t="s">
        <v>81</v>
      </c>
      <c r="C87" s="435"/>
      <c r="D87" s="435"/>
      <c r="E87" s="498">
        <v>0</v>
      </c>
      <c r="F87" s="498">
        <v>0</v>
      </c>
      <c r="G87" s="498">
        <v>0</v>
      </c>
      <c r="H87" s="498">
        <v>0</v>
      </c>
      <c r="I87" s="498">
        <v>0</v>
      </c>
      <c r="J87" s="498">
        <v>0</v>
      </c>
      <c r="K87" s="498">
        <v>0</v>
      </c>
      <c r="L87" s="435">
        <v>0</v>
      </c>
      <c r="M87" s="435">
        <f t="shared" si="112"/>
        <v>0</v>
      </c>
      <c r="N87" s="435">
        <f t="shared" si="112"/>
        <v>0</v>
      </c>
      <c r="O87" s="435">
        <f t="shared" si="112"/>
        <v>0</v>
      </c>
      <c r="P87" s="435">
        <f t="shared" si="112"/>
        <v>0</v>
      </c>
      <c r="Q87" s="435">
        <f t="shared" si="112"/>
        <v>0</v>
      </c>
      <c r="R87" s="435">
        <f t="shared" si="112"/>
        <v>0</v>
      </c>
      <c r="S87" s="435">
        <f t="shared" si="112"/>
        <v>0</v>
      </c>
      <c r="T87" s="435">
        <f t="shared" si="112"/>
        <v>0</v>
      </c>
      <c r="U87" s="435">
        <f t="shared" si="112"/>
        <v>0</v>
      </c>
      <c r="V87" s="435">
        <f t="shared" si="112"/>
        <v>0</v>
      </c>
      <c r="W87" s="435">
        <f t="shared" si="112"/>
        <v>0</v>
      </c>
      <c r="X87" s="435">
        <f t="shared" si="112"/>
        <v>0</v>
      </c>
      <c r="Y87" s="435">
        <f t="shared" si="112"/>
        <v>0</v>
      </c>
      <c r="Z87" s="435">
        <f t="shared" si="112"/>
        <v>0</v>
      </c>
      <c r="AA87" s="435">
        <f t="shared" si="113"/>
        <v>0</v>
      </c>
      <c r="AB87" s="435">
        <f t="shared" si="113"/>
        <v>0</v>
      </c>
      <c r="AC87" s="435">
        <f t="shared" si="113"/>
        <v>0</v>
      </c>
      <c r="AD87" s="317"/>
    </row>
    <row r="88" spans="2:30">
      <c r="B88" s="309" t="s">
        <v>361</v>
      </c>
      <c r="C88" s="310"/>
      <c r="D88" s="310"/>
      <c r="E88" s="310">
        <f t="shared" ref="E88:Q88" si="114">E82+SUM(E84:E87)</f>
        <v>0</v>
      </c>
      <c r="F88" s="310">
        <f t="shared" si="114"/>
        <v>0</v>
      </c>
      <c r="G88" s="310">
        <f t="shared" si="114"/>
        <v>0</v>
      </c>
      <c r="H88" s="310">
        <f t="shared" si="114"/>
        <v>0</v>
      </c>
      <c r="I88" s="310">
        <f t="shared" si="114"/>
        <v>0</v>
      </c>
      <c r="J88" s="310">
        <f t="shared" si="114"/>
        <v>-8.5922999999999981</v>
      </c>
      <c r="K88" s="310">
        <f t="shared" si="114"/>
        <v>-12.009209999999999</v>
      </c>
      <c r="L88" s="310">
        <f t="shared" si="114"/>
        <v>-18.17229</v>
      </c>
      <c r="M88" s="310">
        <f t="shared" si="114"/>
        <v>-30.024000000000001</v>
      </c>
      <c r="N88" s="310">
        <f t="shared" si="114"/>
        <v>-44.400600000000004</v>
      </c>
      <c r="O88" s="310">
        <f t="shared" si="114"/>
        <v>-50.101289999999985</v>
      </c>
      <c r="P88" s="310">
        <f t="shared" si="114"/>
        <v>-56.577703499999998</v>
      </c>
      <c r="Q88" s="310">
        <f t="shared" si="114"/>
        <v>-51</v>
      </c>
      <c r="R88" s="310">
        <f>R82+SUM(R84:R87)</f>
        <v>-75</v>
      </c>
      <c r="S88" s="310">
        <f>S82+SUM(S84:S87)</f>
        <v>-62.599126060019344</v>
      </c>
      <c r="T88" s="310">
        <f>T82+SUM(T84:T87)</f>
        <v>22.587520261052838</v>
      </c>
      <c r="U88" s="310">
        <f t="shared" ref="U88:AC88" si="115">U82+SUM(U84:U87)</f>
        <v>87.846961105017883</v>
      </c>
      <c r="V88" s="310">
        <f t="shared" si="115"/>
        <v>154.07988863862775</v>
      </c>
      <c r="W88" s="310">
        <f t="shared" si="115"/>
        <v>221.29723431867959</v>
      </c>
      <c r="X88" s="310">
        <f t="shared" si="115"/>
        <v>289.5100388151962</v>
      </c>
      <c r="Y88" s="310">
        <f t="shared" si="115"/>
        <v>358.72945303473034</v>
      </c>
      <c r="Z88" s="310">
        <f t="shared" si="115"/>
        <v>428.96673915287403</v>
      </c>
      <c r="AA88" s="310">
        <f t="shared" si="115"/>
        <v>500.23327165605667</v>
      </c>
      <c r="AB88" s="310">
        <f t="shared" si="115"/>
        <v>572.54053839270966</v>
      </c>
      <c r="AC88" s="310">
        <f t="shared" si="115"/>
        <v>645.90014163388196</v>
      </c>
      <c r="AD88" s="499">
        <f>AC88*(1+C94)/(C95-C94)</f>
        <v>1424.7797241923868</v>
      </c>
    </row>
    <row r="89" spans="2:30">
      <c r="B89" s="299"/>
      <c r="C89" s="313"/>
      <c r="D89" s="313"/>
      <c r="F89" s="313"/>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597"/>
    </row>
    <row r="90" spans="2:30">
      <c r="B90" s="299" t="s">
        <v>362</v>
      </c>
      <c r="C90" s="318">
        <v>2026</v>
      </c>
      <c r="D90" s="319"/>
      <c r="E90" s="319"/>
      <c r="F90" s="319"/>
      <c r="G90" s="319"/>
      <c r="H90" s="319"/>
      <c r="I90" s="319"/>
      <c r="J90" s="319"/>
      <c r="K90" s="319"/>
      <c r="L90" s="319"/>
      <c r="M90" s="319">
        <f t="shared" ref="M90:Q90" si="116">M68-$C$90</f>
        <v>0</v>
      </c>
      <c r="N90" s="319">
        <f t="shared" si="116"/>
        <v>1</v>
      </c>
      <c r="O90" s="319">
        <f t="shared" si="116"/>
        <v>2</v>
      </c>
      <c r="P90" s="319">
        <f t="shared" si="116"/>
        <v>3</v>
      </c>
      <c r="Q90" s="319">
        <f t="shared" si="116"/>
        <v>4</v>
      </c>
      <c r="R90" s="319">
        <f>R68-$C$90</f>
        <v>5</v>
      </c>
      <c r="S90" s="319">
        <f>S68-$C$90</f>
        <v>6</v>
      </c>
      <c r="T90" s="319">
        <f>T68-$C$90</f>
        <v>7</v>
      </c>
      <c r="U90" s="319">
        <f t="shared" ref="U90:AC90" si="117">U68-$C$90</f>
        <v>8</v>
      </c>
      <c r="V90" s="319">
        <f t="shared" si="117"/>
        <v>9</v>
      </c>
      <c r="W90" s="319">
        <f t="shared" si="117"/>
        <v>10</v>
      </c>
      <c r="X90" s="319">
        <f t="shared" si="117"/>
        <v>11</v>
      </c>
      <c r="Y90" s="319">
        <f t="shared" si="117"/>
        <v>12</v>
      </c>
      <c r="Z90" s="319">
        <f t="shared" si="117"/>
        <v>13</v>
      </c>
      <c r="AA90" s="319">
        <f t="shared" si="117"/>
        <v>14</v>
      </c>
      <c r="AB90" s="319">
        <f t="shared" si="117"/>
        <v>15</v>
      </c>
      <c r="AC90" s="319">
        <f t="shared" si="117"/>
        <v>16</v>
      </c>
      <c r="AD90" s="319">
        <f>AC90</f>
        <v>16</v>
      </c>
    </row>
    <row r="91" spans="2:30">
      <c r="B91" s="311" t="s">
        <v>258</v>
      </c>
      <c r="C91" s="320"/>
      <c r="D91" s="320"/>
      <c r="E91" s="320"/>
      <c r="F91" s="320"/>
      <c r="G91" s="320"/>
      <c r="H91" s="320"/>
      <c r="I91" s="320"/>
      <c r="J91" s="320"/>
      <c r="K91" s="320"/>
      <c r="L91" s="320"/>
      <c r="M91" s="320">
        <f t="shared" ref="M91:Q91" si="118">M88/(1+$C$95)^M90</f>
        <v>-30.024000000000001</v>
      </c>
      <c r="N91" s="320">
        <f t="shared" si="118"/>
        <v>-40.734495412844041</v>
      </c>
      <c r="O91" s="320">
        <f t="shared" si="118"/>
        <v>-42.169253429845952</v>
      </c>
      <c r="P91" s="320">
        <f t="shared" si="118"/>
        <v>-43.688367982493048</v>
      </c>
      <c r="Q91" s="320">
        <f t="shared" si="118"/>
        <v>-36.129685764325018</v>
      </c>
      <c r="R91" s="320">
        <f>R88/(1+$C$95)^R90</f>
        <v>-48.744853972375893</v>
      </c>
      <c r="S91" s="320">
        <f>S88/(1+$C$95)^S90</f>
        <v>-37.325813560782791</v>
      </c>
      <c r="T91" s="320">
        <f>T88/(1+$C$95)^T90</f>
        <v>12.356147088888168</v>
      </c>
      <c r="U91" s="320">
        <f t="shared" ref="U91:AC91" si="119">U88/(1+$C$95)^U90</f>
        <v>44.087427550333686</v>
      </c>
      <c r="V91" s="320">
        <f t="shared" si="119"/>
        <v>70.94266099400231</v>
      </c>
      <c r="W91" s="320">
        <f t="shared" si="119"/>
        <v>93.478343312337785</v>
      </c>
      <c r="X91" s="320">
        <f t="shared" si="119"/>
        <v>112.19465055076078</v>
      </c>
      <c r="Y91" s="320">
        <f t="shared" si="119"/>
        <v>127.54077747129837</v>
      </c>
      <c r="Z91" s="320">
        <f t="shared" si="119"/>
        <v>139.91979053517568</v>
      </c>
      <c r="AA91" s="320">
        <f t="shared" si="119"/>
        <v>149.69303823411613</v>
      </c>
      <c r="AB91" s="320">
        <f t="shared" si="119"/>
        <v>157.18415798269243</v>
      </c>
      <c r="AC91" s="320">
        <f t="shared" si="119"/>
        <v>162.68271538351493</v>
      </c>
      <c r="AD91" s="320">
        <f>AD88/(1+$C$95)^AD90</f>
        <v>358.85893099304769</v>
      </c>
    </row>
    <row r="92" spans="2:30">
      <c r="B92" s="299"/>
      <c r="C92" s="321"/>
      <c r="D92" s="322"/>
      <c r="E92" s="322"/>
      <c r="F92" s="322"/>
      <c r="G92" s="322"/>
      <c r="H92" s="322"/>
      <c r="I92" s="321"/>
      <c r="J92" s="321"/>
      <c r="K92" s="321"/>
      <c r="L92" s="321"/>
      <c r="M92" s="321"/>
      <c r="N92" s="321"/>
      <c r="O92" s="321"/>
      <c r="P92" s="321"/>
    </row>
    <row r="93" spans="2:30">
      <c r="B93" s="323" t="s">
        <v>363</v>
      </c>
      <c r="C93" s="324">
        <f>IF(C90=F68,SUM(F91:AD91),(SUM(G91:AD91)))</f>
        <v>1150.1221699735013</v>
      </c>
      <c r="D93" s="322"/>
      <c r="E93" s="322"/>
      <c r="F93" s="322"/>
      <c r="M93" s="598" t="s">
        <v>364</v>
      </c>
      <c r="N93" s="599"/>
      <c r="O93" s="600" t="s">
        <v>365</v>
      </c>
      <c r="P93" s="600" t="s">
        <v>366</v>
      </c>
      <c r="Q93" s="601" t="s">
        <v>367</v>
      </c>
    </row>
    <row r="94" spans="2:30">
      <c r="B94" s="325" t="s">
        <v>368</v>
      </c>
      <c r="C94" s="326">
        <v>-0.25</v>
      </c>
      <c r="D94" s="322"/>
      <c r="E94" s="322"/>
      <c r="F94" s="322"/>
      <c r="M94" s="619" t="s">
        <v>369</v>
      </c>
      <c r="N94" s="322"/>
      <c r="O94" s="608">
        <f>C93*O95</f>
        <v>0</v>
      </c>
      <c r="P94" s="609">
        <f>C98</f>
        <v>230.02443399470027</v>
      </c>
      <c r="Q94" s="608">
        <f>C93*Q95</f>
        <v>287.53054249337532</v>
      </c>
    </row>
    <row r="95" spans="2:30">
      <c r="B95" s="325" t="s">
        <v>370</v>
      </c>
      <c r="C95" s="326">
        <v>0.09</v>
      </c>
      <c r="D95" s="322"/>
      <c r="M95" s="615" t="s">
        <v>371</v>
      </c>
      <c r="N95" s="611"/>
      <c r="O95" s="740">
        <v>0</v>
      </c>
      <c r="P95" s="765">
        <f>C97</f>
        <v>0.2</v>
      </c>
      <c r="Q95" s="740">
        <v>0.25</v>
      </c>
    </row>
    <row r="96" spans="2:30">
      <c r="B96" s="325" t="s">
        <v>372</v>
      </c>
      <c r="C96" s="500">
        <f>SOTP!D38</f>
        <v>53.187829071810121</v>
      </c>
      <c r="M96" s="704" t="s">
        <v>290</v>
      </c>
      <c r="N96" s="705"/>
      <c r="O96" s="766">
        <f>P96/P95*O95</f>
        <v>0</v>
      </c>
      <c r="P96" s="707">
        <f>C99</f>
        <v>4.3247569605471012</v>
      </c>
      <c r="Q96" s="766">
        <f>P96/P95*Q95</f>
        <v>5.4059462006838759</v>
      </c>
    </row>
    <row r="97" spans="2:17">
      <c r="B97" s="325" t="s">
        <v>373</v>
      </c>
      <c r="C97" s="326">
        <v>0.2</v>
      </c>
    </row>
    <row r="98" spans="2:17">
      <c r="B98" s="325" t="s">
        <v>369</v>
      </c>
      <c r="C98" s="501">
        <f>C93*C97</f>
        <v>230.02443399470027</v>
      </c>
    </row>
    <row r="99" spans="2:17">
      <c r="B99" s="327" t="s">
        <v>374</v>
      </c>
      <c r="C99" s="328">
        <f>C98/C96</f>
        <v>4.3247569605471012</v>
      </c>
    </row>
    <row r="100" spans="2:17">
      <c r="M100" s="598" t="s">
        <v>375</v>
      </c>
      <c r="N100" s="599"/>
      <c r="O100" s="600" t="s">
        <v>365</v>
      </c>
      <c r="P100" s="600" t="s">
        <v>366</v>
      </c>
      <c r="Q100" s="601" t="s">
        <v>367</v>
      </c>
    </row>
    <row r="101" spans="2:17">
      <c r="M101" s="602" t="s">
        <v>376</v>
      </c>
      <c r="N101" s="322"/>
      <c r="O101" s="603">
        <v>500</v>
      </c>
      <c r="P101" s="604">
        <f>MAX(Q69:AC69)</f>
        <v>890.89800821533368</v>
      </c>
      <c r="Q101" s="603">
        <v>1500</v>
      </c>
    </row>
    <row r="102" spans="2:17">
      <c r="M102" s="602" t="s">
        <v>377</v>
      </c>
      <c r="N102" s="605"/>
      <c r="O102" s="606">
        <v>2</v>
      </c>
      <c r="P102" s="607">
        <v>2</v>
      </c>
      <c r="Q102" s="606">
        <v>2.5</v>
      </c>
    </row>
    <row r="103" spans="2:17">
      <c r="M103" s="602" t="s">
        <v>378</v>
      </c>
      <c r="N103" s="322"/>
      <c r="O103" s="608">
        <f>O101*O102</f>
        <v>1000</v>
      </c>
      <c r="P103" s="609">
        <f t="shared" ref="P103:Q103" si="120">P101*P102</f>
        <v>1781.7960164306674</v>
      </c>
      <c r="Q103" s="608">
        <f t="shared" si="120"/>
        <v>3750</v>
      </c>
    </row>
    <row r="104" spans="2:17">
      <c r="M104" s="615" t="s">
        <v>371</v>
      </c>
      <c r="N104" s="611"/>
      <c r="O104" s="764">
        <f>O95</f>
        <v>0</v>
      </c>
      <c r="P104" s="765">
        <f>P95</f>
        <v>0.2</v>
      </c>
      <c r="Q104" s="764">
        <f>Q95</f>
        <v>0.25</v>
      </c>
    </row>
    <row r="105" spans="2:17">
      <c r="M105" s="704" t="s">
        <v>266</v>
      </c>
      <c r="N105" s="705"/>
      <c r="O105" s="766">
        <f>O103/$C96*O104</f>
        <v>0</v>
      </c>
      <c r="P105" s="707">
        <f>P103/$C96*P104</f>
        <v>6.7000140728625084</v>
      </c>
      <c r="Q105" s="766">
        <f>Q103/$C96*Q104</f>
        <v>17.626212920520963</v>
      </c>
    </row>
  </sheetData>
  <pageMargins left="0.7" right="0.7" top="0.75" bottom="0.75" header="0.3" footer="0.3"/>
  <pageSetup scale="27"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63D4-3BDE-4888-A65D-C3A4F9720DDE}">
  <sheetPr>
    <tabColor rgb="FF7030A0"/>
    <pageSetUpPr fitToPage="1"/>
  </sheetPr>
  <dimension ref="B2:AG74"/>
  <sheetViews>
    <sheetView showGridLines="0" zoomScaleNormal="100" zoomScaleSheetLayoutView="70" workbookViewId="0">
      <selection activeCell="H17" sqref="H17"/>
    </sheetView>
  </sheetViews>
  <sheetFormatPr defaultColWidth="9.85546875" defaultRowHeight="12.75"/>
  <cols>
    <col min="1" max="1" width="3" style="907" customWidth="1"/>
    <col min="2" max="2" width="25.85546875" style="907" customWidth="1"/>
    <col min="3" max="3" width="13.28515625" style="907" customWidth="1"/>
    <col min="4" max="4" width="14.140625" style="907" customWidth="1"/>
    <col min="5" max="5" width="8.85546875" style="907" customWidth="1"/>
    <col min="6" max="6" width="23.28515625" style="907" customWidth="1"/>
    <col min="7" max="8" width="10.140625" style="907" customWidth="1"/>
    <col min="9" max="9" width="8.140625" style="907" customWidth="1"/>
    <col min="10" max="10" width="33" style="907" customWidth="1"/>
    <col min="11" max="11" width="33.28515625" style="907" customWidth="1"/>
    <col min="12" max="12" width="9.85546875" style="908"/>
    <col min="13" max="14" width="9.85546875" style="907"/>
    <col min="15" max="15" width="18.140625" style="907" bestFit="1" customWidth="1"/>
    <col min="16" max="30" width="9.85546875" style="907"/>
    <col min="31" max="31" width="5" style="907" customWidth="1"/>
    <col min="32" max="16384" width="9.85546875" style="907"/>
  </cols>
  <sheetData>
    <row r="2" spans="2:33" ht="13.5" thickBot="1">
      <c r="B2" s="909" t="s">
        <v>410</v>
      </c>
    </row>
    <row r="3" spans="2:33" ht="25.5">
      <c r="B3" s="943" t="s">
        <v>411</v>
      </c>
      <c r="C3" s="944" t="s">
        <v>412</v>
      </c>
      <c r="D3" s="944" t="s">
        <v>413</v>
      </c>
      <c r="E3" s="944" t="s">
        <v>414</v>
      </c>
      <c r="F3" s="944" t="s">
        <v>415</v>
      </c>
      <c r="G3" s="945" t="s">
        <v>416</v>
      </c>
      <c r="H3" s="946" t="s">
        <v>417</v>
      </c>
      <c r="I3" s="945" t="s">
        <v>238</v>
      </c>
      <c r="J3" s="947" t="s">
        <v>418</v>
      </c>
      <c r="K3" s="948" t="s">
        <v>419</v>
      </c>
      <c r="L3" s="269" t="s">
        <v>420</v>
      </c>
    </row>
    <row r="4" spans="2:33" s="908" customFormat="1" ht="34.5" customHeight="1">
      <c r="B4" s="939" t="s">
        <v>421</v>
      </c>
      <c r="C4" s="938" t="s">
        <v>422</v>
      </c>
      <c r="D4" s="938" t="s">
        <v>423</v>
      </c>
      <c r="E4" s="938" t="s">
        <v>424</v>
      </c>
      <c r="F4" s="938" t="s">
        <v>425</v>
      </c>
      <c r="G4" s="936">
        <v>1989</v>
      </c>
      <c r="H4" s="937">
        <v>0.39090000000000003</v>
      </c>
      <c r="I4" s="936" t="s">
        <v>426</v>
      </c>
      <c r="J4" s="935" t="s">
        <v>427</v>
      </c>
      <c r="K4" s="934" t="s">
        <v>428</v>
      </c>
      <c r="L4" s="941" t="s">
        <v>429</v>
      </c>
      <c r="M4" s="908" t="s">
        <v>430</v>
      </c>
    </row>
    <row r="5" spans="2:33" s="908" customFormat="1" ht="27.75" customHeight="1">
      <c r="B5" s="939" t="s">
        <v>431</v>
      </c>
      <c r="C5" s="938" t="s">
        <v>432</v>
      </c>
      <c r="D5" s="938" t="s">
        <v>433</v>
      </c>
      <c r="E5" s="938" t="s">
        <v>424</v>
      </c>
      <c r="F5" s="938" t="s">
        <v>434</v>
      </c>
      <c r="G5" s="936">
        <v>1993</v>
      </c>
      <c r="H5" s="937">
        <v>4.5</v>
      </c>
      <c r="I5" s="936">
        <v>2007</v>
      </c>
      <c r="J5" s="935" t="s">
        <v>435</v>
      </c>
      <c r="K5" s="934" t="s">
        <v>436</v>
      </c>
      <c r="L5" s="840" t="s">
        <v>437</v>
      </c>
      <c r="M5" s="908" t="s">
        <v>430</v>
      </c>
    </row>
    <row r="6" spans="2:33" s="908" customFormat="1" ht="27.75" customHeight="1">
      <c r="B6" s="939" t="s">
        <v>438</v>
      </c>
      <c r="C6" s="938" t="s">
        <v>439</v>
      </c>
      <c r="D6" s="938" t="s">
        <v>440</v>
      </c>
      <c r="E6" s="938" t="s">
        <v>441</v>
      </c>
      <c r="F6" s="938" t="s">
        <v>442</v>
      </c>
      <c r="G6" s="936">
        <v>1996</v>
      </c>
      <c r="H6" s="937">
        <v>5.0259999999999998</v>
      </c>
      <c r="I6" s="936">
        <v>2010</v>
      </c>
      <c r="J6" s="935" t="s">
        <v>435</v>
      </c>
      <c r="K6" s="934" t="s">
        <v>443</v>
      </c>
      <c r="L6" s="840" t="s">
        <v>444</v>
      </c>
      <c r="M6" s="908" t="s">
        <v>430</v>
      </c>
    </row>
    <row r="7" spans="2:33" s="908" customFormat="1" ht="27.75" customHeight="1">
      <c r="B7" s="939" t="s">
        <v>445</v>
      </c>
      <c r="C7" s="938" t="s">
        <v>446</v>
      </c>
      <c r="D7" s="938" t="s">
        <v>447</v>
      </c>
      <c r="E7" s="938" t="s">
        <v>424</v>
      </c>
      <c r="F7" s="938" t="s">
        <v>448</v>
      </c>
      <c r="G7" s="936">
        <v>1997</v>
      </c>
      <c r="H7" s="937">
        <v>6.1769999999999996</v>
      </c>
      <c r="I7" s="936">
        <v>2011</v>
      </c>
      <c r="J7" s="935" t="s">
        <v>449</v>
      </c>
      <c r="K7" s="934" t="s">
        <v>450</v>
      </c>
      <c r="L7" s="840" t="s">
        <v>451</v>
      </c>
      <c r="M7" s="908" t="s">
        <v>430</v>
      </c>
      <c r="W7" s="907"/>
      <c r="X7" s="907"/>
      <c r="Y7" s="907"/>
      <c r="Z7" s="907"/>
      <c r="AA7" s="907"/>
      <c r="AC7" s="907"/>
      <c r="AD7" s="907"/>
      <c r="AE7" s="907"/>
      <c r="AF7" s="907"/>
      <c r="AG7" s="907"/>
    </row>
    <row r="8" spans="2:33" s="908" customFormat="1" ht="27.75" customHeight="1">
      <c r="B8" s="939" t="s">
        <v>452</v>
      </c>
      <c r="C8" s="938" t="s">
        <v>453</v>
      </c>
      <c r="D8" s="938" t="s">
        <v>454</v>
      </c>
      <c r="E8" s="938" t="s">
        <v>455</v>
      </c>
      <c r="F8" s="938" t="s">
        <v>456</v>
      </c>
      <c r="G8" s="936">
        <v>2001</v>
      </c>
      <c r="H8" s="937">
        <v>1.35</v>
      </c>
      <c r="I8" s="936">
        <v>2011</v>
      </c>
      <c r="J8" s="935" t="s">
        <v>435</v>
      </c>
      <c r="K8" s="934" t="s">
        <v>457</v>
      </c>
      <c r="L8" s="941" t="s">
        <v>458</v>
      </c>
      <c r="M8" s="908" t="s">
        <v>430</v>
      </c>
      <c r="W8" s="907"/>
      <c r="X8" s="907"/>
      <c r="Y8" s="907"/>
      <c r="Z8" s="907"/>
      <c r="AA8" s="907"/>
      <c r="AC8" s="907"/>
      <c r="AD8" s="907"/>
      <c r="AE8" s="907"/>
      <c r="AF8" s="907"/>
      <c r="AG8" s="907"/>
    </row>
    <row r="9" spans="2:33" s="908" customFormat="1" ht="27.75" customHeight="1">
      <c r="B9" s="939" t="s">
        <v>459</v>
      </c>
      <c r="C9" s="938" t="s">
        <v>460</v>
      </c>
      <c r="D9" s="938" t="s">
        <v>461</v>
      </c>
      <c r="E9" s="938" t="s">
        <v>455</v>
      </c>
      <c r="F9" s="938" t="s">
        <v>462</v>
      </c>
      <c r="G9" s="936">
        <v>2002</v>
      </c>
      <c r="H9" s="937">
        <v>7.3630000000000004</v>
      </c>
      <c r="I9" s="936">
        <v>2011</v>
      </c>
      <c r="J9" s="935" t="s">
        <v>449</v>
      </c>
      <c r="K9" s="934" t="s">
        <v>463</v>
      </c>
      <c r="L9" s="942" t="s">
        <v>464</v>
      </c>
      <c r="M9" s="908" t="s">
        <v>430</v>
      </c>
      <c r="W9" s="907"/>
      <c r="X9" s="907"/>
      <c r="Y9" s="907"/>
      <c r="Z9" s="907"/>
      <c r="AA9" s="907"/>
      <c r="AC9" s="907"/>
      <c r="AD9" s="907"/>
      <c r="AE9" s="907"/>
      <c r="AF9" s="907"/>
      <c r="AG9" s="907"/>
    </row>
    <row r="10" spans="2:33" s="908" customFormat="1" ht="27.75" customHeight="1">
      <c r="B10" s="939" t="s">
        <v>465</v>
      </c>
      <c r="C10" s="938" t="s">
        <v>466</v>
      </c>
      <c r="D10" s="938" t="s">
        <v>467</v>
      </c>
      <c r="E10" s="938" t="s">
        <v>468</v>
      </c>
      <c r="F10" s="938" t="s">
        <v>469</v>
      </c>
      <c r="G10" s="936">
        <v>2006</v>
      </c>
      <c r="H10" s="937">
        <v>4.2</v>
      </c>
      <c r="I10" s="936">
        <v>2024</v>
      </c>
      <c r="J10" s="935" t="s">
        <v>435</v>
      </c>
      <c r="K10" s="934" t="s">
        <v>470</v>
      </c>
      <c r="L10" s="941" t="s">
        <v>471</v>
      </c>
      <c r="M10" s="908" t="s">
        <v>430</v>
      </c>
      <c r="W10" s="907"/>
      <c r="X10" s="907"/>
      <c r="Y10" s="907"/>
      <c r="Z10" s="907"/>
      <c r="AA10" s="907"/>
      <c r="AC10" s="907"/>
      <c r="AD10" s="907"/>
      <c r="AE10" s="907"/>
      <c r="AF10" s="907"/>
      <c r="AG10" s="907"/>
    </row>
    <row r="11" spans="2:33" s="908" customFormat="1" ht="27.75" customHeight="1">
      <c r="B11" s="939" t="s">
        <v>472</v>
      </c>
      <c r="C11" s="938" t="s">
        <v>473</v>
      </c>
      <c r="D11" s="938" t="s">
        <v>474</v>
      </c>
      <c r="E11" s="938" t="s">
        <v>424</v>
      </c>
      <c r="F11" s="938" t="s">
        <v>475</v>
      </c>
      <c r="G11" s="936">
        <v>2009</v>
      </c>
      <c r="H11" s="937">
        <v>0.16700000000000001</v>
      </c>
      <c r="I11" s="936">
        <v>2016</v>
      </c>
      <c r="J11" s="935" t="s">
        <v>435</v>
      </c>
      <c r="K11" s="934" t="s">
        <v>476</v>
      </c>
      <c r="L11" s="840" t="s">
        <v>477</v>
      </c>
      <c r="M11" s="908" t="s">
        <v>430</v>
      </c>
      <c r="W11" s="907"/>
      <c r="X11" s="907"/>
      <c r="Y11" s="907"/>
      <c r="Z11" s="907"/>
      <c r="AA11" s="907"/>
      <c r="AC11" s="907"/>
      <c r="AD11" s="907"/>
      <c r="AE11" s="907"/>
      <c r="AF11" s="907"/>
      <c r="AG11" s="907"/>
    </row>
    <row r="12" spans="2:33" s="908" customFormat="1" ht="27.75" customHeight="1">
      <c r="B12" s="939" t="s">
        <v>478</v>
      </c>
      <c r="C12" s="938" t="s">
        <v>479</v>
      </c>
      <c r="D12" s="938" t="s">
        <v>480</v>
      </c>
      <c r="E12" s="938" t="s">
        <v>424</v>
      </c>
      <c r="F12" s="938" t="s">
        <v>475</v>
      </c>
      <c r="G12" s="936">
        <v>2009</v>
      </c>
      <c r="H12" s="937">
        <v>0.2</v>
      </c>
      <c r="I12" s="936">
        <v>2027</v>
      </c>
      <c r="J12" s="935" t="s">
        <v>435</v>
      </c>
      <c r="K12" s="934" t="s">
        <v>481</v>
      </c>
      <c r="L12" s="840" t="s">
        <v>482</v>
      </c>
      <c r="M12" s="908" t="s">
        <v>430</v>
      </c>
      <c r="W12" s="907"/>
      <c r="X12" s="907"/>
      <c r="Y12" s="907"/>
      <c r="Z12" s="907"/>
      <c r="AA12" s="907"/>
      <c r="AC12" s="907"/>
      <c r="AD12" s="907"/>
      <c r="AE12" s="907"/>
      <c r="AF12" s="907"/>
      <c r="AG12" s="907"/>
    </row>
    <row r="13" spans="2:33" s="908" customFormat="1" ht="27.75" customHeight="1">
      <c r="B13" s="939" t="s">
        <v>483</v>
      </c>
      <c r="C13" s="938" t="s">
        <v>484</v>
      </c>
      <c r="D13" s="938" t="s">
        <v>485</v>
      </c>
      <c r="E13" s="938" t="s">
        <v>424</v>
      </c>
      <c r="F13" s="938" t="s">
        <v>486</v>
      </c>
      <c r="G13" s="936">
        <v>2010</v>
      </c>
      <c r="H13" s="937">
        <v>1.829</v>
      </c>
      <c r="I13" s="940">
        <v>2021</v>
      </c>
      <c r="J13" s="935" t="s">
        <v>449</v>
      </c>
      <c r="K13" s="934" t="s">
        <v>487</v>
      </c>
      <c r="L13" s="840" t="s">
        <v>488</v>
      </c>
      <c r="M13" s="908" t="s">
        <v>430</v>
      </c>
      <c r="W13" s="907"/>
      <c r="X13" s="907"/>
      <c r="Y13" s="907"/>
      <c r="Z13" s="907"/>
      <c r="AA13" s="907"/>
      <c r="AC13" s="907"/>
      <c r="AD13" s="907"/>
      <c r="AE13" s="907"/>
      <c r="AF13" s="907"/>
      <c r="AG13" s="907"/>
    </row>
    <row r="14" spans="2:33" s="908" customFormat="1" ht="27.75" customHeight="1">
      <c r="B14" s="939" t="s">
        <v>489</v>
      </c>
      <c r="C14" s="938" t="s">
        <v>490</v>
      </c>
      <c r="D14" s="938" t="s">
        <v>491</v>
      </c>
      <c r="E14" s="938" t="s">
        <v>424</v>
      </c>
      <c r="F14" s="938" t="s">
        <v>492</v>
      </c>
      <c r="G14" s="936">
        <v>2015</v>
      </c>
      <c r="H14" s="937">
        <v>2.6</v>
      </c>
      <c r="I14" s="936">
        <v>2028</v>
      </c>
      <c r="J14" s="935" t="s">
        <v>449</v>
      </c>
      <c r="K14" s="934" t="s">
        <v>493</v>
      </c>
      <c r="L14" s="840" t="s">
        <v>494</v>
      </c>
      <c r="M14" s="908" t="s">
        <v>430</v>
      </c>
      <c r="W14" s="907"/>
      <c r="X14" s="907"/>
      <c r="Y14" s="907"/>
      <c r="Z14" s="907"/>
      <c r="AA14" s="907"/>
      <c r="AC14" s="907"/>
      <c r="AD14" s="907"/>
      <c r="AE14" s="907" t="s">
        <v>183</v>
      </c>
      <c r="AF14" s="907"/>
      <c r="AG14" s="907"/>
    </row>
    <row r="15" spans="2:33" s="908" customFormat="1" ht="27.75" customHeight="1">
      <c r="B15" s="939" t="s">
        <v>495</v>
      </c>
      <c r="C15" s="938" t="s">
        <v>496</v>
      </c>
      <c r="D15" s="938" t="s">
        <v>497</v>
      </c>
      <c r="E15" s="938" t="s">
        <v>424</v>
      </c>
      <c r="F15" s="938" t="s">
        <v>498</v>
      </c>
      <c r="G15" s="936">
        <v>2015</v>
      </c>
      <c r="H15" s="937">
        <v>4.5</v>
      </c>
      <c r="I15" s="936">
        <v>2029</v>
      </c>
      <c r="J15" s="935" t="s">
        <v>449</v>
      </c>
      <c r="K15" s="934" t="s">
        <v>493</v>
      </c>
      <c r="L15" s="840" t="s">
        <v>499</v>
      </c>
      <c r="M15" s="908" t="s">
        <v>430</v>
      </c>
      <c r="W15" s="907"/>
      <c r="X15" s="907"/>
      <c r="Y15" s="907"/>
      <c r="Z15" s="907"/>
      <c r="AA15" s="907"/>
      <c r="AC15" s="907"/>
      <c r="AD15" s="907"/>
      <c r="AE15" s="907" t="s">
        <v>183</v>
      </c>
      <c r="AF15" s="907"/>
      <c r="AG15" s="907"/>
    </row>
    <row r="16" spans="2:33" s="908" customFormat="1" ht="27.75" customHeight="1">
      <c r="B16" s="939" t="s">
        <v>500</v>
      </c>
      <c r="C16" s="938" t="s">
        <v>501</v>
      </c>
      <c r="D16" s="938" t="s">
        <v>502</v>
      </c>
      <c r="E16" s="938" t="s">
        <v>424</v>
      </c>
      <c r="F16" s="938" t="s">
        <v>503</v>
      </c>
      <c r="G16" s="936" t="s">
        <v>504</v>
      </c>
      <c r="H16" s="937">
        <v>5</v>
      </c>
      <c r="I16" s="936">
        <v>2040</v>
      </c>
      <c r="J16" s="935" t="s">
        <v>435</v>
      </c>
      <c r="K16" s="934" t="s">
        <v>505</v>
      </c>
      <c r="L16" s="840"/>
      <c r="W16" s="907"/>
      <c r="X16" s="907"/>
      <c r="Y16" s="907"/>
      <c r="Z16" s="907"/>
      <c r="AA16" s="907"/>
      <c r="AC16" s="907"/>
      <c r="AD16" s="907"/>
      <c r="AE16" s="907"/>
      <c r="AF16" s="907"/>
      <c r="AG16" s="907"/>
    </row>
    <row r="17" spans="2:33" s="908" customFormat="1" ht="27.75" customHeight="1" thickBot="1">
      <c r="B17" s="933" t="s">
        <v>506</v>
      </c>
      <c r="C17" s="932" t="s">
        <v>507</v>
      </c>
      <c r="D17" s="931" t="s">
        <v>508</v>
      </c>
      <c r="E17" s="932" t="s">
        <v>424</v>
      </c>
      <c r="F17" s="931" t="s">
        <v>475</v>
      </c>
      <c r="G17" s="930" t="s">
        <v>509</v>
      </c>
      <c r="H17" s="929">
        <v>0.62350000000000005</v>
      </c>
      <c r="I17" s="928">
        <v>2031</v>
      </c>
      <c r="J17" s="927" t="s">
        <v>435</v>
      </c>
      <c r="K17" s="926" t="s">
        <v>505</v>
      </c>
      <c r="L17" s="924"/>
      <c r="M17" s="908" t="s">
        <v>430</v>
      </c>
      <c r="W17" s="907"/>
      <c r="X17" s="907"/>
      <c r="Y17" s="907"/>
      <c r="Z17" s="907"/>
      <c r="AA17" s="907"/>
      <c r="AC17" s="907"/>
      <c r="AD17" s="907"/>
      <c r="AE17" s="907" t="s">
        <v>183</v>
      </c>
      <c r="AF17" s="907"/>
      <c r="AG17" s="907"/>
    </row>
    <row r="18" spans="2:33">
      <c r="B18" s="925" t="s">
        <v>510</v>
      </c>
      <c r="R18" s="908"/>
      <c r="S18" s="908"/>
      <c r="T18" s="908"/>
      <c r="U18" s="908"/>
    </row>
    <row r="19" spans="2:33">
      <c r="B19" s="924" t="s">
        <v>511</v>
      </c>
      <c r="R19" s="908"/>
      <c r="S19" s="908"/>
      <c r="T19" s="908"/>
      <c r="U19" s="908"/>
    </row>
    <row r="20" spans="2:33">
      <c r="B20" s="924" t="s">
        <v>512</v>
      </c>
    </row>
    <row r="21" spans="2:33">
      <c r="G21" s="910"/>
      <c r="H21" s="910"/>
      <c r="I21" s="910"/>
      <c r="J21" s="910"/>
      <c r="K21" s="910"/>
      <c r="L21" s="911"/>
      <c r="M21" s="910"/>
      <c r="N21" s="910"/>
    </row>
    <row r="22" spans="2:33">
      <c r="B22" s="918"/>
      <c r="C22" s="921"/>
      <c r="D22" s="923"/>
      <c r="G22" s="910"/>
      <c r="H22" s="910"/>
      <c r="I22" s="910"/>
      <c r="J22" s="910"/>
      <c r="K22" s="910"/>
      <c r="L22" s="911"/>
      <c r="M22" s="910"/>
      <c r="N22" s="910"/>
      <c r="P22" s="923"/>
    </row>
    <row r="23" spans="2:33">
      <c r="B23" s="918"/>
      <c r="C23" s="913" t="s">
        <v>513</v>
      </c>
      <c r="D23" s="915" t="s">
        <v>514</v>
      </c>
      <c r="E23" s="907" t="s">
        <v>515</v>
      </c>
      <c r="G23" s="910"/>
      <c r="H23" s="910"/>
      <c r="I23" s="910"/>
      <c r="J23" s="910"/>
      <c r="K23" s="910"/>
      <c r="L23" s="911"/>
      <c r="M23" s="910"/>
      <c r="N23" s="910"/>
      <c r="O23" s="918"/>
      <c r="P23" s="915"/>
    </row>
    <row r="24" spans="2:33">
      <c r="B24" s="914" t="s">
        <v>516</v>
      </c>
      <c r="C24" s="949">
        <v>7.3630000000000004</v>
      </c>
      <c r="D24" s="949"/>
      <c r="E24" s="949"/>
      <c r="H24" s="910"/>
      <c r="I24" s="910"/>
      <c r="J24" s="910"/>
      <c r="K24" s="910"/>
      <c r="L24" s="911"/>
      <c r="M24" s="910"/>
      <c r="N24" s="910"/>
      <c r="O24" s="922"/>
      <c r="P24" s="915"/>
    </row>
    <row r="25" spans="2:33">
      <c r="B25" s="914" t="s">
        <v>517</v>
      </c>
      <c r="C25" s="949">
        <v>6.1769999999999996</v>
      </c>
      <c r="D25" s="949"/>
      <c r="E25" s="949"/>
      <c r="H25" s="910"/>
      <c r="I25" s="910"/>
      <c r="J25" s="910"/>
      <c r="K25" s="910"/>
      <c r="L25" s="911"/>
      <c r="M25" s="910"/>
      <c r="N25" s="910"/>
      <c r="O25" s="918"/>
      <c r="P25" s="915"/>
    </row>
    <row r="26" spans="2:33">
      <c r="B26" s="921" t="s">
        <v>518</v>
      </c>
      <c r="C26" s="949">
        <f>D26+E26</f>
        <v>5.5118999999999998</v>
      </c>
      <c r="D26" s="949">
        <v>3.5139</v>
      </c>
      <c r="E26" s="949">
        <v>1.998</v>
      </c>
      <c r="H26" s="910"/>
      <c r="I26" s="910"/>
      <c r="J26" s="910"/>
      <c r="K26" s="910"/>
      <c r="L26" s="911"/>
      <c r="M26" s="910"/>
      <c r="N26" s="910"/>
      <c r="O26" s="918"/>
      <c r="P26" s="915"/>
    </row>
    <row r="27" spans="2:33">
      <c r="B27" s="914" t="s">
        <v>519</v>
      </c>
      <c r="C27" s="949">
        <v>5.0259999999999998</v>
      </c>
      <c r="D27" s="949"/>
      <c r="E27" s="949"/>
      <c r="H27" s="910"/>
      <c r="I27" s="910"/>
      <c r="J27" s="910"/>
      <c r="K27" s="910"/>
      <c r="L27" s="911"/>
      <c r="M27" s="910"/>
      <c r="N27" s="910"/>
      <c r="O27" s="918"/>
      <c r="P27" s="915"/>
    </row>
    <row r="28" spans="2:33">
      <c r="B28" s="921" t="s">
        <v>520</v>
      </c>
      <c r="C28" s="949">
        <v>5</v>
      </c>
      <c r="D28" s="949"/>
      <c r="E28" s="949"/>
      <c r="H28" s="910"/>
      <c r="I28" s="910"/>
      <c r="J28" s="910"/>
      <c r="K28" s="910"/>
      <c r="L28" s="911"/>
      <c r="M28" s="910"/>
      <c r="N28" s="910"/>
      <c r="O28" s="918"/>
      <c r="P28" s="915"/>
    </row>
    <row r="29" spans="2:33">
      <c r="B29" s="914" t="s">
        <v>521</v>
      </c>
      <c r="C29" s="949">
        <v>4.5</v>
      </c>
      <c r="D29" s="949"/>
      <c r="E29" s="949"/>
      <c r="H29" s="910"/>
      <c r="I29" s="910"/>
      <c r="J29" s="910"/>
      <c r="K29" s="910"/>
      <c r="L29" s="911"/>
      <c r="M29" s="910"/>
      <c r="N29" s="910"/>
      <c r="O29" s="918"/>
      <c r="P29" s="920"/>
    </row>
    <row r="30" spans="2:33">
      <c r="B30" s="914" t="s">
        <v>522</v>
      </c>
      <c r="C30" s="949">
        <v>4.5</v>
      </c>
      <c r="D30" s="949"/>
      <c r="E30" s="949"/>
      <c r="H30" s="910"/>
      <c r="I30" s="910"/>
      <c r="J30" s="910"/>
      <c r="K30" s="910"/>
      <c r="L30" s="911"/>
      <c r="M30" s="910"/>
      <c r="N30" s="910"/>
      <c r="O30" s="918"/>
      <c r="P30" s="915"/>
    </row>
    <row r="31" spans="2:33">
      <c r="B31" s="914" t="s">
        <v>523</v>
      </c>
      <c r="C31" s="949">
        <v>4.2</v>
      </c>
      <c r="D31" s="949"/>
      <c r="E31" s="949"/>
      <c r="H31" s="910"/>
      <c r="I31" s="910"/>
      <c r="J31" s="910"/>
      <c r="K31" s="910"/>
      <c r="L31" s="911"/>
      <c r="M31" s="910"/>
      <c r="N31" s="910"/>
      <c r="O31" s="918"/>
      <c r="P31" s="915"/>
    </row>
    <row r="32" spans="2:33">
      <c r="B32" s="914" t="s">
        <v>524</v>
      </c>
      <c r="C32" s="949">
        <f>D32+E32</f>
        <v>3.4055477362445243</v>
      </c>
      <c r="D32" s="949">
        <f>'SCZ DCF'!P102/1000</f>
        <v>1.3350131742093914</v>
      </c>
      <c r="E32" s="949">
        <f>'ADP DCF'!L104/1000</f>
        <v>2.070534562035133</v>
      </c>
      <c r="H32" s="910"/>
      <c r="I32" s="910"/>
      <c r="J32" s="910"/>
      <c r="K32" s="910"/>
      <c r="L32" s="911"/>
      <c r="M32" s="910"/>
      <c r="N32" s="910"/>
      <c r="O32" s="918"/>
      <c r="P32" s="915"/>
    </row>
    <row r="33" spans="2:16">
      <c r="B33" s="914" t="s">
        <v>525</v>
      </c>
      <c r="C33" s="949">
        <v>2.6</v>
      </c>
      <c r="D33" s="949"/>
      <c r="E33" s="949"/>
      <c r="H33" s="910"/>
      <c r="I33" s="910"/>
      <c r="J33" s="910"/>
      <c r="K33" s="910"/>
      <c r="L33" s="911"/>
      <c r="M33" s="910"/>
      <c r="N33" s="910"/>
      <c r="O33" s="919"/>
      <c r="P33" s="915"/>
    </row>
    <row r="34" spans="2:16">
      <c r="B34" s="914" t="s">
        <v>526</v>
      </c>
      <c r="C34" s="949">
        <v>1.829</v>
      </c>
      <c r="D34" s="949"/>
      <c r="E34" s="949"/>
      <c r="H34" s="910"/>
      <c r="I34" s="910"/>
      <c r="J34" s="910"/>
      <c r="K34" s="910"/>
      <c r="L34" s="911"/>
      <c r="M34" s="910"/>
      <c r="N34" s="910"/>
      <c r="O34" s="918"/>
      <c r="P34" s="915"/>
    </row>
    <row r="35" spans="2:16">
      <c r="B35" s="917" t="s">
        <v>527</v>
      </c>
      <c r="C35" s="949">
        <v>1.35</v>
      </c>
      <c r="D35" s="949"/>
      <c r="E35" s="949"/>
      <c r="H35" s="910"/>
      <c r="I35" s="910"/>
      <c r="J35" s="910"/>
      <c r="K35" s="910"/>
      <c r="L35" s="911"/>
      <c r="M35" s="910"/>
      <c r="N35" s="910"/>
      <c r="P35" s="916"/>
    </row>
    <row r="36" spans="2:16">
      <c r="B36" s="917" t="s">
        <v>528</v>
      </c>
      <c r="C36" s="949">
        <v>0.62350000000000005</v>
      </c>
      <c r="D36" s="949"/>
      <c r="E36" s="949"/>
      <c r="H36" s="910"/>
      <c r="I36" s="910"/>
      <c r="J36" s="910"/>
      <c r="K36" s="910"/>
      <c r="L36" s="911"/>
      <c r="M36" s="910"/>
      <c r="N36" s="910"/>
      <c r="P36" s="916"/>
    </row>
    <row r="37" spans="2:16">
      <c r="B37" s="914" t="s">
        <v>529</v>
      </c>
      <c r="C37" s="949">
        <v>0.39090000000000003</v>
      </c>
      <c r="D37" s="949"/>
      <c r="E37" s="949"/>
      <c r="H37" s="910"/>
      <c r="I37" s="910"/>
      <c r="J37" s="910"/>
      <c r="K37" s="910"/>
      <c r="L37" s="911"/>
      <c r="M37" s="910"/>
      <c r="N37" s="910"/>
    </row>
    <row r="38" spans="2:16">
      <c r="B38" s="914" t="s">
        <v>530</v>
      </c>
      <c r="C38" s="949">
        <v>0.2</v>
      </c>
      <c r="D38" s="949"/>
      <c r="E38" s="949"/>
      <c r="H38" s="910"/>
      <c r="I38" s="910"/>
      <c r="J38" s="910"/>
      <c r="K38" s="910"/>
      <c r="L38" s="911"/>
      <c r="M38" s="910"/>
      <c r="N38" s="910"/>
    </row>
    <row r="39" spans="2:16">
      <c r="B39" s="914" t="s">
        <v>531</v>
      </c>
      <c r="C39" s="949">
        <v>0.16700000000000001</v>
      </c>
      <c r="D39" s="949"/>
      <c r="E39" s="949"/>
      <c r="G39" s="910"/>
      <c r="H39" s="910"/>
      <c r="I39" s="910"/>
      <c r="J39" s="910"/>
      <c r="K39" s="910"/>
      <c r="L39" s="911"/>
      <c r="M39" s="910"/>
      <c r="N39" s="910"/>
    </row>
    <row r="40" spans="2:16">
      <c r="G40" s="910"/>
      <c r="H40" s="910"/>
      <c r="I40" s="910"/>
      <c r="J40" s="910"/>
      <c r="K40" s="910"/>
      <c r="L40" s="911"/>
      <c r="M40" s="910"/>
      <c r="N40" s="910"/>
    </row>
    <row r="41" spans="2:16">
      <c r="G41" s="910"/>
      <c r="H41" s="910"/>
      <c r="I41" s="910"/>
      <c r="J41" s="910"/>
      <c r="K41" s="910"/>
      <c r="L41" s="911"/>
      <c r="M41" s="910"/>
      <c r="N41" s="910"/>
    </row>
    <row r="42" spans="2:16">
      <c r="G42" s="910"/>
      <c r="H42" s="910"/>
      <c r="I42" s="910"/>
      <c r="J42" s="910"/>
      <c r="K42" s="910"/>
      <c r="L42" s="911"/>
      <c r="M42" s="910"/>
      <c r="N42" s="910"/>
    </row>
    <row r="43" spans="2:16">
      <c r="G43" s="910"/>
      <c r="H43" s="910"/>
      <c r="I43" s="910"/>
      <c r="J43" s="910"/>
      <c r="K43" s="910"/>
      <c r="L43" s="911"/>
      <c r="M43" s="910"/>
      <c r="N43" s="910"/>
    </row>
    <row r="44" spans="2:16">
      <c r="G44" s="910"/>
      <c r="H44" s="910"/>
      <c r="I44" s="910"/>
      <c r="J44" s="910"/>
      <c r="K44" s="910"/>
      <c r="L44" s="911"/>
      <c r="M44" s="910"/>
      <c r="N44" s="910"/>
    </row>
    <row r="45" spans="2:16">
      <c r="G45" s="910"/>
      <c r="H45" s="910"/>
      <c r="I45" s="910"/>
      <c r="J45" s="910"/>
      <c r="K45" s="910"/>
      <c r="L45" s="911"/>
      <c r="M45" s="910"/>
      <c r="N45" s="910"/>
    </row>
    <row r="46" spans="2:16">
      <c r="G46" s="910"/>
      <c r="H46" s="910"/>
      <c r="I46" s="910"/>
      <c r="J46" s="910"/>
      <c r="K46" s="910"/>
      <c r="L46" s="911"/>
      <c r="M46" s="910"/>
      <c r="N46" s="910"/>
    </row>
    <row r="47" spans="2:16">
      <c r="G47" s="910"/>
      <c r="H47" s="910"/>
      <c r="I47" s="910"/>
      <c r="J47" s="910"/>
      <c r="K47" s="910"/>
      <c r="L47" s="911"/>
      <c r="M47" s="910"/>
      <c r="N47" s="910"/>
    </row>
    <row r="48" spans="2:16">
      <c r="G48" s="910"/>
      <c r="H48" s="910"/>
      <c r="I48" s="910"/>
      <c r="J48" s="910"/>
      <c r="K48" s="910"/>
      <c r="L48" s="911"/>
      <c r="M48" s="910"/>
      <c r="N48" s="910"/>
    </row>
    <row r="49" spans="2:27">
      <c r="G49" s="910"/>
      <c r="H49" s="910"/>
      <c r="I49" s="910"/>
      <c r="J49" s="910"/>
      <c r="K49" s="910"/>
      <c r="L49" s="911"/>
      <c r="M49" s="910"/>
      <c r="N49" s="910"/>
    </row>
    <row r="50" spans="2:27">
      <c r="G50" s="910"/>
      <c r="H50" s="910"/>
      <c r="I50" s="910"/>
      <c r="J50" s="910"/>
      <c r="K50" s="910"/>
      <c r="L50" s="911"/>
      <c r="M50" s="910"/>
      <c r="N50" s="910"/>
      <c r="R50" s="912"/>
      <c r="S50" s="912"/>
      <c r="T50" s="912"/>
      <c r="U50" s="912"/>
      <c r="V50" s="912"/>
      <c r="W50" s="912"/>
      <c r="X50" s="912"/>
    </row>
    <row r="51" spans="2:27">
      <c r="G51" s="910"/>
      <c r="H51" s="910"/>
      <c r="I51" s="910"/>
      <c r="J51" s="910"/>
      <c r="K51" s="910"/>
      <c r="L51" s="911"/>
      <c r="M51" s="910"/>
      <c r="N51" s="910"/>
    </row>
    <row r="52" spans="2:27">
      <c r="G52" s="910"/>
      <c r="H52" s="910"/>
      <c r="I52" s="910"/>
      <c r="J52" s="910"/>
      <c r="K52" s="910"/>
      <c r="L52" s="911"/>
      <c r="M52" s="910"/>
      <c r="N52" s="910"/>
    </row>
    <row r="53" spans="2:27">
      <c r="G53" s="910"/>
      <c r="H53" s="910"/>
      <c r="I53" s="910"/>
      <c r="J53" s="910"/>
      <c r="K53" s="910"/>
      <c r="L53" s="911"/>
      <c r="M53" s="910"/>
      <c r="N53" s="910"/>
    </row>
    <row r="55" spans="2:27">
      <c r="I55" s="909" t="s">
        <v>532</v>
      </c>
    </row>
    <row r="56" spans="2:27">
      <c r="B56" s="840" t="s">
        <v>533</v>
      </c>
      <c r="C56" s="907" t="s">
        <v>430</v>
      </c>
      <c r="I56" s="908" t="s">
        <v>534</v>
      </c>
    </row>
    <row r="57" spans="2:27">
      <c r="I57" s="840" t="s">
        <v>535</v>
      </c>
    </row>
    <row r="64" spans="2:27">
      <c r="W64" s="908"/>
      <c r="X64" s="908"/>
      <c r="Y64" s="908"/>
      <c r="Z64" s="908"/>
      <c r="AA64" s="908"/>
    </row>
    <row r="65" spans="2:27">
      <c r="W65" s="908"/>
      <c r="X65" s="908"/>
      <c r="Y65" s="908"/>
      <c r="Z65" s="908"/>
      <c r="AA65" s="908"/>
    </row>
    <row r="66" spans="2:27">
      <c r="W66" s="908"/>
      <c r="X66" s="908"/>
      <c r="Y66" s="908"/>
      <c r="Z66" s="908"/>
      <c r="AA66" s="908"/>
    </row>
    <row r="67" spans="2:27">
      <c r="W67" s="908"/>
      <c r="X67" s="908"/>
      <c r="Y67" s="908"/>
      <c r="Z67" s="908"/>
      <c r="AA67" s="908"/>
    </row>
    <row r="68" spans="2:27">
      <c r="B68" s="907" t="s">
        <v>536</v>
      </c>
      <c r="W68" s="908"/>
      <c r="X68" s="908"/>
      <c r="Y68" s="908"/>
      <c r="Z68" s="908"/>
      <c r="AA68" s="908"/>
    </row>
    <row r="69" spans="2:27">
      <c r="W69" s="908"/>
      <c r="X69" s="908"/>
      <c r="Y69" s="908"/>
      <c r="Z69" s="908"/>
      <c r="AA69" s="908"/>
    </row>
    <row r="70" spans="2:27">
      <c r="W70" s="908"/>
      <c r="X70" s="908"/>
      <c r="Y70" s="908"/>
      <c r="Z70" s="908"/>
      <c r="AA70" s="908"/>
    </row>
    <row r="71" spans="2:27">
      <c r="W71" s="908"/>
      <c r="X71" s="908"/>
      <c r="Y71" s="908"/>
      <c r="Z71" s="908"/>
      <c r="AA71" s="908"/>
    </row>
    <row r="72" spans="2:27">
      <c r="W72" s="908"/>
      <c r="X72" s="908"/>
      <c r="Y72" s="908"/>
      <c r="Z72" s="908"/>
      <c r="AA72" s="908"/>
    </row>
    <row r="73" spans="2:27">
      <c r="W73" s="908"/>
      <c r="X73" s="908"/>
      <c r="Y73" s="908"/>
      <c r="Z73" s="908"/>
      <c r="AA73" s="908"/>
    </row>
    <row r="74" spans="2:27">
      <c r="B74" s="907" t="s">
        <v>537</v>
      </c>
    </row>
  </sheetData>
  <hyperlinks>
    <hyperlink ref="L9" r:id="rId1" xr:uid="{75FF21F3-56BA-4E4F-97E3-A3803996D787}"/>
    <hyperlink ref="L4" r:id="rId2" xr:uid="{95515F8C-A489-433F-AACF-DEF5FC200C52}"/>
    <hyperlink ref="L8" r:id="rId3" xr:uid="{61D3BC9F-244E-4B4A-91A8-6404155067B7}"/>
    <hyperlink ref="L10" r:id="rId4" xr:uid="{3117DC69-46F5-4292-AED0-918865F34D50}"/>
    <hyperlink ref="L5" r:id="rId5" xr:uid="{EEC2DA54-27C1-4105-9546-ABB30A6EC37C}"/>
    <hyperlink ref="L7" r:id="rId6" xr:uid="{8C58FBB2-5CC7-49D3-A9AC-1912057352EA}"/>
    <hyperlink ref="L6" r:id="rId7" xr:uid="{C5957ADA-4CBB-49B3-A399-511CE615DAAE}"/>
    <hyperlink ref="B56" r:id="rId8" location="4d1e81f35110" xr:uid="{73CBEA60-F11A-4661-997D-845A1C38E286}"/>
    <hyperlink ref="I57" r:id="rId9" xr:uid="{65739756-4A6D-4293-B846-64CC8C4159DA}"/>
    <hyperlink ref="L11" r:id="rId10" xr:uid="{720AB259-0D4A-4DB8-A4D8-8F755A372BAA}"/>
    <hyperlink ref="L14" r:id="rId11" xr:uid="{4E3B1F19-8402-4883-ADB3-4DA66820A359}"/>
    <hyperlink ref="L15" r:id="rId12" xr:uid="{05E2D511-626C-4D7D-8D12-1C11625F1FBE}"/>
    <hyperlink ref="L12" r:id="rId13" xr:uid="{8531E12E-3332-46A1-98F3-4F569DB6BC7D}"/>
    <hyperlink ref="L13" r:id="rId14" xr:uid="{63F406DA-7263-4C75-816E-82766D4EA065}"/>
  </hyperlinks>
  <pageMargins left="0.7" right="0.7" top="0.75" bottom="0.75" header="0.3" footer="0.3"/>
  <pageSetup orientation="landscape" r:id="rId15"/>
  <drawing r:id="rId16"/>
  <legacyDrawing r:id="rId1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4587E-46BA-41CD-B719-33BB2B6ABC3D}">
  <sheetPr>
    <tabColor rgb="FFFFC000"/>
  </sheetPr>
  <dimension ref="B1:BV44"/>
  <sheetViews>
    <sheetView showGridLines="0" zoomScale="55" zoomScaleNormal="55" workbookViewId="0">
      <selection activeCell="A2" sqref="A2"/>
    </sheetView>
  </sheetViews>
  <sheetFormatPr defaultRowHeight="15"/>
  <cols>
    <col min="6" max="7" width="8.7109375" customWidth="1"/>
    <col min="10" max="11" width="8.7109375" customWidth="1"/>
    <col min="12" max="12" width="9.42578125" bestFit="1" customWidth="1"/>
    <col min="14" max="14" width="17.140625" bestFit="1" customWidth="1"/>
    <col min="15" max="15" width="8.7109375" customWidth="1"/>
  </cols>
  <sheetData>
    <row r="1" spans="2:24">
      <c r="L1" t="s">
        <v>538</v>
      </c>
    </row>
    <row r="2" spans="2:24">
      <c r="O2" t="s">
        <v>539</v>
      </c>
    </row>
    <row r="3" spans="2:24">
      <c r="C3" s="782" t="s">
        <v>540</v>
      </c>
      <c r="D3" s="782" t="s">
        <v>541</v>
      </c>
      <c r="E3" s="782" t="s">
        <v>542</v>
      </c>
      <c r="F3" s="782" t="s">
        <v>543</v>
      </c>
      <c r="G3" s="782" t="s">
        <v>544</v>
      </c>
      <c r="H3" s="782" t="s">
        <v>545</v>
      </c>
      <c r="I3" s="782" t="s">
        <v>546</v>
      </c>
      <c r="J3" s="782" t="s">
        <v>547</v>
      </c>
      <c r="K3" s="782" t="s">
        <v>548</v>
      </c>
      <c r="P3" s="782" t="s">
        <v>549</v>
      </c>
      <c r="Q3" s="782" t="s">
        <v>550</v>
      </c>
      <c r="R3" s="782" t="s">
        <v>551</v>
      </c>
      <c r="S3" s="782" t="s">
        <v>552</v>
      </c>
      <c r="T3" s="782" t="s">
        <v>553</v>
      </c>
      <c r="U3" s="782" t="s">
        <v>554</v>
      </c>
      <c r="V3" s="782" t="s">
        <v>555</v>
      </c>
      <c r="W3" s="782" t="s">
        <v>556</v>
      </c>
      <c r="X3" s="782" t="s">
        <v>557</v>
      </c>
    </row>
    <row r="4" spans="2:24" ht="30">
      <c r="B4" s="787" t="s">
        <v>259</v>
      </c>
      <c r="C4" s="786">
        <f>C5+C7</f>
        <v>10</v>
      </c>
      <c r="D4" s="786">
        <f t="shared" ref="D4:E4" si="0">D5+D7</f>
        <v>27</v>
      </c>
      <c r="E4" s="786">
        <f t="shared" si="0"/>
        <v>35</v>
      </c>
      <c r="F4" s="793">
        <v>43</v>
      </c>
      <c r="G4" s="793">
        <v>53</v>
      </c>
      <c r="H4" s="793">
        <v>69.2</v>
      </c>
      <c r="I4" s="793">
        <v>89.5</v>
      </c>
      <c r="J4" s="793">
        <v>109.5</v>
      </c>
      <c r="K4" s="793">
        <v>128.80000000000001</v>
      </c>
      <c r="O4" s="906" t="s">
        <v>558</v>
      </c>
      <c r="P4" s="902">
        <f t="shared" ref="P4:X4" si="1">O22</f>
        <v>35</v>
      </c>
      <c r="Q4" s="902">
        <f t="shared" si="1"/>
        <v>6</v>
      </c>
      <c r="R4" s="902">
        <f t="shared" si="1"/>
        <v>7</v>
      </c>
      <c r="S4" s="902">
        <f t="shared" si="1"/>
        <v>38</v>
      </c>
      <c r="T4" s="902">
        <f t="shared" si="1"/>
        <v>39</v>
      </c>
      <c r="U4" s="902">
        <f t="shared" si="1"/>
        <v>41</v>
      </c>
      <c r="V4" s="902">
        <f t="shared" si="1"/>
        <v>60</v>
      </c>
      <c r="W4" s="902">
        <f t="shared" si="1"/>
        <v>62</v>
      </c>
      <c r="X4" s="902">
        <f t="shared" si="1"/>
        <v>50</v>
      </c>
    </row>
    <row r="5" spans="2:24" ht="30">
      <c r="B5" s="790" t="s">
        <v>317</v>
      </c>
      <c r="C5" s="792">
        <v>10</v>
      </c>
      <c r="D5" s="792">
        <v>27</v>
      </c>
      <c r="E5" s="792">
        <v>35</v>
      </c>
      <c r="F5" s="783">
        <v>43</v>
      </c>
      <c r="G5" s="783"/>
      <c r="H5" s="783"/>
      <c r="I5" s="783"/>
      <c r="J5" s="783"/>
      <c r="K5" s="783"/>
      <c r="O5" s="906" t="s">
        <v>559</v>
      </c>
      <c r="P5" s="905">
        <f>BF24*0.5</f>
        <v>4.0999999999999996</v>
      </c>
      <c r="Q5" s="905">
        <f t="shared" ref="Q5:X5" si="2">BG24*0.5</f>
        <v>7</v>
      </c>
      <c r="R5" s="905">
        <f t="shared" si="2"/>
        <v>10</v>
      </c>
      <c r="S5" s="905">
        <f t="shared" si="2"/>
        <v>13.5</v>
      </c>
      <c r="T5" s="905">
        <f t="shared" si="2"/>
        <v>17.5</v>
      </c>
      <c r="U5" s="905">
        <f t="shared" si="2"/>
        <v>19</v>
      </c>
      <c r="V5" s="905">
        <f t="shared" si="2"/>
        <v>23.5</v>
      </c>
      <c r="W5" s="905">
        <f t="shared" si="2"/>
        <v>25.35</v>
      </c>
      <c r="X5" s="905">
        <f t="shared" si="2"/>
        <v>28.1</v>
      </c>
    </row>
    <row r="6" spans="2:24" ht="30">
      <c r="B6" s="788" t="s">
        <v>226</v>
      </c>
      <c r="C6" s="789">
        <f>C5/C4</f>
        <v>1</v>
      </c>
      <c r="D6" s="789">
        <f t="shared" ref="D6:G6" si="3">D5/D4</f>
        <v>1</v>
      </c>
      <c r="E6" s="789">
        <f t="shared" si="3"/>
        <v>1</v>
      </c>
      <c r="F6" s="789">
        <f t="shared" si="3"/>
        <v>1</v>
      </c>
      <c r="G6" s="789">
        <f t="shared" si="3"/>
        <v>0</v>
      </c>
      <c r="H6" s="789">
        <f t="shared" ref="H6" si="4">H5/H4</f>
        <v>0</v>
      </c>
      <c r="I6" s="789">
        <f t="shared" ref="I6" si="5">I5/I4</f>
        <v>0</v>
      </c>
      <c r="J6" s="789">
        <f t="shared" ref="J6" si="6">J5/J4</f>
        <v>0</v>
      </c>
      <c r="K6" s="789">
        <f t="shared" ref="K6" si="7">K5/K4</f>
        <v>0</v>
      </c>
      <c r="O6" s="906" t="s">
        <v>560</v>
      </c>
      <c r="P6" s="902">
        <f t="shared" ref="P6:W6" si="8">AY23</f>
        <v>0.88251599999999997</v>
      </c>
      <c r="Q6" s="902">
        <f t="shared" si="8"/>
        <v>1.8758889999999999</v>
      </c>
      <c r="R6" s="902">
        <f t="shared" si="8"/>
        <v>7.3685939999999999</v>
      </c>
      <c r="S6" s="902">
        <f t="shared" si="8"/>
        <v>12.403754000000001</v>
      </c>
      <c r="T6" s="902">
        <f t="shared" si="8"/>
        <v>15.578905000000001</v>
      </c>
      <c r="U6" s="902">
        <f t="shared" si="8"/>
        <v>19.006779999999999</v>
      </c>
      <c r="V6" s="902">
        <f t="shared" si="8"/>
        <v>21.606162999999999</v>
      </c>
      <c r="W6" s="903">
        <f t="shared" si="8"/>
        <v>25.516026</v>
      </c>
      <c r="X6" s="902"/>
    </row>
    <row r="7" spans="2:24" ht="30">
      <c r="B7" s="790" t="s">
        <v>561</v>
      </c>
      <c r="C7" s="792">
        <v>0</v>
      </c>
      <c r="D7" s="792">
        <v>0</v>
      </c>
      <c r="E7" s="792">
        <v>0</v>
      </c>
      <c r="F7" s="783">
        <v>0</v>
      </c>
      <c r="G7" s="783"/>
      <c r="H7" s="783"/>
      <c r="I7" s="783"/>
      <c r="J7" s="783"/>
      <c r="K7" s="783"/>
      <c r="O7" s="906" t="s">
        <v>562</v>
      </c>
      <c r="P7" s="901">
        <f t="shared" ref="P7:X7" si="9">C4</f>
        <v>10</v>
      </c>
      <c r="Q7" s="901">
        <f t="shared" si="9"/>
        <v>27</v>
      </c>
      <c r="R7" s="901">
        <f t="shared" si="9"/>
        <v>35</v>
      </c>
      <c r="S7" s="901">
        <f t="shared" si="9"/>
        <v>43</v>
      </c>
      <c r="T7" s="901">
        <f t="shared" si="9"/>
        <v>53</v>
      </c>
      <c r="U7" s="901">
        <f t="shared" si="9"/>
        <v>69.2</v>
      </c>
      <c r="V7" s="901">
        <f t="shared" si="9"/>
        <v>89.5</v>
      </c>
      <c r="W7" s="901">
        <f t="shared" si="9"/>
        <v>109.5</v>
      </c>
      <c r="X7" s="901">
        <f t="shared" si="9"/>
        <v>128.80000000000001</v>
      </c>
    </row>
    <row r="8" spans="2:24">
      <c r="B8" s="784" t="s">
        <v>226</v>
      </c>
      <c r="C8" s="785">
        <f>C7/C4</f>
        <v>0</v>
      </c>
      <c r="D8" s="785">
        <f t="shared" ref="D8:G8" si="10">D7/D4</f>
        <v>0</v>
      </c>
      <c r="E8" s="785">
        <f t="shared" si="10"/>
        <v>0</v>
      </c>
      <c r="F8" s="785">
        <f t="shared" si="10"/>
        <v>0</v>
      </c>
      <c r="G8" s="785">
        <f t="shared" si="10"/>
        <v>0</v>
      </c>
      <c r="H8" s="785">
        <f t="shared" ref="H8" si="11">H7/H4</f>
        <v>0</v>
      </c>
      <c r="I8" s="785">
        <f t="shared" ref="I8" si="12">I7/I4</f>
        <v>0</v>
      </c>
      <c r="J8" s="785">
        <f t="shared" ref="J8" si="13">J7/J4</f>
        <v>0</v>
      </c>
      <c r="K8" s="785">
        <f t="shared" ref="K8" si="14">K7/K4</f>
        <v>0</v>
      </c>
    </row>
    <row r="9" spans="2:24">
      <c r="C9" s="794" t="s">
        <v>563</v>
      </c>
    </row>
    <row r="21" spans="2:74">
      <c r="N21" s="871" t="s">
        <v>229</v>
      </c>
      <c r="O21" s="872" t="s">
        <v>564</v>
      </c>
      <c r="P21" s="873" t="s">
        <v>565</v>
      </c>
      <c r="Q21" s="874" t="s">
        <v>566</v>
      </c>
      <c r="R21" s="875" t="s">
        <v>567</v>
      </c>
      <c r="S21" s="872" t="s">
        <v>568</v>
      </c>
      <c r="T21" s="873" t="s">
        <v>569</v>
      </c>
      <c r="U21" s="874" t="s">
        <v>570</v>
      </c>
      <c r="V21" s="875" t="s">
        <v>571</v>
      </c>
      <c r="W21" s="872" t="s">
        <v>572</v>
      </c>
      <c r="X21" s="873" t="s">
        <v>573</v>
      </c>
      <c r="Y21" s="874" t="s">
        <v>574</v>
      </c>
      <c r="Z21" s="875" t="s">
        <v>575</v>
      </c>
      <c r="AA21" s="872" t="s">
        <v>576</v>
      </c>
      <c r="AB21" s="873" t="s">
        <v>577</v>
      </c>
      <c r="AC21" s="874" t="s">
        <v>578</v>
      </c>
      <c r="AD21" s="875" t="s">
        <v>579</v>
      </c>
      <c r="AE21" s="872" t="s">
        <v>580</v>
      </c>
      <c r="AF21" s="873" t="s">
        <v>581</v>
      </c>
      <c r="AG21" s="873" t="s">
        <v>582</v>
      </c>
      <c r="AH21" s="875" t="s">
        <v>583</v>
      </c>
      <c r="AI21" s="872" t="s">
        <v>584</v>
      </c>
      <c r="AJ21" s="873" t="s">
        <v>585</v>
      </c>
      <c r="AK21" s="873" t="s">
        <v>586</v>
      </c>
      <c r="AL21" s="875" t="s">
        <v>587</v>
      </c>
      <c r="AM21" s="872" t="s">
        <v>588</v>
      </c>
      <c r="AN21" s="873" t="s">
        <v>589</v>
      </c>
      <c r="AO21" s="873" t="s">
        <v>590</v>
      </c>
      <c r="AP21" s="875" t="s">
        <v>591</v>
      </c>
      <c r="AQ21" s="872" t="s">
        <v>592</v>
      </c>
      <c r="AR21" s="873" t="s">
        <v>593</v>
      </c>
      <c r="AS21" s="873" t="s">
        <v>594</v>
      </c>
      <c r="AT21" s="875" t="s">
        <v>595</v>
      </c>
      <c r="AU21" s="872" t="s">
        <v>596</v>
      </c>
      <c r="AV21" s="873" t="s">
        <v>597</v>
      </c>
      <c r="AW21" s="873" t="s">
        <v>598</v>
      </c>
      <c r="AX21" s="875" t="s">
        <v>599</v>
      </c>
      <c r="AY21" s="872" t="s">
        <v>600</v>
      </c>
      <c r="AZ21" s="872" t="s">
        <v>601</v>
      </c>
      <c r="BA21" s="872" t="s">
        <v>602</v>
      </c>
      <c r="BB21" s="872" t="s">
        <v>603</v>
      </c>
      <c r="BC21" s="872" t="s">
        <v>604</v>
      </c>
      <c r="BD21" s="872" t="s">
        <v>605</v>
      </c>
      <c r="BE21" s="872" t="s">
        <v>606</v>
      </c>
      <c r="BF21" s="872" t="s">
        <v>607</v>
      </c>
      <c r="BG21" s="872" t="s">
        <v>177</v>
      </c>
      <c r="BH21" s="872" t="s">
        <v>178</v>
      </c>
      <c r="BI21" s="872" t="s">
        <v>179</v>
      </c>
      <c r="BJ21" s="872" t="s">
        <v>180</v>
      </c>
      <c r="BK21" s="872" t="s">
        <v>608</v>
      </c>
      <c r="BL21" s="872" t="s">
        <v>609</v>
      </c>
      <c r="BM21" s="872" t="s">
        <v>610</v>
      </c>
      <c r="BN21" s="876" t="s">
        <v>611</v>
      </c>
      <c r="BO21" s="877" t="s">
        <v>9</v>
      </c>
      <c r="BP21" s="877" t="s">
        <v>10</v>
      </c>
      <c r="BQ21" s="877" t="s">
        <v>11</v>
      </c>
      <c r="BR21" s="877" t="s">
        <v>12</v>
      </c>
      <c r="BS21" s="878" t="s">
        <v>14</v>
      </c>
      <c r="BT21" s="878" t="s">
        <v>15</v>
      </c>
      <c r="BU21" s="878" t="s">
        <v>612</v>
      </c>
      <c r="BV21" s="878" t="s">
        <v>613</v>
      </c>
    </row>
    <row r="22" spans="2:74">
      <c r="N22" s="881" t="s">
        <v>614</v>
      </c>
      <c r="O22" s="882">
        <v>35</v>
      </c>
      <c r="P22" s="883">
        <f>41-O22</f>
        <v>6</v>
      </c>
      <c r="Q22" s="883">
        <f>48-P22-O22</f>
        <v>7</v>
      </c>
      <c r="R22" s="884">
        <v>38</v>
      </c>
      <c r="S22" s="882">
        <v>39</v>
      </c>
      <c r="T22" s="883">
        <f>80-S22</f>
        <v>41</v>
      </c>
      <c r="U22" s="883">
        <f>140-T22-S22</f>
        <v>60</v>
      </c>
      <c r="V22" s="884">
        <v>62</v>
      </c>
      <c r="W22" s="882">
        <v>50</v>
      </c>
      <c r="X22" s="885">
        <v>68</v>
      </c>
      <c r="Y22" s="885">
        <v>94</v>
      </c>
      <c r="Z22" s="884">
        <v>127</v>
      </c>
      <c r="AA22" s="879">
        <f>421-Z22-Y22-X22</f>
        <v>132</v>
      </c>
      <c r="AB22" s="870">
        <v>180</v>
      </c>
      <c r="AC22" s="870">
        <f>354-AB22</f>
        <v>174</v>
      </c>
      <c r="AD22" s="880">
        <f>555-AC22-AB22</f>
        <v>201</v>
      </c>
      <c r="AE22" s="879">
        <f>752-AD22-AC22-AB22</f>
        <v>197</v>
      </c>
      <c r="AF22" s="870">
        <v>218</v>
      </c>
      <c r="AG22" s="870">
        <f>472-AF22</f>
        <v>254</v>
      </c>
      <c r="AH22" s="880">
        <f>729-AG22-AF22</f>
        <v>257</v>
      </c>
      <c r="AI22" s="879">
        <f>1002-AH22-AG22-AF22</f>
        <v>273</v>
      </c>
      <c r="AJ22" s="870">
        <v>291</v>
      </c>
      <c r="AK22" s="870">
        <f>584-AJ22</f>
        <v>293</v>
      </c>
      <c r="AL22" s="880">
        <f>911-AK22-AJ22</f>
        <v>327</v>
      </c>
      <c r="AM22" s="879">
        <f>1254-AL22-AK22-AJ22</f>
        <v>343</v>
      </c>
      <c r="AN22" s="870">
        <v>395</v>
      </c>
      <c r="AO22" s="870">
        <f>779-AN22</f>
        <v>384</v>
      </c>
      <c r="AP22" s="880">
        <f>1210-AO22-AN22</f>
        <v>431</v>
      </c>
      <c r="AQ22" s="879">
        <f>1611-AP22-AO22-AN22</f>
        <v>401</v>
      </c>
      <c r="AR22" s="870">
        <v>402</v>
      </c>
      <c r="AS22" s="870">
        <f>813-AR22</f>
        <v>411</v>
      </c>
      <c r="AT22" s="880">
        <f>1256-AS22-AR22</f>
        <v>443</v>
      </c>
      <c r="AU22" s="879">
        <f>1663-AT22-AS22-AR22</f>
        <v>407</v>
      </c>
      <c r="AV22" s="870">
        <v>445</v>
      </c>
      <c r="AW22" s="870">
        <f>873-AV22</f>
        <v>428</v>
      </c>
      <c r="AX22" s="880">
        <f>1308-AW22-AV22</f>
        <v>435</v>
      </c>
      <c r="AY22" s="879">
        <f>1743-AX22-AW22-AV22</f>
        <v>435</v>
      </c>
      <c r="AZ22" s="870">
        <v>493</v>
      </c>
      <c r="BA22" s="870">
        <f>978-AZ22</f>
        <v>485</v>
      </c>
      <c r="BB22" s="880">
        <f>1513-BA22-AZ22</f>
        <v>535</v>
      </c>
      <c r="BC22" s="879">
        <f>1946-BB22-BA22-AZ22</f>
        <v>433</v>
      </c>
      <c r="BD22" s="870">
        <v>469</v>
      </c>
      <c r="BE22" s="870">
        <f>920-BD22</f>
        <v>451</v>
      </c>
      <c r="BF22" s="880">
        <f>1413-BE22-BD22</f>
        <v>493</v>
      </c>
      <c r="BG22" s="886">
        <f>1816-BF22-BE22-BD22</f>
        <v>403</v>
      </c>
      <c r="BH22" s="870">
        <v>482</v>
      </c>
      <c r="BI22" s="870">
        <f>952-BH22</f>
        <v>470</v>
      </c>
      <c r="BJ22" s="880">
        <f>1313-BI22-BH22</f>
        <v>361</v>
      </c>
      <c r="BK22" s="869">
        <f>1465-BJ22-BI22-BH22</f>
        <v>152</v>
      </c>
      <c r="BL22" s="870">
        <v>8</v>
      </c>
      <c r="BM22" s="870">
        <f>29-BL22</f>
        <v>21</v>
      </c>
      <c r="BN22" s="880">
        <f>36-BM22-BL22</f>
        <v>7</v>
      </c>
      <c r="BO22" s="879">
        <f>47-BN22-BM22-BL22</f>
        <v>11</v>
      </c>
      <c r="BP22" s="887">
        <v>3.4</v>
      </c>
      <c r="BQ22" s="887">
        <v>3.3</v>
      </c>
      <c r="BR22" s="887">
        <v>3.5</v>
      </c>
      <c r="BS22" s="900"/>
      <c r="BT22" s="889"/>
      <c r="BU22" s="889"/>
      <c r="BV22" s="890"/>
    </row>
    <row r="23" spans="2:74">
      <c r="N23" s="888" t="s">
        <v>615</v>
      </c>
      <c r="O23" s="891"/>
      <c r="P23" s="892"/>
      <c r="Q23" s="892"/>
      <c r="R23" s="893"/>
      <c r="S23" s="891"/>
      <c r="T23" s="892"/>
      <c r="U23" s="892"/>
      <c r="V23" s="893"/>
      <c r="W23" s="891"/>
      <c r="X23" s="892"/>
      <c r="Y23" s="892"/>
      <c r="Z23" s="893"/>
      <c r="AA23" s="891"/>
      <c r="AB23" s="892"/>
      <c r="AC23" s="892"/>
      <c r="AD23" s="893"/>
      <c r="AE23" s="891"/>
      <c r="AF23" s="892"/>
      <c r="AG23" s="892"/>
      <c r="AH23" s="893"/>
      <c r="AI23" s="892"/>
      <c r="AJ23" s="892"/>
      <c r="AK23" s="892"/>
      <c r="AL23" s="892"/>
      <c r="AM23" s="891"/>
      <c r="AN23" s="892"/>
      <c r="AO23" s="892"/>
      <c r="AP23" s="893"/>
      <c r="AQ23" s="892"/>
      <c r="AR23" s="892"/>
      <c r="AS23" s="892"/>
      <c r="AT23" s="892"/>
      <c r="AU23" s="891"/>
      <c r="AV23" s="892"/>
      <c r="AW23" s="892"/>
      <c r="AX23" s="893"/>
      <c r="AY23" s="894">
        <v>0.88251599999999997</v>
      </c>
      <c r="AZ23" s="895">
        <v>1.8758889999999999</v>
      </c>
      <c r="BA23" s="895">
        <v>7.3685939999999999</v>
      </c>
      <c r="BB23" s="896">
        <v>12.403754000000001</v>
      </c>
      <c r="BC23" s="894">
        <v>15.578905000000001</v>
      </c>
      <c r="BD23" s="895">
        <v>19.006779999999999</v>
      </c>
      <c r="BE23" s="895">
        <v>21.606162999999999</v>
      </c>
      <c r="BF23" s="897">
        <v>25.516026</v>
      </c>
      <c r="BG23" s="894">
        <v>34.755000000000003</v>
      </c>
      <c r="BH23" s="895">
        <v>55.073999999999998</v>
      </c>
      <c r="BI23" s="895">
        <v>71.87</v>
      </c>
      <c r="BJ23" s="895">
        <v>87.433000000000007</v>
      </c>
      <c r="BK23" s="894">
        <v>94.730999999999995</v>
      </c>
      <c r="BL23" s="895">
        <v>110.128</v>
      </c>
      <c r="BM23" s="895">
        <v>125.81</v>
      </c>
      <c r="BN23" s="896">
        <v>131.506</v>
      </c>
      <c r="BO23" s="894">
        <v>144.84299999999999</v>
      </c>
      <c r="BP23" s="895">
        <v>161.27600000000001</v>
      </c>
      <c r="BQ23" s="895">
        <v>175.15899999999999</v>
      </c>
      <c r="BR23" s="896">
        <v>199.22300000000001</v>
      </c>
      <c r="BS23" s="898">
        <f>AVERAGE(BR23,BT23)</f>
        <v>205.11150000000001</v>
      </c>
      <c r="BT23" s="899">
        <v>211</v>
      </c>
      <c r="BU23" s="899">
        <v>240</v>
      </c>
      <c r="BV23" s="893"/>
    </row>
    <row r="24" spans="2:74">
      <c r="N24" s="888" t="s">
        <v>616</v>
      </c>
      <c r="O24" s="891"/>
      <c r="P24" s="892"/>
      <c r="Q24" s="892"/>
      <c r="R24" s="893"/>
      <c r="S24" s="891"/>
      <c r="T24" s="892"/>
      <c r="U24" s="892"/>
      <c r="V24" s="893"/>
      <c r="W24" s="891"/>
      <c r="X24" s="892"/>
      <c r="Y24" s="892"/>
      <c r="Z24" s="893"/>
      <c r="AA24" s="891"/>
      <c r="AB24" s="892"/>
      <c r="AC24" s="892"/>
      <c r="AD24" s="893"/>
      <c r="AE24" s="891"/>
      <c r="AF24" s="892"/>
      <c r="AG24" s="892"/>
      <c r="AH24" s="893"/>
      <c r="AI24" s="892"/>
      <c r="AJ24" s="892"/>
      <c r="AK24" s="892"/>
      <c r="AL24" s="892"/>
      <c r="AM24" s="891"/>
      <c r="AN24" s="892"/>
      <c r="AO24" s="892"/>
      <c r="AP24" s="893"/>
      <c r="AQ24" s="892"/>
      <c r="AR24" s="892"/>
      <c r="AS24" s="892"/>
      <c r="AT24" s="892"/>
      <c r="AU24" s="891"/>
      <c r="AV24" s="892"/>
      <c r="AW24" s="892"/>
      <c r="AX24" s="893"/>
      <c r="AY24" s="894"/>
      <c r="AZ24" s="895"/>
      <c r="BA24" s="895"/>
      <c r="BB24" s="896"/>
      <c r="BC24" s="894"/>
      <c r="BD24" s="895"/>
      <c r="BE24" s="895"/>
      <c r="BF24" s="896">
        <v>8.1999999999999993</v>
      </c>
      <c r="BG24" s="894">
        <v>14</v>
      </c>
      <c r="BH24" s="895">
        <v>20</v>
      </c>
      <c r="BI24" s="895">
        <v>27</v>
      </c>
      <c r="BJ24" s="895">
        <v>35</v>
      </c>
      <c r="BK24" s="894">
        <v>38</v>
      </c>
      <c r="BL24" s="895">
        <v>47</v>
      </c>
      <c r="BM24" s="895">
        <v>50.7</v>
      </c>
      <c r="BN24" s="896">
        <v>56.2</v>
      </c>
      <c r="BO24" s="894">
        <v>57</v>
      </c>
      <c r="BP24" s="895">
        <v>71.400000000000006</v>
      </c>
      <c r="BQ24" s="895">
        <v>74.7</v>
      </c>
      <c r="BR24" s="896">
        <v>77</v>
      </c>
      <c r="BS24" s="904">
        <v>70</v>
      </c>
      <c r="BT24" s="899">
        <v>84.28</v>
      </c>
      <c r="BU24" s="899">
        <v>98.2</v>
      </c>
      <c r="BV24" s="893"/>
    </row>
    <row r="25" spans="2:74">
      <c r="C25" s="781">
        <v>2024</v>
      </c>
      <c r="D25" s="795">
        <v>2025</v>
      </c>
      <c r="E25" s="795">
        <v>2026</v>
      </c>
      <c r="F25" s="795">
        <v>2027</v>
      </c>
      <c r="G25" s="795">
        <v>2028</v>
      </c>
      <c r="H25" s="795">
        <v>2029</v>
      </c>
      <c r="I25" s="795">
        <v>2030</v>
      </c>
      <c r="J25" s="795">
        <v>2031</v>
      </c>
      <c r="K25" s="795">
        <v>2032</v>
      </c>
      <c r="L25" s="795">
        <v>2033</v>
      </c>
    </row>
    <row r="26" spans="2:74">
      <c r="B26" s="18" t="s">
        <v>259</v>
      </c>
      <c r="C26" s="783">
        <f>C4</f>
        <v>10</v>
      </c>
      <c r="D26" s="791">
        <v>173.3</v>
      </c>
      <c r="E26" s="791">
        <v>494.4</v>
      </c>
      <c r="F26" s="791">
        <v>1023.5</v>
      </c>
      <c r="G26" s="791">
        <v>1688.8</v>
      </c>
      <c r="H26" s="791">
        <v>2448.6</v>
      </c>
      <c r="I26" s="791">
        <v>3189.2</v>
      </c>
      <c r="J26" s="791">
        <v>3864.9</v>
      </c>
      <c r="K26" s="791">
        <v>4531</v>
      </c>
      <c r="L26" s="791">
        <v>4807</v>
      </c>
    </row>
    <row r="28" spans="2:74">
      <c r="C28" s="794" t="s">
        <v>563</v>
      </c>
    </row>
    <row r="43" spans="14:15">
      <c r="O43" s="18"/>
    </row>
    <row r="44" spans="14:15">
      <c r="N44" s="797"/>
      <c r="O44" s="796"/>
    </row>
  </sheetData>
  <phoneticPr fontId="84" type="noConversion"/>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4249E-1440-4FB3-AB79-AEAE78708DD7}">
  <sheetPr>
    <tabColor rgb="FFFFC000"/>
  </sheetPr>
  <dimension ref="B2:D16"/>
  <sheetViews>
    <sheetView showGridLines="0" zoomScale="85" zoomScaleNormal="85" workbookViewId="0">
      <selection activeCell="H10" sqref="H10"/>
    </sheetView>
  </sheetViews>
  <sheetFormatPr defaultRowHeight="15"/>
  <cols>
    <col min="2" max="2" width="19" bestFit="1" customWidth="1"/>
    <col min="3" max="3" width="20.5703125" customWidth="1"/>
    <col min="4" max="4" width="138.5703125" customWidth="1"/>
  </cols>
  <sheetData>
    <row r="2" spans="2:4" ht="28.5">
      <c r="B2" s="799" t="s">
        <v>617</v>
      </c>
      <c r="C2" s="808" t="s">
        <v>618</v>
      </c>
      <c r="D2" s="806" t="s">
        <v>619</v>
      </c>
    </row>
    <row r="3" spans="2:4" ht="393.6" customHeight="1">
      <c r="B3" s="800">
        <v>45869</v>
      </c>
      <c r="C3" s="810" t="s">
        <v>620</v>
      </c>
      <c r="D3" s="803" t="s">
        <v>621</v>
      </c>
    </row>
    <row r="4" spans="2:4" ht="408.95" customHeight="1">
      <c r="B4" s="798"/>
      <c r="C4" s="807"/>
      <c r="D4" s="804" t="s">
        <v>622</v>
      </c>
    </row>
    <row r="5" spans="2:4" ht="61.5" customHeight="1">
      <c r="B5" s="799"/>
      <c r="C5" s="809"/>
      <c r="D5" s="804" t="s">
        <v>623</v>
      </c>
    </row>
    <row r="6" spans="2:4" ht="309.60000000000002" customHeight="1">
      <c r="B6" s="800">
        <v>45771</v>
      </c>
      <c r="C6" s="810" t="s">
        <v>624</v>
      </c>
      <c r="D6" s="803" t="s">
        <v>625</v>
      </c>
    </row>
    <row r="7" spans="2:4" ht="14.1" customHeight="1">
      <c r="B7" s="798"/>
      <c r="C7" s="811"/>
      <c r="D7" s="804"/>
    </row>
    <row r="8" spans="2:4" ht="139.5" customHeight="1">
      <c r="B8" s="798"/>
      <c r="C8" s="811"/>
      <c r="D8" s="804" t="s">
        <v>626</v>
      </c>
    </row>
    <row r="9" spans="2:4" ht="339" customHeight="1">
      <c r="B9" s="799"/>
      <c r="C9" s="809"/>
      <c r="D9" s="805" t="s">
        <v>627</v>
      </c>
    </row>
    <row r="10" spans="2:4" ht="409.5">
      <c r="B10" s="800">
        <v>45694</v>
      </c>
      <c r="C10" s="811" t="s">
        <v>628</v>
      </c>
      <c r="D10" s="804" t="s">
        <v>629</v>
      </c>
    </row>
    <row r="11" spans="2:4">
      <c r="B11" s="800"/>
      <c r="C11" s="811"/>
      <c r="D11" s="804"/>
    </row>
    <row r="12" spans="2:4" ht="375">
      <c r="B12" s="800"/>
      <c r="C12" s="811"/>
      <c r="D12" s="804" t="s">
        <v>630</v>
      </c>
    </row>
    <row r="13" spans="2:4" ht="30">
      <c r="B13" s="800"/>
      <c r="C13" s="811"/>
      <c r="D13" s="804" t="s">
        <v>631</v>
      </c>
    </row>
    <row r="14" spans="2:4" ht="409.5">
      <c r="B14" s="801">
        <v>45596</v>
      </c>
      <c r="C14" s="810" t="s">
        <v>632</v>
      </c>
      <c r="D14" s="803" t="s">
        <v>633</v>
      </c>
    </row>
    <row r="15" spans="2:4">
      <c r="B15" s="800"/>
      <c r="C15" s="811"/>
      <c r="D15" s="804"/>
    </row>
    <row r="16" spans="2:4" ht="408.95" customHeight="1">
      <c r="B16" s="802"/>
      <c r="C16" s="812"/>
      <c r="D16" s="804" t="s">
        <v>634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4F4D-96A3-46A2-AB7F-CAC0974C2FC7}">
  <sheetPr>
    <tabColor theme="9"/>
  </sheetPr>
  <dimension ref="B3:C17"/>
  <sheetViews>
    <sheetView showGridLines="0" zoomScaleNormal="100" workbookViewId="0">
      <selection activeCell="J20" sqref="J20"/>
    </sheetView>
  </sheetViews>
  <sheetFormatPr defaultRowHeight="15"/>
  <cols>
    <col min="2" max="2" width="11.140625" bestFit="1" customWidth="1"/>
  </cols>
  <sheetData>
    <row r="3" spans="2:3">
      <c r="B3" s="725" t="s">
        <v>501</v>
      </c>
      <c r="C3" s="729"/>
    </row>
    <row r="4" spans="2:3">
      <c r="B4" s="628">
        <v>1709.94</v>
      </c>
      <c r="C4" t="s">
        <v>635</v>
      </c>
    </row>
    <row r="5" spans="2:3">
      <c r="B5" s="726">
        <f>B4*365/30</f>
        <v>20804.27</v>
      </c>
      <c r="C5" t="s">
        <v>636</v>
      </c>
    </row>
    <row r="7" spans="2:3">
      <c r="B7" s="725" t="s">
        <v>637</v>
      </c>
      <c r="C7" s="729"/>
    </row>
    <row r="8" spans="2:3">
      <c r="B8" s="628">
        <v>1850</v>
      </c>
      <c r="C8" t="s">
        <v>638</v>
      </c>
    </row>
    <row r="9" spans="2:3">
      <c r="B9" s="727">
        <f>B8/60*365*2</f>
        <v>22508.333333333332</v>
      </c>
      <c r="C9" t="s">
        <v>636</v>
      </c>
    </row>
    <row r="11" spans="2:3">
      <c r="B11" s="725" t="s">
        <v>496</v>
      </c>
      <c r="C11" s="729"/>
    </row>
    <row r="12" spans="2:3">
      <c r="B12" s="629">
        <v>1518.88</v>
      </c>
      <c r="C12" t="s">
        <v>639</v>
      </c>
    </row>
    <row r="13" spans="2:3">
      <c r="B13" s="728">
        <f>B12*365/30</f>
        <v>18479.706666666669</v>
      </c>
      <c r="C13" t="s">
        <v>636</v>
      </c>
    </row>
    <row r="15" spans="2:3">
      <c r="B15" s="725" t="s">
        <v>490</v>
      </c>
      <c r="C15" s="729"/>
    </row>
    <row r="16" spans="2:3">
      <c r="B16" s="629">
        <v>1515.69</v>
      </c>
      <c r="C16" t="s">
        <v>640</v>
      </c>
    </row>
    <row r="17" spans="2:3">
      <c r="B17" s="728">
        <f>B16*365/30</f>
        <v>18440.895</v>
      </c>
      <c r="C17" t="s">
        <v>636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FF3F5-7DF2-406E-8CAE-12EC2245E1B0}">
  <sheetPr>
    <tabColor theme="9"/>
  </sheetPr>
  <dimension ref="B1:S14"/>
  <sheetViews>
    <sheetView showGridLines="0" zoomScale="85" zoomScaleNormal="85" workbookViewId="0">
      <selection activeCell="J20" sqref="J20"/>
    </sheetView>
  </sheetViews>
  <sheetFormatPr defaultColWidth="9.140625" defaultRowHeight="12.75" outlineLevelRow="1"/>
  <cols>
    <col min="1" max="1" width="9.140625" style="819"/>
    <col min="2" max="2" width="10.7109375" style="819" customWidth="1"/>
    <col min="3" max="3" width="12.5703125" style="819" customWidth="1"/>
    <col min="4" max="4" width="12.85546875" style="819" customWidth="1"/>
    <col min="5" max="5" width="9.42578125" style="819" customWidth="1"/>
    <col min="6" max="6" width="10.5703125" style="855" customWidth="1"/>
    <col min="7" max="7" width="9.42578125" style="819" bestFit="1" customWidth="1"/>
    <col min="8" max="8" width="4.5703125" style="819" bestFit="1" customWidth="1"/>
    <col min="9" max="9" width="4.85546875" style="858" customWidth="1"/>
    <col min="10" max="10" width="18.42578125" style="819" bestFit="1" customWidth="1"/>
    <col min="11" max="11" width="8.85546875" style="818" bestFit="1" customWidth="1"/>
    <col min="12" max="12" width="8.28515625" style="818" customWidth="1"/>
    <col min="13" max="15" width="8" style="818" customWidth="1"/>
    <col min="16" max="16384" width="9.140625" style="819"/>
  </cols>
  <sheetData>
    <row r="1" spans="2:19" ht="20.25" thickBot="1">
      <c r="B1" s="815" t="s">
        <v>641</v>
      </c>
      <c r="C1" s="815"/>
      <c r="D1" s="815"/>
      <c r="E1" s="815"/>
      <c r="F1" s="816"/>
      <c r="G1" s="815"/>
      <c r="H1" s="815"/>
      <c r="I1" s="817"/>
      <c r="J1" s="815"/>
    </row>
    <row r="2" spans="2:19" ht="25.5">
      <c r="B2" s="859" t="s">
        <v>411</v>
      </c>
      <c r="C2" s="859" t="s">
        <v>229</v>
      </c>
      <c r="D2" s="859" t="s">
        <v>233</v>
      </c>
      <c r="E2" s="859" t="s">
        <v>642</v>
      </c>
      <c r="F2" s="859" t="s">
        <v>643</v>
      </c>
      <c r="G2" s="859" t="s">
        <v>644</v>
      </c>
      <c r="H2" s="859" t="s">
        <v>645</v>
      </c>
      <c r="I2" s="860" t="s">
        <v>646</v>
      </c>
      <c r="J2" s="859" t="s">
        <v>647</v>
      </c>
      <c r="K2" s="861" t="s">
        <v>648</v>
      </c>
      <c r="L2" s="861" t="s">
        <v>649</v>
      </c>
      <c r="M2" s="861" t="s">
        <v>650</v>
      </c>
      <c r="N2" s="862" t="s">
        <v>226</v>
      </c>
      <c r="O2" s="863" t="s">
        <v>650</v>
      </c>
    </row>
    <row r="3" spans="2:19">
      <c r="B3" s="1012" t="s">
        <v>651</v>
      </c>
      <c r="C3" s="1010" t="s">
        <v>460</v>
      </c>
      <c r="D3" s="1013" t="s">
        <v>416</v>
      </c>
      <c r="E3" s="1010" t="s">
        <v>652</v>
      </c>
      <c r="F3" s="1011" t="s">
        <v>653</v>
      </c>
      <c r="G3" s="1010" t="s">
        <v>654</v>
      </c>
      <c r="H3" s="1009" t="s">
        <v>655</v>
      </c>
      <c r="I3" s="1010">
        <v>98</v>
      </c>
      <c r="J3" s="821" t="s">
        <v>656</v>
      </c>
      <c r="K3" s="822">
        <v>29.6</v>
      </c>
      <c r="L3" s="823">
        <v>-12.9</v>
      </c>
      <c r="M3" s="824">
        <f>L3-L4</f>
        <v>-7.9</v>
      </c>
      <c r="N3" s="825">
        <f>(K3+L3)/K3-1</f>
        <v>-0.43581081081081074</v>
      </c>
      <c r="O3" s="826">
        <f>N3-N4</f>
        <v>-0.27024789690352602</v>
      </c>
      <c r="Q3" s="827" t="s">
        <v>464</v>
      </c>
      <c r="R3" s="828" t="s">
        <v>430</v>
      </c>
      <c r="S3" s="819" t="s">
        <v>657</v>
      </c>
    </row>
    <row r="4" spans="2:19" ht="15">
      <c r="B4" s="1012"/>
      <c r="C4" s="1010"/>
      <c r="D4" s="1013"/>
      <c r="E4" s="1010"/>
      <c r="F4" s="1011"/>
      <c r="G4" s="1010"/>
      <c r="H4" s="1010"/>
      <c r="I4" s="1010"/>
      <c r="J4" s="829" t="s">
        <v>658</v>
      </c>
      <c r="K4" s="830">
        <v>30.2</v>
      </c>
      <c r="L4" s="831">
        <v>-5</v>
      </c>
      <c r="M4" s="832" t="s">
        <v>183</v>
      </c>
      <c r="N4" s="833">
        <f t="shared" ref="N4:N12" si="0">(K4+L4)/K4-1</f>
        <v>-0.16556291390728473</v>
      </c>
      <c r="O4" s="834" t="s">
        <v>183</v>
      </c>
      <c r="S4" s="819" t="s">
        <v>659</v>
      </c>
    </row>
    <row r="5" spans="2:19">
      <c r="B5" s="1012"/>
      <c r="C5" s="1010"/>
      <c r="D5" s="1013"/>
      <c r="E5" s="1010" t="s">
        <v>660</v>
      </c>
      <c r="F5" s="1011" t="s">
        <v>653</v>
      </c>
      <c r="G5" s="1010" t="s">
        <v>654</v>
      </c>
      <c r="H5" s="1009" t="s">
        <v>655</v>
      </c>
      <c r="I5" s="1010">
        <v>218</v>
      </c>
      <c r="J5" s="835" t="s">
        <v>661</v>
      </c>
      <c r="K5" s="822">
        <v>28.9</v>
      </c>
      <c r="L5" s="823">
        <v>-14.4</v>
      </c>
      <c r="M5" s="824">
        <f>L5-L$8</f>
        <v>-6</v>
      </c>
      <c r="N5" s="825">
        <f>(K5+L5)/K5-1</f>
        <v>-0.49826989619377171</v>
      </c>
      <c r="O5" s="826">
        <f>N5-N8</f>
        <v>-0.19826989619377178</v>
      </c>
    </row>
    <row r="6" spans="2:19" ht="15">
      <c r="B6" s="1012"/>
      <c r="C6" s="1010"/>
      <c r="D6" s="1013"/>
      <c r="E6" s="1010"/>
      <c r="F6" s="1011"/>
      <c r="G6" s="1010"/>
      <c r="H6" s="1010"/>
      <c r="I6" s="1010"/>
      <c r="J6" s="836" t="s">
        <v>662</v>
      </c>
      <c r="K6" s="830">
        <v>28.2</v>
      </c>
      <c r="L6" s="837">
        <v>-13.2</v>
      </c>
      <c r="M6" s="838">
        <f>L6-L$8</f>
        <v>-4.7999999999999989</v>
      </c>
      <c r="N6" s="833">
        <f>(K6+L6)/K6-1</f>
        <v>-0.46808510638297873</v>
      </c>
      <c r="O6" s="834">
        <f>N6-N8</f>
        <v>-0.1680851063829788</v>
      </c>
    </row>
    <row r="7" spans="2:19" ht="15">
      <c r="B7" s="1012"/>
      <c r="C7" s="1010"/>
      <c r="D7" s="1013"/>
      <c r="E7" s="1010"/>
      <c r="F7" s="1011"/>
      <c r="G7" s="1010"/>
      <c r="H7" s="1010"/>
      <c r="I7" s="1010"/>
      <c r="J7" s="836" t="s">
        <v>663</v>
      </c>
      <c r="K7" s="830">
        <v>28.6</v>
      </c>
      <c r="L7" s="837">
        <v>-12.4</v>
      </c>
      <c r="M7" s="838">
        <f>L7-L$8</f>
        <v>-4</v>
      </c>
      <c r="N7" s="833">
        <f t="shared" si="0"/>
        <v>-0.43356643356643354</v>
      </c>
      <c r="O7" s="834">
        <f>N7-N8</f>
        <v>-0.13356643356643361</v>
      </c>
    </row>
    <row r="8" spans="2:19" ht="15">
      <c r="B8" s="1012"/>
      <c r="C8" s="1010"/>
      <c r="D8" s="1013"/>
      <c r="E8" s="1010"/>
      <c r="F8" s="1011"/>
      <c r="G8" s="1010"/>
      <c r="H8" s="1010"/>
      <c r="I8" s="1010"/>
      <c r="J8" s="829" t="s">
        <v>658</v>
      </c>
      <c r="K8" s="839">
        <v>28</v>
      </c>
      <c r="L8" s="837">
        <v>-8.4</v>
      </c>
      <c r="M8" s="832" t="s">
        <v>183</v>
      </c>
      <c r="N8" s="833">
        <f t="shared" si="0"/>
        <v>-0.29999999999999993</v>
      </c>
      <c r="O8" s="834" t="s">
        <v>183</v>
      </c>
    </row>
    <row r="9" spans="2:19">
      <c r="B9" s="1002" t="s">
        <v>664</v>
      </c>
      <c r="C9" s="998" t="s">
        <v>432</v>
      </c>
      <c r="D9" s="1006" t="s">
        <v>416</v>
      </c>
      <c r="E9" s="998" t="s">
        <v>652</v>
      </c>
      <c r="F9" s="999" t="s">
        <v>653</v>
      </c>
      <c r="G9" s="997" t="s">
        <v>654</v>
      </c>
      <c r="H9" s="995" t="s">
        <v>665</v>
      </c>
      <c r="I9" s="997">
        <v>101</v>
      </c>
      <c r="J9" s="835" t="s">
        <v>666</v>
      </c>
      <c r="K9" s="822">
        <v>26.2</v>
      </c>
      <c r="L9" s="823">
        <f>11.3-K9</f>
        <v>-14.899999999999999</v>
      </c>
      <c r="M9" s="824">
        <f>L9-L$10</f>
        <v>-11.299999999999997</v>
      </c>
      <c r="N9" s="825">
        <f t="shared" si="0"/>
        <v>-0.56870229007633588</v>
      </c>
      <c r="O9" s="826">
        <f>N9-N10</f>
        <v>-0.42752581948810053</v>
      </c>
      <c r="Q9" s="840" t="s">
        <v>667</v>
      </c>
      <c r="R9" s="828" t="s">
        <v>430</v>
      </c>
      <c r="S9" s="819" t="s">
        <v>657</v>
      </c>
    </row>
    <row r="10" spans="2:19" ht="15">
      <c r="B10" s="1003"/>
      <c r="C10" s="1005"/>
      <c r="D10" s="1007"/>
      <c r="E10" s="996"/>
      <c r="F10" s="1000"/>
      <c r="G10" s="996"/>
      <c r="H10" s="996"/>
      <c r="I10" s="996"/>
      <c r="J10" s="836" t="s">
        <v>658</v>
      </c>
      <c r="K10" s="830">
        <v>25.5</v>
      </c>
      <c r="L10" s="837">
        <f>21.9-K10</f>
        <v>-3.6000000000000014</v>
      </c>
      <c r="M10" s="832" t="s">
        <v>183</v>
      </c>
      <c r="N10" s="833">
        <f t="shared" si="0"/>
        <v>-0.14117647058823535</v>
      </c>
      <c r="O10" s="834" t="s">
        <v>183</v>
      </c>
      <c r="Q10" s="827" t="s">
        <v>668</v>
      </c>
      <c r="R10" s="828" t="s">
        <v>430</v>
      </c>
      <c r="S10" s="819" t="s">
        <v>669</v>
      </c>
    </row>
    <row r="11" spans="2:19" ht="15">
      <c r="B11" s="1003"/>
      <c r="C11" s="1005"/>
      <c r="D11" s="1007"/>
      <c r="E11" s="998" t="s">
        <v>660</v>
      </c>
      <c r="F11" s="999" t="s">
        <v>653</v>
      </c>
      <c r="G11" s="997" t="s">
        <v>654</v>
      </c>
      <c r="H11" s="1001" t="s">
        <v>670</v>
      </c>
      <c r="I11" s="997">
        <v>55</v>
      </c>
      <c r="J11" s="841" t="s">
        <v>671</v>
      </c>
      <c r="K11" s="830">
        <v>18.899999999999999</v>
      </c>
      <c r="L11" s="837">
        <v>-12.1</v>
      </c>
      <c r="M11" s="832">
        <f>L11-L$12</f>
        <v>-5.6</v>
      </c>
      <c r="N11" s="833">
        <f t="shared" si="0"/>
        <v>-0.64021164021164023</v>
      </c>
      <c r="O11" s="834">
        <f>N11-N12</f>
        <v>-0.33360786662673458</v>
      </c>
      <c r="Q11" s="827" t="s">
        <v>672</v>
      </c>
      <c r="R11" s="828" t="s">
        <v>430</v>
      </c>
    </row>
    <row r="12" spans="2:19" ht="15.75" thickBot="1">
      <c r="B12" s="1004"/>
      <c r="C12" s="996"/>
      <c r="D12" s="1008"/>
      <c r="E12" s="996"/>
      <c r="F12" s="1000"/>
      <c r="G12" s="996"/>
      <c r="H12" s="996"/>
      <c r="I12" s="996"/>
      <c r="J12" s="836" t="s">
        <v>658</v>
      </c>
      <c r="K12" s="830">
        <v>21.2</v>
      </c>
      <c r="L12" s="837">
        <v>-6.5</v>
      </c>
      <c r="M12" s="842" t="s">
        <v>183</v>
      </c>
      <c r="N12" s="843">
        <f t="shared" si="0"/>
        <v>-0.30660377358490565</v>
      </c>
      <c r="O12" s="834" t="s">
        <v>183</v>
      </c>
    </row>
    <row r="13" spans="2:19" ht="26.25" hidden="1" outlineLevel="1" thickBot="1">
      <c r="B13" s="844" t="s">
        <v>673</v>
      </c>
      <c r="C13" s="845" t="s">
        <v>674</v>
      </c>
      <c r="D13" s="846" t="s">
        <v>675</v>
      </c>
      <c r="E13" s="847" t="s">
        <v>676</v>
      </c>
      <c r="F13" s="847" t="s">
        <v>677</v>
      </c>
      <c r="G13" s="845" t="s">
        <v>678</v>
      </c>
      <c r="H13" s="848" t="s">
        <v>679</v>
      </c>
      <c r="I13" s="820">
        <v>37</v>
      </c>
      <c r="J13" s="849" t="s">
        <v>680</v>
      </c>
      <c r="K13" s="850">
        <v>30.3</v>
      </c>
      <c r="L13" s="851">
        <f>18.2-K13</f>
        <v>-12.100000000000001</v>
      </c>
      <c r="M13" s="852" t="s">
        <v>183</v>
      </c>
      <c r="N13" s="853">
        <v>-0.39100000000000001</v>
      </c>
      <c r="O13" s="854" t="s">
        <v>183</v>
      </c>
      <c r="Q13" s="840" t="s">
        <v>681</v>
      </c>
      <c r="R13" s="828" t="s">
        <v>430</v>
      </c>
      <c r="S13" s="828" t="s">
        <v>682</v>
      </c>
    </row>
    <row r="14" spans="2:19" collapsed="1">
      <c r="B14" s="819" t="s">
        <v>683</v>
      </c>
      <c r="I14" s="856"/>
      <c r="J14" s="857"/>
    </row>
  </sheetData>
  <mergeCells count="26">
    <mergeCell ref="B3:B8"/>
    <mergeCell ref="C3:C8"/>
    <mergeCell ref="D3:D8"/>
    <mergeCell ref="E3:E4"/>
    <mergeCell ref="F3:F4"/>
    <mergeCell ref="H3:H4"/>
    <mergeCell ref="I3:I4"/>
    <mergeCell ref="E5:E8"/>
    <mergeCell ref="F5:F8"/>
    <mergeCell ref="G5:G8"/>
    <mergeCell ref="H5:H8"/>
    <mergeCell ref="I5:I8"/>
    <mergeCell ref="G3:G4"/>
    <mergeCell ref="B9:B12"/>
    <mergeCell ref="C9:C12"/>
    <mergeCell ref="D9:D12"/>
    <mergeCell ref="E9:E10"/>
    <mergeCell ref="F9:F10"/>
    <mergeCell ref="H9:H10"/>
    <mergeCell ref="I9:I10"/>
    <mergeCell ref="E11:E12"/>
    <mergeCell ref="F11:F12"/>
    <mergeCell ref="G11:G12"/>
    <mergeCell ref="H11:H12"/>
    <mergeCell ref="I11:I12"/>
    <mergeCell ref="G9:G10"/>
  </mergeCells>
  <hyperlinks>
    <hyperlink ref="Q3" r:id="rId1" xr:uid="{05223026-5714-4CBC-8B23-CB9BF43CBFFC}"/>
    <hyperlink ref="Q9" r:id="rId2" xr:uid="{34A6FE1F-1F7F-4142-BEEC-2687069B2949}"/>
    <hyperlink ref="Q10" r:id="rId3" xr:uid="{0BBE8F35-6F6C-4026-8019-CCC681A2C4AD}"/>
    <hyperlink ref="Q11" r:id="rId4" xr:uid="{3F9B2E77-86B8-4D70-ACA9-F629B5562935}"/>
    <hyperlink ref="Q13" r:id="rId5" xr:uid="{D3D82656-F902-4E8B-9E9D-CBE74A095667}"/>
  </hyperlinks>
  <pageMargins left="0.7" right="0.7" top="0.75" bottom="0.75" header="0.3" footer="0.3"/>
  <pageSetup scale="36" orientation="portrait" horizontalDpi="300" verticalDpi="300" r:id="rId6"/>
  <drawing r:id="rId7"/>
  <legacyDrawing r:id="rId8"/>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24EB-4662-49DE-B090-7FC4B19F45A7}">
  <sheetPr>
    <tabColor rgb="FFFFC000"/>
  </sheetPr>
  <dimension ref="A1"/>
  <sheetViews>
    <sheetView workbookViewId="0"/>
  </sheetViews>
  <sheetFormatPr defaultColWidth="9.140625" defaultRowHeight="12.75"/>
  <cols>
    <col min="1" max="16384" width="9.140625" style="337"/>
  </cols>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FdsFormulaCache xmlns="urn:fdsformulacache" version="2" timestamp="1708479420"><![CDATA[{"LGVN^FE_ESTIMATE(PRICE_TGT,MEAN,,,NOW,,,'BKRF= 512')":null,"IDRSF^FE_ESTIMATE(PRICE_TGT,MEAN,,,NOW,,,'BKRF= 512')":13.0,"MSB AU^FG_ENT_VALUE(NOW)":null,"MSB AU^FF_INVEST_LT(QTR_R,0)":1E-06,"LGVN^FF_CASH_ST(QTR_R,0)":22.316,"NAMS^FG_MKT_VALUE(NOW)":190.2033,"LGVN^FF_DEBT(QTR_R,0)":2.742,"APLT^FF_DEBT(QTR_R,0)":1.006,"AMRN^FF_CASH_ST(QTR_R,0)":309.884,"MLYS^FG_ENT_VALUE(NOW)":758.8481,"CYTK^FG_PRICE(NOW,NOW,D)":39.13,"APLT^FG_MKT_VALUE(NOW)":46.131832,"SCPH^FG_ENT_VALUE(NOW)":223.19156,"SCPH^FF_CASH_ST(QTR_R,0)":45.186,"MSB AU^FG_PRICE(NOW,NOW,D)":null,"IDRSF^FF_DEBT(QTR_R,0)":1326.58236057069,"CINC^FF_INVEST_LT(QTR_R,0)":0.0,"MESO^FF_DEBT(QTR_R,0)":111.782,"MSB AU^FG_MKT_VALUE(NOW)":null,"AMRN^FG_PRICE(NOW,NOW,D)":1.86,"ESPR^FG_ENT_VALUE(NOW)":726.29895,"ESPR^FG_PRICE(NOW,NOW,D)":5.075,"AMRN^FF_INVEST_LT(QTR_R,0)":1.275,"APLT^FE_RATING(MEAN,TEXTONLY,0,NOW,,,'BKRF= 512')":null,"NAMS-US^FF_DEBT(QTR_R,0)":0.0,"LXRX^FG_ENT_VALUE(NOW)":407.6246,"MESO^FG_ENT_VALUE(NOW)":512.62665,"LXRX^FF_CASH_ST(QTR_R,0)":136.203,"NAMS^FF_DEBT(QTR_R,0)":0.0,"MESO-US^FG_MKT_VALUE(NOW)":474.35626,"SCPH^FE_RATING(MEAN,TEXTONLY,0,NOW,,,'BKRF= 512')":"Buy","IDRSF^FF_INVEST_LT(QTR_R,0)":0.0,"IDRSF^FG_PRICE(NOW,NOW,D)":13.6,"IDRSF^FE_RATING(MEAN,TEXTONLY,0,NOW,,,'BKRF= 512')":"Hold","APLT^FG_ENT_VALUE(NOW)":-0.24016571,"MESO^FG_PRICE(NOW,NOW,D)":3.18,"MLYS^FF_INVEST_LT(QTR_R,0)":0.0,"MESO^FF_CASH_ST(QTR_R,0)":67.619,"NAMS^FF_INVEST_LT(QTR_R,0)":138.840186,"MESO^FE_ESTIMATE(PRICE_TGT,MEAN,,,NOW,,,'BKRF= 512')":4.383275,"IDRSF^FG_ENT_VALUE(NOW)":3362.5513,"AMRN^FG_MKT_VALUE(NOW)":753.69055,"TBPH^FF_INVEST_LT(QTR_R,0)":0.836,"TBPH^FG_PRICE(NOW,NOW,D)":10.15,"CYTK^FG_ENT_VALUE(NOW)":3597.2397,"TBPH^FF_DEBT(QTR_R,0)":52.16,"LGVN^FE_RATING(MEAN,TEXTONLY,0,NOW,,,'BKRF= 512')":null,"TBPH^FG_MKT_VALUE(NOW)":638.07465,"IDRSF^FF_CASH_ST(QTR_R,0)":514.83354950281,"CINC^FG_MKT_VALUE(NOW)":1271.7913,"NAMS^FF_CASH_ST(QTR_R,0)":0.375545,"AMRN^FG_ENT_VALUE(NOW)":463.85556,"MLYS^FG_PRICE(NOW,NOW,D)":18.96,"MTNB^FF_INVEST_LT(QTR_R,0)":0.0,"MESO^FG_MKT_VALUE(NOW)":468.46365,"LGVN^FG_MKT_VALUE(NOW)":75.24589,"CINC^FE_ESTIMATE(PRICE_TGT,MEAN,,,NOW,,,'BKRF= 512')":null,"CINC^FF_DEBT(QTR_R,0)":0.0,"CYTK^FF_DEBT(QTR_R,0)":741.238,"MTNB^FE_ESTIMATE(PRICE_TGT,MEAN,,,NOW,,,'BKRF= 512')":null,"NAMS^FG_ENT_VALUE(NOW)":189.82774,"LXRX^FG_PRICE(NOW,NOW,D)":2.6,"MESO-US^FG_PRICE(NOW,NOW,D)":3.22,"CINC^FG_PRICE(NOW,NOW,D)":29.06,"MESO-US^FF_INVEST_LT(QTR_R,0)":1.949,"ESPR^FG_MKT_VALUE(NOW)":388.60693,"APLT^FF_CASH_ST(QTR_R,0)":47.378,"CINC^FG_ENT_VALUE(NOW)":749.2946,"MESO-US^FG_ENT_VALUE(NOW)":518.5193,"IDRSF^FG_MKT_VALUE(NOW)":2550.8025,"SCPH^FG_PRICE(NOW,NOW,D)":7.57,"CINC^FF_CASH_ST(QTR_R,0)":522.496647,"CYTK^FG_MKT_VALUE(NOW)":3723.6658,"MTNB^FF_CASH_ST(QTR_R,0)":33.100853,"CINC^FE_RATING(MEAN,TEXTONLY,0,NOW,,,'BKRF= 512')":null,"LXRX^FF_DEBT(QTR_R,0)":2.279,"TBPH^FG_ENT_VALUE(NOW)":362.75064,"NAMS-US^FG_ENT_VALUE(NOW)":186.39551,"LGVN^FG_ENT_VALUE(NOW)":55.67189,"MSB AU^FF_DEBT(QTR_R,0)":0.0,"MLYS^FF_DEBT(QTR_R,0)":0.0,"NAMS^FG_PRICE(NOW,NOW,D)":13.3,"CYTK^FF_INVEST_LT(QTR_R,0)":28.544,"MESO-US^FF_DEBT(QTR_R,0)":111.782,"SCPH^FF_INVEST_LT(QTR_R,0)":0.182,"MESO-US^FF_CASH_ST(QTR_R,0)":67.619,"MLYS^FG_MKT_VALUE(NOW)":740.5141,"MESO^FF_INVEST_LT(QTR_R,0)":1.949,"LGVN^FF_INVEST_LT(QTR_R,0)":0.157719,"MLYS^FF_CASH_ST(QTR_R,0)":10.662,"MSB AU^FF_CASH_ST(QTR_R,0)":14.504539,"LXRX^FG_MKT_VALUE(NOW)":490.6876,"ESPR^FF_INVEST_LT(QTR_R,0)":0.0,"SCPH^FG_MKT_VALUE(NOW)":257.78955,"LGVN^FG_PRICE(NOW,NOW,D)":3.58,"ESPR^FF_DEBT(QTR_R,0)":504.553,"MTNB^FG_MKT_VALUE(NOW)":103.097626,"MTNB^FG_PRICE(NOW,NOW,D)":0.4754,"APLT^FG_PRICE(NOW,NOW,D)":0.9599,"ESPR^FE_RATING(MEAN,TEXTONLY,0,NOW,,,'BKRF= 512')":"Buy","MTNB^FF_DEBT(QTR_R,0)":4.231885,"NAMS^FE_ESTIMATE(PRICE_TGT,MEAN,,,NOW,,,'BKRF= 512')":24.0,"NAMS^FE_RATING(MEAN,TEXTONLY,0,NOW,,,'BKRF= 512')":"Buy","MESO^FE_RATING(MEAN,TEXTONLY,0,NOW,,,'BKRF= 512')":"Buy","APLT^FE_ESTIMATE(PRICE_TGT,MEAN,,,NOW,,,'BKRF= 512')":null,"CYTK^FF_CASH_ST(QTR_R,0)":867.664,"AMRN^FF_DEBT(QTR_R,0)":20.048999999999,"NAMS-US^FG_PRICE(NOW,NOW,D)":13.06,"MLYS^FE_RATING(MEAN,TEXTONLY,0,NOW,,,'BKRF= 512')":null,"MTNB^FG_ENT_VALUE(NOW)":74.22865,"ESPR^FF_CASH_ST(QTR_R,0)":166.861,"NAMS-US^FF_INVEST_LT(QTR_R,0)":138.840186,"NAMS-US^FF_CASH_ST(QTR_R,0)":0.375545,"NAMS-US^FG_MKT_VALUE(NOW)":192.63448,"APLT^FF_INVEST_LT(QTR_R,0)":0.0,"SCPH^FF_DEBT(QTR_R,0)":10.588,"NAMS-US^FREF_MARKET_VALUE_COMPANY(NOW,,,,,0,,\"LEGACY\")":1065.17065429688,"TBPH^FF_CASH_ST(QTR_R,0)":327.484,"NAMS-US^FREF_ENTERPRSIE_VALUE_COMPANY(NOW,,,,,0,,\"LEGACY\")":"#NUM","NAMS-US^FREF_ENTERPRISE_VALUE_COMPANY(NOW,,,,,0,,\"LEGACY\")":"#NUM","NAMS-US^FREF_ENT_VALUE_COMPANY(NOW,,,,,0,,\"LEGACY\")":"#NUM","NAMS-US^FF_ENTRPR_VAL_DAILY(NOW,,,,,\"DIL\")":238.730425,"MSB AU^FE_ESTIMATE(PRICE_TGT,MEAN,,,NOW,,,'BKRF= 512')":null,"TBPH^FE_ESTIMATE(PRICE_TGT,MEAN,,,NOW,,,'BKRF= 512')":null,"MLYS^FE_ESTIMATE(PRICE_TGT,MEAN,,,NOW,,,'BKRF= 512')":null,"ESPR^FE_ESTIMATE(PRICE_TGT,MEAN,,,NOW,,,'BKRF= 512')":12.0,"MTNB^FE_RATING(MEAN,TEXTONLY,0,NOW,,,'BKRF= 512')":null,"MSB AU^FE_RATING(MEAN,TEXTONLY,0,NOW,,,'BKRF= 512')":null,"TBPH^FE_RATING(MEAN,TEXTONLY,0,NOW,,,'BKRF= 512')":null,"SCPH^FE_ESTIMATE(PRICE_TGT,MEAN,,,NOW,,,'BKRF= 512')":14.0,"AMRN^FE_ESTIMATE(PRICE_TGT,MEAN,,,NOW,,,'BKRF= 512')":3.0,"AMRN^FE_RATING(MEAN,TEXTONLY,0,NOW,,,'BKRF= 512')":"Buy","NAMS-US^FE_ESTIMATE(PRICE_TGT,MEAN,,,NOW,,,'BKRF= 512')":24.0,"NAMS-US^FE_RATING(MEAN,TEXTONLY,0,NOW,,,'BKRF= 512')":"Buy","CYTK^FE_ESTIMATE(PRICE_TGT,MEAN,,,NOW,,,'BKRF= 512')":75.0,"CYTK^FE_RATING(MEAN,TEXTONLY,0,NOW,,,'BKRF= 512')":"Buy","ANRO-US^OS_SEC_FLT_SHS(0D,,MTD,SEC)":18107025.0,"ANRO-US^P_VOLUME_AVG(0)":0.216599,"ANRO-US^P_VOLUME_AVG(2/1/2024)":null,"ANRO-US^P_VOLUME_AVG(2/2/2024)":2.386547,"ANRO-US^P_VOLUME_AVG(2/2/2024,NOW)":0.5403452}]]></FdsFormulaCache>
</file>

<file path=customXml/item2.xml><?xml version="1.0" encoding="utf-8"?>
<ct:contentTypeSchema xmlns:ct="http://schemas.microsoft.com/office/2006/metadata/contentType" xmlns:ma="http://schemas.microsoft.com/office/2006/metadata/properties/metaAttributes" ct:_="" ma:_="" ma:contentTypeName="Document" ma:contentTypeID="0x010100C5125C545D03AB44BD1A74E0497B8F76" ma:contentTypeVersion="15" ma:contentTypeDescription="Create a new document." ma:contentTypeScope="" ma:versionID="c5858ca561e7aee6ae101e8f0b40370f">
  <xsd:schema xmlns:xsd="http://www.w3.org/2001/XMLSchema" xmlns:xs="http://www.w3.org/2001/XMLSchema" xmlns:p="http://schemas.microsoft.com/office/2006/metadata/properties" xmlns:ns2="b40484f1-8ecf-451b-a3e2-a81f6d9826ba" xmlns:ns3="87363e36-27a6-4fdc-b48e-7545aa6b31eb" targetNamespace="http://schemas.microsoft.com/office/2006/metadata/properties" ma:root="true" ma:fieldsID="47332c2123f397779704c7547431355e" ns2:_="" ns3:_="">
    <xsd:import namespace="b40484f1-8ecf-451b-a3e2-a81f6d9826ba"/>
    <xsd:import namespace="87363e36-27a6-4fdc-b48e-7545aa6b31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484f1-8ecf-451b-a3e2-a81f6d9826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853221-597e-41dc-91a1-3bf77b89adc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363e36-27a6-4fdc-b48e-7545aa6b31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807ce-db71-4af1-9601-6a0da81c796d}" ma:internalName="TaxCatchAll" ma:showField="CatchAllData" ma:web="87363e36-27a6-4fdc-b48e-7545aa6b31e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87363e36-27a6-4fdc-b48e-7545aa6b31eb" xsi:nil="true"/>
    <lcf76f155ced4ddcb4097134ff3c332f xmlns="b40484f1-8ecf-451b-a3e2-a81f6d9826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C7DD925-6EC9-4DF6-9590-FDE292E5E783}"/>
</file>

<file path=customXml/itemProps2.xml><?xml version="1.0" encoding="utf-8"?>
<ds:datastoreItem xmlns:ds="http://schemas.openxmlformats.org/officeDocument/2006/customXml" ds:itemID="{61EC4E55-81DA-40F3-86E7-1B883F8D234D}"/>
</file>

<file path=customXml/itemProps3.xml><?xml version="1.0" encoding="utf-8"?>
<ds:datastoreItem xmlns:ds="http://schemas.openxmlformats.org/officeDocument/2006/customXml" ds:itemID="{92582A21-B2DE-4B5C-AA41-65BCD977E48F}"/>
</file>

<file path=customXml/itemProps4.xml><?xml version="1.0" encoding="utf-8"?>
<ds:datastoreItem xmlns:ds="http://schemas.openxmlformats.org/officeDocument/2006/customXml" ds:itemID="{18C39087-774B-4804-910B-A0914D37ED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 Chi Song</dc:creator>
  <cp:keywords/>
  <dc:description/>
  <cp:lastModifiedBy>Reilly Decker</cp:lastModifiedBy>
  <cp:revision/>
  <dcterms:created xsi:type="dcterms:W3CDTF">2022-01-27T15:38:06Z</dcterms:created>
  <dcterms:modified xsi:type="dcterms:W3CDTF">2026-03-23T23:48:08Z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fb7153b9-b4d8-451b-8157-16e9afecc3c8</vt:lpwstr>
  </property>
  <property fmtid="{D5CDD505-2E9C-101B-9397-08002B2CF9AE}" pid="4" name="{A44787D4-0540-4523-9961-78E4036D8C6D}">
    <vt:lpwstr>{D6C5B83F-9E16-485B-AC90-6E9BABC231C2}</vt:lpwstr>
  </property>
  <property fmtid="{D5CDD505-2E9C-101B-9397-08002B2CF9AE}" pid="5" name="ContentTypeId">
    <vt:lpwstr>0x010100C5125C545D03AB44BD1A74E0497B8F76</vt:lpwstr>
  </property>
  <property fmtid="{D5CDD505-2E9C-101B-9397-08002B2CF9AE}" pid="6" name="_Plant___Equip_Net" linkTarget="Prop__Plant___Equip_Net">
    <vt:lpwstr>#REF!</vt:lpwstr>
  </property>
  <property fmtid="{D5CDD505-2E9C-101B-9397-08002B2CF9AE}" pid="7" name="MediaServiceImageTags">
    <vt:lpwstr/>
  </property>
</Properties>
</file>